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<sst xmlns="http://schemas.openxmlformats.org/spreadsheetml/2006/main" count="859" uniqueCount="304">
  <si>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Eastern Cape: Great Kei(EC123)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</si>
  <si>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</si>
  <si>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</si>
  <si>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</si>
  <si>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</si>
  <si>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</si>
  <si>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</si>
  <si>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</si>
  <si>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</si>
  <si>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</si>
  <si>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</si>
  <si>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</si>
  <si>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</si>
  <si>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</si>
  <si>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</si>
  <si>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</si>
  <si>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</si>
  <si>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</si>
  <si>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</si>
  <si>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</si>
  <si>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</si>
  <si>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</si>
  <si>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</si>
  <si>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</si>
  <si>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</si>
  <si>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</si>
  <si>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</si>
  <si>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</si>
  <si>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</si>
  <si>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</si>
  <si>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</si>
  <si>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</si>
  <si>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</si>
  <si>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</si>
  <si>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</si>
  <si>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</si>
  <si>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</si>
  <si>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</si>
  <si>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</si>
  <si>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</si>
  <si>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</si>
  <si>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</si>
  <si>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</si>
  <si>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</si>
  <si>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</si>
  <si>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</si>
  <si>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</si>
  <si>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</si>
  <si>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</si>
  <si>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</si>
  <si>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</si>
  <si>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</si>
  <si>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</si>
  <si>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</si>
  <si>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</si>
  <si>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</si>
  <si>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</si>
  <si>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</si>
  <si>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</si>
  <si>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</si>
  <si>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</si>
  <si>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</si>
  <si>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</si>
  <si>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</si>
  <si>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</si>
  <si>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</si>
  <si>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</si>
  <si>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</si>
  <si>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</si>
  <si>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</si>
  <si>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Great Kei(EC123)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</si>
  <si>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</si>
  <si>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</si>
  <si>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</si>
  <si>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</si>
  <si>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</si>
  <si>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</si>
  <si>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</si>
  <si>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</si>
  <si>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</si>
  <si>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</si>
  <si>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</si>
  <si>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</si>
  <si>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</si>
  <si>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</si>
  <si>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</si>
  <si>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</si>
  <si>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</si>
  <si>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</si>
  <si>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</si>
  <si>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</si>
  <si>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</si>
  <si>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</si>
  <si>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</si>
  <si>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</si>
  <si>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</si>
  <si>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</si>
  <si>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</si>
  <si>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</si>
  <si>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</si>
  <si>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Great Kei(EC123)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</si>
  <si>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</si>
  <si>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</si>
  <si>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</si>
  <si>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</si>
  <si>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</si>
  <si>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</si>
  <si>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</si>
  <si>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</si>
  <si>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</si>
  <si>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</si>
  <si>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</si>
  <si>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</si>
  <si>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</si>
  <si>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</si>
  <si>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</si>
  <si>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</si>
  <si>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</si>
  <si>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</si>
  <si>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</si>
  <si>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</si>
  <si>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</si>
  <si>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</si>
  <si>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</si>
  <si>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</si>
  <si>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</si>
  <si>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</si>
  <si>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</si>
  <si>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</si>
  <si>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Great Kei(EC123)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</si>
  <si>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</si>
  <si>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</si>
  <si>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</si>
  <si>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</si>
  <si>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</si>
  <si>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</si>
  <si>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</si>
  <si>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</si>
  <si>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</si>
  <si>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</si>
  <si>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Great Kei(EC123)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</si>
  <si>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</si>
  <si>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</si>
  <si>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</si>
  <si>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</si>
  <si>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</si>
  <si>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</si>
  <si>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</si>
  <si>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</si>
  <si>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</si>
  <si>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</si>
  <si>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</si>
  <si>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</si>
  <si>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</si>
  <si>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</si>
  <si>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</si>
  <si>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</si>
  <si>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</si>
  <si>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</si>
  <si>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</si>
  <si>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</si>
  <si>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</si>
  <si>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</si>
  <si>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</si>
  <si>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</si>
  <si>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</si>
  <si>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</si>
  <si>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</si>
  <si>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</si>
  <si>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</si>
  <si>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</si>
  <si>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</si>
  <si>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</si>
  <si>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</si>
  <si>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Great Kei(EC123)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</si>
  <si>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</si>
  <si>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</si>
  <si>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</si>
  <si>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</si>
  <si>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</si>
  <si>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</si>
  <si>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</si>
  <si>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</si>
  <si>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</si>
  <si>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</si>
  <si>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</si>
  <si>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</si>
  <si>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</si>
  <si>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</si>
  <si>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</si>
  <si>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</si>
  <si>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</si>
  <si>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</si>
  <si>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</si>
  <si>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</si>
  <si>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</si>
  <si>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</si>
  <si>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</si>
  <si>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</si>
  <si>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</si>
  <si>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</si>
  <si>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</si>
  <si>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Great Kei(EC123)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</si>
  <si>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</si>
  <si>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</si>
  <si>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</si>
  <si>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</si>
  <si>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</si>
  <si>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</si>
  <si>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</si>
  <si>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</si>
  <si>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</si>
  <si>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</si>
  <si>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</si>
  <si>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</si>
  <si>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</si>
  <si>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</si>
  <si>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</si>
  <si>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</si>
  <si>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</si>
  <si>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</si>
  <si>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</si>
  <si>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</si>
  <si>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</si>
  <si>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</si>
  <si>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</si>
  <si>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</si>
  <si>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</si>
  <si>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Great Kei(EC123)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</si>
  <si>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</si>
  <si>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</si>
  <si>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</si>
  <si>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</si>
  <si>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</si>
  <si>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</si>
  <si>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</si>
  <si>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</si>
  <si>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</si>
  <si>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</si>
  <si>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</si>
  <si>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</si>
  <si>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</si>
  <si>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</si>
  <si>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</si>
  <si>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</si>
  <si>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</si>
  <si>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</si>
  <si>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</si>
  <si>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</si>
  <si>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</si>
  <si>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</si>
  <si>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</si>
  <si>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</si>
  <si>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</si>
  <si>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</si>
  <si>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</si>
  <si>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</si>
  <si>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</si>
  <si>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</si>
  <si>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</si>
  <si>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</si>
  <si>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</si>
  <si>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</si>
  <si>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</si>
  <si>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Great Kei(EC123)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</si>
  <si>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</si>
  <si>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</si>
  <si>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Eastern Cape: Great Kei(EC123)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</si>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</sst>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23726893</v>
      </c>
      <c r="C5" s="19">
        <v>0</v>
      </c>
      <c r="D5" s="59">
        <v>25790820</v>
      </c>
      <c r="E5" s="60">
        <v>25790820</v>
      </c>
      <c r="F5" s="60">
        <v>2112587</v>
      </c>
      <c r="G5" s="60">
        <v>2112587</v>
      </c>
      <c r="H5" s="60">
        <v>2121915</v>
      </c>
      <c r="I5" s="60">
        <v>6347089</v>
      </c>
      <c r="J5" s="60">
        <v>2109488</v>
      </c>
      <c r="K5" s="60">
        <v>0</v>
      </c>
      <c r="L5" s="60">
        <v>4226451</v>
      </c>
      <c r="M5" s="60">
        <v>6335939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12683028</v>
      </c>
      <c r="W5" s="60">
        <v>12895410</v>
      </c>
      <c r="X5" s="60">
        <v>-212382</v>
      </c>
      <c r="Y5" s="61">
        <v>-1.65</v>
      </c>
      <c r="Z5" s="62">
        <v>25790820</v>
      </c>
    </row>
    <row r="6" spans="1:26" ht="12.75">
      <c r="A6" s="58" t="s">
        <v>32</v>
      </c>
      <c r="B6" s="19">
        <v>16830823</v>
      </c>
      <c r="C6" s="19">
        <v>0</v>
      </c>
      <c r="D6" s="59">
        <v>13870053</v>
      </c>
      <c r="E6" s="60">
        <v>13870053</v>
      </c>
      <c r="F6" s="60">
        <v>1283478</v>
      </c>
      <c r="G6" s="60">
        <v>1126762</v>
      </c>
      <c r="H6" s="60">
        <v>1153440</v>
      </c>
      <c r="I6" s="60">
        <v>3563680</v>
      </c>
      <c r="J6" s="60">
        <v>1165062</v>
      </c>
      <c r="K6" s="60">
        <v>9139</v>
      </c>
      <c r="L6" s="60">
        <v>1725990</v>
      </c>
      <c r="M6" s="60">
        <v>2900191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6463871</v>
      </c>
      <c r="W6" s="60">
        <v>6935028</v>
      </c>
      <c r="X6" s="60">
        <v>-471157</v>
      </c>
      <c r="Y6" s="61">
        <v>-6.79</v>
      </c>
      <c r="Z6" s="62">
        <v>13870053</v>
      </c>
    </row>
    <row r="7" spans="1:26" ht="12.75">
      <c r="A7" s="58" t="s">
        <v>33</v>
      </c>
      <c r="B7" s="19">
        <v>111022</v>
      </c>
      <c r="C7" s="19">
        <v>0</v>
      </c>
      <c r="D7" s="59">
        <v>225331</v>
      </c>
      <c r="E7" s="60">
        <v>225331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19561</v>
      </c>
      <c r="M7" s="60">
        <v>19561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19561</v>
      </c>
      <c r="W7" s="60">
        <v>112668</v>
      </c>
      <c r="X7" s="60">
        <v>-93107</v>
      </c>
      <c r="Y7" s="61">
        <v>-82.64</v>
      </c>
      <c r="Z7" s="62">
        <v>225331</v>
      </c>
    </row>
    <row r="8" spans="1:26" ht="12.75">
      <c r="A8" s="58" t="s">
        <v>34</v>
      </c>
      <c r="B8" s="19">
        <v>44477609</v>
      </c>
      <c r="C8" s="19">
        <v>0</v>
      </c>
      <c r="D8" s="59">
        <v>45547000</v>
      </c>
      <c r="E8" s="60">
        <v>45547000</v>
      </c>
      <c r="F8" s="60">
        <v>19454021</v>
      </c>
      <c r="G8" s="60">
        <v>42575</v>
      </c>
      <c r="H8" s="60">
        <v>34060</v>
      </c>
      <c r="I8" s="60">
        <v>19530656</v>
      </c>
      <c r="J8" s="60">
        <v>1418120</v>
      </c>
      <c r="K8" s="60">
        <v>288958</v>
      </c>
      <c r="L8" s="60">
        <v>677472</v>
      </c>
      <c r="M8" s="60">
        <v>2384550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21915206</v>
      </c>
      <c r="W8" s="60">
        <v>38714950</v>
      </c>
      <c r="X8" s="60">
        <v>-16799744</v>
      </c>
      <c r="Y8" s="61">
        <v>-43.39</v>
      </c>
      <c r="Z8" s="62">
        <v>45547000</v>
      </c>
    </row>
    <row r="9" spans="1:26" ht="12.75">
      <c r="A9" s="58" t="s">
        <v>35</v>
      </c>
      <c r="B9" s="19">
        <v>9051778</v>
      </c>
      <c r="C9" s="19">
        <v>0</v>
      </c>
      <c r="D9" s="59">
        <v>24616121</v>
      </c>
      <c r="E9" s="60">
        <v>24616121</v>
      </c>
      <c r="F9" s="60">
        <v>483930</v>
      </c>
      <c r="G9" s="60">
        <v>1170774</v>
      </c>
      <c r="H9" s="60">
        <v>1228044</v>
      </c>
      <c r="I9" s="60">
        <v>2882748</v>
      </c>
      <c r="J9" s="60">
        <v>1150820</v>
      </c>
      <c r="K9" s="60">
        <v>819927</v>
      </c>
      <c r="L9" s="60">
        <v>1219507</v>
      </c>
      <c r="M9" s="60">
        <v>3190254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6073002</v>
      </c>
      <c r="W9" s="60">
        <v>16808058</v>
      </c>
      <c r="X9" s="60">
        <v>-10735056</v>
      </c>
      <c r="Y9" s="61">
        <v>-63.87</v>
      </c>
      <c r="Z9" s="62">
        <v>24616121</v>
      </c>
    </row>
    <row r="10" spans="1:26" ht="22.5">
      <c r="A10" s="63" t="s">
        <v>279</v>
      </c>
      <c r="B10" s="64">
        <f>SUM(B5:B9)</f>
        <v>94198125</v>
      </c>
      <c r="C10" s="64">
        <f>SUM(C5:C9)</f>
        <v>0</v>
      </c>
      <c r="D10" s="65">
        <f aca="true" t="shared" si="0" ref="D10:Z10">SUM(D5:D9)</f>
        <v>110049325</v>
      </c>
      <c r="E10" s="66">
        <f t="shared" si="0"/>
        <v>110049325</v>
      </c>
      <c r="F10" s="66">
        <f t="shared" si="0"/>
        <v>23334016</v>
      </c>
      <c r="G10" s="66">
        <f t="shared" si="0"/>
        <v>4452698</v>
      </c>
      <c r="H10" s="66">
        <f t="shared" si="0"/>
        <v>4537459</v>
      </c>
      <c r="I10" s="66">
        <f t="shared" si="0"/>
        <v>32324173</v>
      </c>
      <c r="J10" s="66">
        <f t="shared" si="0"/>
        <v>5843490</v>
      </c>
      <c r="K10" s="66">
        <f t="shared" si="0"/>
        <v>1118024</v>
      </c>
      <c r="L10" s="66">
        <f t="shared" si="0"/>
        <v>7868981</v>
      </c>
      <c r="M10" s="66">
        <f t="shared" si="0"/>
        <v>14830495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47154668</v>
      </c>
      <c r="W10" s="66">
        <f t="shared" si="0"/>
        <v>75466114</v>
      </c>
      <c r="X10" s="66">
        <f t="shared" si="0"/>
        <v>-28311446</v>
      </c>
      <c r="Y10" s="67">
        <f>+IF(W10&lt;&gt;0,(X10/W10)*100,0)</f>
        <v>-37.51544169877357</v>
      </c>
      <c r="Z10" s="68">
        <f t="shared" si="0"/>
        <v>110049325</v>
      </c>
    </row>
    <row r="11" spans="1:26" ht="12.75">
      <c r="A11" s="58" t="s">
        <v>37</v>
      </c>
      <c r="B11" s="19">
        <v>50635875</v>
      </c>
      <c r="C11" s="19">
        <v>0</v>
      </c>
      <c r="D11" s="59">
        <v>50444467</v>
      </c>
      <c r="E11" s="60">
        <v>50444467</v>
      </c>
      <c r="F11" s="60">
        <v>3633892</v>
      </c>
      <c r="G11" s="60">
        <v>4288394</v>
      </c>
      <c r="H11" s="60">
        <v>3900661</v>
      </c>
      <c r="I11" s="60">
        <v>11822947</v>
      </c>
      <c r="J11" s="60">
        <v>4094672</v>
      </c>
      <c r="K11" s="60">
        <v>6554715</v>
      </c>
      <c r="L11" s="60">
        <v>4139010</v>
      </c>
      <c r="M11" s="60">
        <v>14788397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26611344</v>
      </c>
      <c r="W11" s="60">
        <v>28375014</v>
      </c>
      <c r="X11" s="60">
        <v>-1763670</v>
      </c>
      <c r="Y11" s="61">
        <v>-6.22</v>
      </c>
      <c r="Z11" s="62">
        <v>50444467</v>
      </c>
    </row>
    <row r="12" spans="1:26" ht="12.75">
      <c r="A12" s="58" t="s">
        <v>38</v>
      </c>
      <c r="B12" s="19">
        <v>4137141</v>
      </c>
      <c r="C12" s="19">
        <v>0</v>
      </c>
      <c r="D12" s="59">
        <v>4600000</v>
      </c>
      <c r="E12" s="60">
        <v>4600000</v>
      </c>
      <c r="F12" s="60">
        <v>344727</v>
      </c>
      <c r="G12" s="60">
        <v>351278</v>
      </c>
      <c r="H12" s="60">
        <v>430275</v>
      </c>
      <c r="I12" s="60">
        <v>1126280</v>
      </c>
      <c r="J12" s="60">
        <v>285093</v>
      </c>
      <c r="K12" s="60">
        <v>362953</v>
      </c>
      <c r="L12" s="60">
        <v>741675</v>
      </c>
      <c r="M12" s="60">
        <v>1389721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2516001</v>
      </c>
      <c r="W12" s="60">
        <v>2299998</v>
      </c>
      <c r="X12" s="60">
        <v>216003</v>
      </c>
      <c r="Y12" s="61">
        <v>9.39</v>
      </c>
      <c r="Z12" s="62">
        <v>4600000</v>
      </c>
    </row>
    <row r="13" spans="1:26" ht="12.75">
      <c r="A13" s="58" t="s">
        <v>280</v>
      </c>
      <c r="B13" s="19">
        <v>17102646</v>
      </c>
      <c r="C13" s="19">
        <v>0</v>
      </c>
      <c r="D13" s="59">
        <v>25000000</v>
      </c>
      <c r="E13" s="60">
        <v>25000000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25000000</v>
      </c>
    </row>
    <row r="14" spans="1:26" ht="12.75">
      <c r="A14" s="58" t="s">
        <v>40</v>
      </c>
      <c r="B14" s="19">
        <v>3075885</v>
      </c>
      <c r="C14" s="19">
        <v>0</v>
      </c>
      <c r="D14" s="59">
        <v>665000</v>
      </c>
      <c r="E14" s="60">
        <v>665000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332500</v>
      </c>
      <c r="X14" s="60">
        <v>-332500</v>
      </c>
      <c r="Y14" s="61">
        <v>-100</v>
      </c>
      <c r="Z14" s="62">
        <v>665000</v>
      </c>
    </row>
    <row r="15" spans="1:26" ht="12.75">
      <c r="A15" s="58" t="s">
        <v>41</v>
      </c>
      <c r="B15" s="19">
        <v>8377501</v>
      </c>
      <c r="C15" s="19">
        <v>0</v>
      </c>
      <c r="D15" s="59">
        <v>8700000</v>
      </c>
      <c r="E15" s="60">
        <v>8700000</v>
      </c>
      <c r="F15" s="60">
        <v>0</v>
      </c>
      <c r="G15" s="60">
        <v>0</v>
      </c>
      <c r="H15" s="60">
        <v>1259</v>
      </c>
      <c r="I15" s="60">
        <v>1259</v>
      </c>
      <c r="J15" s="60">
        <v>2366393</v>
      </c>
      <c r="K15" s="60">
        <v>0</v>
      </c>
      <c r="L15" s="60">
        <v>0</v>
      </c>
      <c r="M15" s="60">
        <v>2366393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2367652</v>
      </c>
      <c r="W15" s="60">
        <v>4350000</v>
      </c>
      <c r="X15" s="60">
        <v>-1982348</v>
      </c>
      <c r="Y15" s="61">
        <v>-45.57</v>
      </c>
      <c r="Z15" s="62">
        <v>8700000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46812070</v>
      </c>
      <c r="C17" s="19">
        <v>0</v>
      </c>
      <c r="D17" s="59">
        <v>45177760</v>
      </c>
      <c r="E17" s="60">
        <v>45177760</v>
      </c>
      <c r="F17" s="60">
        <v>65443</v>
      </c>
      <c r="G17" s="60">
        <v>124365</v>
      </c>
      <c r="H17" s="60">
        <v>276994</v>
      </c>
      <c r="I17" s="60">
        <v>466802</v>
      </c>
      <c r="J17" s="60">
        <v>1827397</v>
      </c>
      <c r="K17" s="60">
        <v>1151993</v>
      </c>
      <c r="L17" s="60">
        <v>211323</v>
      </c>
      <c r="M17" s="60">
        <v>3190713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3657515</v>
      </c>
      <c r="W17" s="60">
        <v>16338882</v>
      </c>
      <c r="X17" s="60">
        <v>-12681367</v>
      </c>
      <c r="Y17" s="61">
        <v>-77.61</v>
      </c>
      <c r="Z17" s="62">
        <v>45177760</v>
      </c>
    </row>
    <row r="18" spans="1:26" ht="12.75">
      <c r="A18" s="70" t="s">
        <v>44</v>
      </c>
      <c r="B18" s="71">
        <f>SUM(B11:B17)</f>
        <v>130141118</v>
      </c>
      <c r="C18" s="71">
        <f>SUM(C11:C17)</f>
        <v>0</v>
      </c>
      <c r="D18" s="72">
        <f aca="true" t="shared" si="1" ref="D18:Z18">SUM(D11:D17)</f>
        <v>134587227</v>
      </c>
      <c r="E18" s="73">
        <f t="shared" si="1"/>
        <v>134587227</v>
      </c>
      <c r="F18" s="73">
        <f t="shared" si="1"/>
        <v>4044062</v>
      </c>
      <c r="G18" s="73">
        <f t="shared" si="1"/>
        <v>4764037</v>
      </c>
      <c r="H18" s="73">
        <f t="shared" si="1"/>
        <v>4609189</v>
      </c>
      <c r="I18" s="73">
        <f t="shared" si="1"/>
        <v>13417288</v>
      </c>
      <c r="J18" s="73">
        <f t="shared" si="1"/>
        <v>8573555</v>
      </c>
      <c r="K18" s="73">
        <f t="shared" si="1"/>
        <v>8069661</v>
      </c>
      <c r="L18" s="73">
        <f t="shared" si="1"/>
        <v>5092008</v>
      </c>
      <c r="M18" s="73">
        <f t="shared" si="1"/>
        <v>21735224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35152512</v>
      </c>
      <c r="W18" s="73">
        <f t="shared" si="1"/>
        <v>51696394</v>
      </c>
      <c r="X18" s="73">
        <f t="shared" si="1"/>
        <v>-16543882</v>
      </c>
      <c r="Y18" s="67">
        <f>+IF(W18&lt;&gt;0,(X18/W18)*100,0)</f>
        <v>-32.00200385349895</v>
      </c>
      <c r="Z18" s="74">
        <f t="shared" si="1"/>
        <v>134587227</v>
      </c>
    </row>
    <row r="19" spans="1:26" ht="12.75">
      <c r="A19" s="70" t="s">
        <v>45</v>
      </c>
      <c r="B19" s="75">
        <f>+B10-B18</f>
        <v>-35942993</v>
      </c>
      <c r="C19" s="75">
        <f>+C10-C18</f>
        <v>0</v>
      </c>
      <c r="D19" s="76">
        <f aca="true" t="shared" si="2" ref="D19:Z19">+D10-D18</f>
        <v>-24537902</v>
      </c>
      <c r="E19" s="77">
        <f t="shared" si="2"/>
        <v>-24537902</v>
      </c>
      <c r="F19" s="77">
        <f t="shared" si="2"/>
        <v>19289954</v>
      </c>
      <c r="G19" s="77">
        <f t="shared" si="2"/>
        <v>-311339</v>
      </c>
      <c r="H19" s="77">
        <f t="shared" si="2"/>
        <v>-71730</v>
      </c>
      <c r="I19" s="77">
        <f t="shared" si="2"/>
        <v>18906885</v>
      </c>
      <c r="J19" s="77">
        <f t="shared" si="2"/>
        <v>-2730065</v>
      </c>
      <c r="K19" s="77">
        <f t="shared" si="2"/>
        <v>-6951637</v>
      </c>
      <c r="L19" s="77">
        <f t="shared" si="2"/>
        <v>2776973</v>
      </c>
      <c r="M19" s="77">
        <f t="shared" si="2"/>
        <v>-6904729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12002156</v>
      </c>
      <c r="W19" s="77">
        <f>IF(E10=E18,0,W10-W18)</f>
        <v>23769720</v>
      </c>
      <c r="X19" s="77">
        <f t="shared" si="2"/>
        <v>-11767564</v>
      </c>
      <c r="Y19" s="78">
        <f>+IF(W19&lt;&gt;0,(X19/W19)*100,0)</f>
        <v>-49.506531839668284</v>
      </c>
      <c r="Z19" s="79">
        <f t="shared" si="2"/>
        <v>-24537902</v>
      </c>
    </row>
    <row r="20" spans="1:26" ht="12.75">
      <c r="A20" s="58" t="s">
        <v>46</v>
      </c>
      <c r="B20" s="19">
        <v>14699296</v>
      </c>
      <c r="C20" s="19">
        <v>0</v>
      </c>
      <c r="D20" s="59">
        <v>17116000</v>
      </c>
      <c r="E20" s="60">
        <v>17116000</v>
      </c>
      <c r="F20" s="60">
        <v>71561</v>
      </c>
      <c r="G20" s="60">
        <v>84106</v>
      </c>
      <c r="H20" s="60">
        <v>0</v>
      </c>
      <c r="I20" s="60">
        <v>155667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155667</v>
      </c>
      <c r="W20" s="60">
        <v>13692800</v>
      </c>
      <c r="X20" s="60">
        <v>-13537133</v>
      </c>
      <c r="Y20" s="61">
        <v>-98.86</v>
      </c>
      <c r="Z20" s="62">
        <v>17116000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-21243697</v>
      </c>
      <c r="C22" s="86">
        <f>SUM(C19:C21)</f>
        <v>0</v>
      </c>
      <c r="D22" s="87">
        <f aca="true" t="shared" si="3" ref="D22:Z22">SUM(D19:D21)</f>
        <v>-7421902</v>
      </c>
      <c r="E22" s="88">
        <f t="shared" si="3"/>
        <v>-7421902</v>
      </c>
      <c r="F22" s="88">
        <f t="shared" si="3"/>
        <v>19361515</v>
      </c>
      <c r="G22" s="88">
        <f t="shared" si="3"/>
        <v>-227233</v>
      </c>
      <c r="H22" s="88">
        <f t="shared" si="3"/>
        <v>-71730</v>
      </c>
      <c r="I22" s="88">
        <f t="shared" si="3"/>
        <v>19062552</v>
      </c>
      <c r="J22" s="88">
        <f t="shared" si="3"/>
        <v>-2730065</v>
      </c>
      <c r="K22" s="88">
        <f t="shared" si="3"/>
        <v>-6951637</v>
      </c>
      <c r="L22" s="88">
        <f t="shared" si="3"/>
        <v>2776973</v>
      </c>
      <c r="M22" s="88">
        <f t="shared" si="3"/>
        <v>-6904729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12157823</v>
      </c>
      <c r="W22" s="88">
        <f t="shared" si="3"/>
        <v>37462520</v>
      </c>
      <c r="X22" s="88">
        <f t="shared" si="3"/>
        <v>-25304697</v>
      </c>
      <c r="Y22" s="89">
        <f>+IF(W22&lt;&gt;0,(X22/W22)*100,0)</f>
        <v>-67.54670267776967</v>
      </c>
      <c r="Z22" s="90">
        <f t="shared" si="3"/>
        <v>-7421902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-21243697</v>
      </c>
      <c r="C24" s="75">
        <f>SUM(C22:C23)</f>
        <v>0</v>
      </c>
      <c r="D24" s="76">
        <f aca="true" t="shared" si="4" ref="D24:Z24">SUM(D22:D23)</f>
        <v>-7421902</v>
      </c>
      <c r="E24" s="77">
        <f t="shared" si="4"/>
        <v>-7421902</v>
      </c>
      <c r="F24" s="77">
        <f t="shared" si="4"/>
        <v>19361515</v>
      </c>
      <c r="G24" s="77">
        <f t="shared" si="4"/>
        <v>-227233</v>
      </c>
      <c r="H24" s="77">
        <f t="shared" si="4"/>
        <v>-71730</v>
      </c>
      <c r="I24" s="77">
        <f t="shared" si="4"/>
        <v>19062552</v>
      </c>
      <c r="J24" s="77">
        <f t="shared" si="4"/>
        <v>-2730065</v>
      </c>
      <c r="K24" s="77">
        <f t="shared" si="4"/>
        <v>-6951637</v>
      </c>
      <c r="L24" s="77">
        <f t="shared" si="4"/>
        <v>2776973</v>
      </c>
      <c r="M24" s="77">
        <f t="shared" si="4"/>
        <v>-6904729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12157823</v>
      </c>
      <c r="W24" s="77">
        <f t="shared" si="4"/>
        <v>37462520</v>
      </c>
      <c r="X24" s="77">
        <f t="shared" si="4"/>
        <v>-25304697</v>
      </c>
      <c r="Y24" s="78">
        <f>+IF(W24&lt;&gt;0,(X24/W24)*100,0)</f>
        <v>-67.54670267776967</v>
      </c>
      <c r="Z24" s="79">
        <f t="shared" si="4"/>
        <v>-7421902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21276508</v>
      </c>
      <c r="C27" s="22">
        <v>0</v>
      </c>
      <c r="D27" s="99">
        <v>17626750</v>
      </c>
      <c r="E27" s="100">
        <v>17626750</v>
      </c>
      <c r="F27" s="100">
        <v>32562</v>
      </c>
      <c r="G27" s="100">
        <v>0</v>
      </c>
      <c r="H27" s="100">
        <v>0</v>
      </c>
      <c r="I27" s="100">
        <v>32562</v>
      </c>
      <c r="J27" s="100">
        <v>1383922</v>
      </c>
      <c r="K27" s="100">
        <v>180391</v>
      </c>
      <c r="L27" s="100">
        <v>0</v>
      </c>
      <c r="M27" s="100">
        <v>1564313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1596875</v>
      </c>
      <c r="W27" s="100">
        <v>8813375</v>
      </c>
      <c r="X27" s="100">
        <v>-7216500</v>
      </c>
      <c r="Y27" s="101">
        <v>-81.88</v>
      </c>
      <c r="Z27" s="102">
        <v>17626750</v>
      </c>
    </row>
    <row r="28" spans="1:26" ht="12.75">
      <c r="A28" s="103" t="s">
        <v>46</v>
      </c>
      <c r="B28" s="19">
        <v>13504766</v>
      </c>
      <c r="C28" s="19">
        <v>0</v>
      </c>
      <c r="D28" s="59">
        <v>17206750</v>
      </c>
      <c r="E28" s="60">
        <v>17206750</v>
      </c>
      <c r="F28" s="60">
        <v>0</v>
      </c>
      <c r="G28" s="60">
        <v>0</v>
      </c>
      <c r="H28" s="60">
        <v>0</v>
      </c>
      <c r="I28" s="60">
        <v>0</v>
      </c>
      <c r="J28" s="60">
        <v>1383922</v>
      </c>
      <c r="K28" s="60">
        <v>180391</v>
      </c>
      <c r="L28" s="60">
        <v>0</v>
      </c>
      <c r="M28" s="60">
        <v>1564313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1564313</v>
      </c>
      <c r="W28" s="60">
        <v>8603375</v>
      </c>
      <c r="X28" s="60">
        <v>-7039062</v>
      </c>
      <c r="Y28" s="61">
        <v>-81.82</v>
      </c>
      <c r="Z28" s="62">
        <v>17206750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7771742</v>
      </c>
      <c r="C31" s="19">
        <v>0</v>
      </c>
      <c r="D31" s="59">
        <v>420000</v>
      </c>
      <c r="E31" s="60">
        <v>420000</v>
      </c>
      <c r="F31" s="60">
        <v>32562</v>
      </c>
      <c r="G31" s="60">
        <v>0</v>
      </c>
      <c r="H31" s="60">
        <v>0</v>
      </c>
      <c r="I31" s="60">
        <v>32562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32562</v>
      </c>
      <c r="W31" s="60">
        <v>210000</v>
      </c>
      <c r="X31" s="60">
        <v>-177438</v>
      </c>
      <c r="Y31" s="61">
        <v>-84.49</v>
      </c>
      <c r="Z31" s="62">
        <v>420000</v>
      </c>
    </row>
    <row r="32" spans="1:26" ht="12.75">
      <c r="A32" s="70" t="s">
        <v>54</v>
      </c>
      <c r="B32" s="22">
        <f>SUM(B28:B31)</f>
        <v>21276508</v>
      </c>
      <c r="C32" s="22">
        <f>SUM(C28:C31)</f>
        <v>0</v>
      </c>
      <c r="D32" s="99">
        <f aca="true" t="shared" si="5" ref="D32:Z32">SUM(D28:D31)</f>
        <v>17626750</v>
      </c>
      <c r="E32" s="100">
        <f t="shared" si="5"/>
        <v>17626750</v>
      </c>
      <c r="F32" s="100">
        <f t="shared" si="5"/>
        <v>32562</v>
      </c>
      <c r="G32" s="100">
        <f t="shared" si="5"/>
        <v>0</v>
      </c>
      <c r="H32" s="100">
        <f t="shared" si="5"/>
        <v>0</v>
      </c>
      <c r="I32" s="100">
        <f t="shared" si="5"/>
        <v>32562</v>
      </c>
      <c r="J32" s="100">
        <f t="shared" si="5"/>
        <v>1383922</v>
      </c>
      <c r="K32" s="100">
        <f t="shared" si="5"/>
        <v>180391</v>
      </c>
      <c r="L32" s="100">
        <f t="shared" si="5"/>
        <v>0</v>
      </c>
      <c r="M32" s="100">
        <f t="shared" si="5"/>
        <v>1564313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1596875</v>
      </c>
      <c r="W32" s="100">
        <f t="shared" si="5"/>
        <v>8813375</v>
      </c>
      <c r="X32" s="100">
        <f t="shared" si="5"/>
        <v>-7216500</v>
      </c>
      <c r="Y32" s="101">
        <f>+IF(W32&lt;&gt;0,(X32/W32)*100,0)</f>
        <v>-81.88123165075808</v>
      </c>
      <c r="Z32" s="102">
        <f t="shared" si="5"/>
        <v>17626750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14663337</v>
      </c>
      <c r="C35" s="19">
        <v>0</v>
      </c>
      <c r="D35" s="59">
        <v>14803216</v>
      </c>
      <c r="E35" s="60">
        <v>14803216</v>
      </c>
      <c r="F35" s="60">
        <v>14358906</v>
      </c>
      <c r="G35" s="60">
        <v>0</v>
      </c>
      <c r="H35" s="60">
        <v>0</v>
      </c>
      <c r="I35" s="60">
        <v>0</v>
      </c>
      <c r="J35" s="60">
        <v>13128558</v>
      </c>
      <c r="K35" s="60">
        <v>0</v>
      </c>
      <c r="L35" s="60">
        <v>0</v>
      </c>
      <c r="M35" s="60">
        <v>13128558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13128558</v>
      </c>
      <c r="W35" s="60">
        <v>7401608</v>
      </c>
      <c r="X35" s="60">
        <v>5726950</v>
      </c>
      <c r="Y35" s="61">
        <v>77.37</v>
      </c>
      <c r="Z35" s="62">
        <v>14803216</v>
      </c>
    </row>
    <row r="36" spans="1:26" ht="12.75">
      <c r="A36" s="58" t="s">
        <v>57</v>
      </c>
      <c r="B36" s="19">
        <v>335415897</v>
      </c>
      <c r="C36" s="19">
        <v>0</v>
      </c>
      <c r="D36" s="59">
        <v>341552129</v>
      </c>
      <c r="E36" s="60">
        <v>341552129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170776065</v>
      </c>
      <c r="X36" s="60">
        <v>-170776065</v>
      </c>
      <c r="Y36" s="61">
        <v>-100</v>
      </c>
      <c r="Z36" s="62">
        <v>341552129</v>
      </c>
    </row>
    <row r="37" spans="1:26" ht="12.75">
      <c r="A37" s="58" t="s">
        <v>58</v>
      </c>
      <c r="B37" s="19">
        <v>55631980</v>
      </c>
      <c r="C37" s="19">
        <v>0</v>
      </c>
      <c r="D37" s="59">
        <v>33050366</v>
      </c>
      <c r="E37" s="60">
        <v>33050366</v>
      </c>
      <c r="F37" s="60">
        <v>-1783992</v>
      </c>
      <c r="G37" s="60">
        <v>0</v>
      </c>
      <c r="H37" s="60">
        <v>0</v>
      </c>
      <c r="I37" s="60">
        <v>0</v>
      </c>
      <c r="J37" s="60">
        <v>-1838422</v>
      </c>
      <c r="K37" s="60">
        <v>0</v>
      </c>
      <c r="L37" s="60">
        <v>0</v>
      </c>
      <c r="M37" s="60">
        <v>-1838422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-1838422</v>
      </c>
      <c r="W37" s="60">
        <v>16525183</v>
      </c>
      <c r="X37" s="60">
        <v>-18363605</v>
      </c>
      <c r="Y37" s="61">
        <v>-111.12</v>
      </c>
      <c r="Z37" s="62">
        <v>33050366</v>
      </c>
    </row>
    <row r="38" spans="1:26" ht="12.75">
      <c r="A38" s="58" t="s">
        <v>59</v>
      </c>
      <c r="B38" s="19">
        <v>23977107</v>
      </c>
      <c r="C38" s="19">
        <v>0</v>
      </c>
      <c r="D38" s="59">
        <v>11020542</v>
      </c>
      <c r="E38" s="60">
        <v>11020542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5510271</v>
      </c>
      <c r="X38" s="60">
        <v>-5510271</v>
      </c>
      <c r="Y38" s="61">
        <v>-100</v>
      </c>
      <c r="Z38" s="62">
        <v>11020542</v>
      </c>
    </row>
    <row r="39" spans="1:26" ht="12.75">
      <c r="A39" s="58" t="s">
        <v>60</v>
      </c>
      <c r="B39" s="19">
        <v>270470147</v>
      </c>
      <c r="C39" s="19">
        <v>0</v>
      </c>
      <c r="D39" s="59">
        <v>312284437</v>
      </c>
      <c r="E39" s="60">
        <v>312284437</v>
      </c>
      <c r="F39" s="60">
        <v>16142897</v>
      </c>
      <c r="G39" s="60">
        <v>0</v>
      </c>
      <c r="H39" s="60">
        <v>0</v>
      </c>
      <c r="I39" s="60">
        <v>0</v>
      </c>
      <c r="J39" s="60">
        <v>14966980</v>
      </c>
      <c r="K39" s="60">
        <v>0</v>
      </c>
      <c r="L39" s="60">
        <v>0</v>
      </c>
      <c r="M39" s="60">
        <v>14966980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14966980</v>
      </c>
      <c r="W39" s="60">
        <v>156142219</v>
      </c>
      <c r="X39" s="60">
        <v>-141175239</v>
      </c>
      <c r="Y39" s="61">
        <v>-90.41</v>
      </c>
      <c r="Z39" s="62">
        <v>312284437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22471496</v>
      </c>
      <c r="C42" s="19">
        <v>0</v>
      </c>
      <c r="D42" s="59">
        <v>18425995</v>
      </c>
      <c r="E42" s="60">
        <v>18425995</v>
      </c>
      <c r="F42" s="60">
        <v>11721473</v>
      </c>
      <c r="G42" s="60">
        <v>-8575913</v>
      </c>
      <c r="H42" s="60">
        <v>-618794</v>
      </c>
      <c r="I42" s="60">
        <v>2526766</v>
      </c>
      <c r="J42" s="60">
        <v>-1606659</v>
      </c>
      <c r="K42" s="60">
        <v>-4382578</v>
      </c>
      <c r="L42" s="60">
        <v>0</v>
      </c>
      <c r="M42" s="60">
        <v>-5989237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-3462471</v>
      </c>
      <c r="W42" s="60">
        <v>31636467</v>
      </c>
      <c r="X42" s="60">
        <v>-35098938</v>
      </c>
      <c r="Y42" s="61">
        <v>-110.94</v>
      </c>
      <c r="Z42" s="62">
        <v>18425995</v>
      </c>
    </row>
    <row r="43" spans="1:26" ht="12.75">
      <c r="A43" s="58" t="s">
        <v>63</v>
      </c>
      <c r="B43" s="19">
        <v>-21276508</v>
      </c>
      <c r="C43" s="19">
        <v>0</v>
      </c>
      <c r="D43" s="59">
        <v>-17626751</v>
      </c>
      <c r="E43" s="60">
        <v>-17626751</v>
      </c>
      <c r="F43" s="60">
        <v>-2209513</v>
      </c>
      <c r="G43" s="60">
        <v>0</v>
      </c>
      <c r="H43" s="60">
        <v>0</v>
      </c>
      <c r="I43" s="60">
        <v>-2209513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-2209513</v>
      </c>
      <c r="W43" s="60">
        <v>-14101401</v>
      </c>
      <c r="X43" s="60">
        <v>11891888</v>
      </c>
      <c r="Y43" s="61">
        <v>-84.33</v>
      </c>
      <c r="Z43" s="62">
        <v>-17626751</v>
      </c>
    </row>
    <row r="44" spans="1:26" ht="12.75">
      <c r="A44" s="58" t="s">
        <v>64</v>
      </c>
      <c r="B44" s="19">
        <v>-382966</v>
      </c>
      <c r="C44" s="19">
        <v>0</v>
      </c>
      <c r="D44" s="59">
        <v>-418000</v>
      </c>
      <c r="E44" s="60">
        <v>-418000</v>
      </c>
      <c r="F44" s="60">
        <v>0</v>
      </c>
      <c r="G44" s="60">
        <v>0</v>
      </c>
      <c r="H44" s="60">
        <v>0</v>
      </c>
      <c r="I44" s="60">
        <v>0</v>
      </c>
      <c r="J44" s="60">
        <v>8000000</v>
      </c>
      <c r="K44" s="60">
        <v>0</v>
      </c>
      <c r="L44" s="60">
        <v>0</v>
      </c>
      <c r="M44" s="60">
        <v>8000000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8000000</v>
      </c>
      <c r="W44" s="60">
        <v>-209000</v>
      </c>
      <c r="X44" s="60">
        <v>8209000</v>
      </c>
      <c r="Y44" s="61">
        <v>-3927.75</v>
      </c>
      <c r="Z44" s="62">
        <v>-418000</v>
      </c>
    </row>
    <row r="45" spans="1:26" ht="12.75">
      <c r="A45" s="70" t="s">
        <v>65</v>
      </c>
      <c r="B45" s="22">
        <v>550317</v>
      </c>
      <c r="C45" s="22">
        <v>0</v>
      </c>
      <c r="D45" s="99">
        <v>3876204</v>
      </c>
      <c r="E45" s="100">
        <v>3876204</v>
      </c>
      <c r="F45" s="100">
        <v>10208035</v>
      </c>
      <c r="G45" s="100">
        <v>1632122</v>
      </c>
      <c r="H45" s="100">
        <v>1013328</v>
      </c>
      <c r="I45" s="100">
        <v>1013328</v>
      </c>
      <c r="J45" s="100">
        <v>7406669</v>
      </c>
      <c r="K45" s="100">
        <v>3024091</v>
      </c>
      <c r="L45" s="100">
        <v>3024091</v>
      </c>
      <c r="M45" s="100">
        <v>3024091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3024091</v>
      </c>
      <c r="W45" s="100">
        <v>20821026</v>
      </c>
      <c r="X45" s="100">
        <v>-17796935</v>
      </c>
      <c r="Y45" s="101">
        <v>-85.48</v>
      </c>
      <c r="Z45" s="102">
        <v>3876204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21920997</v>
      </c>
      <c r="C49" s="52">
        <v>0</v>
      </c>
      <c r="D49" s="129">
        <v>2608245</v>
      </c>
      <c r="E49" s="54">
        <v>2236770</v>
      </c>
      <c r="F49" s="54">
        <v>0</v>
      </c>
      <c r="G49" s="54">
        <v>0</v>
      </c>
      <c r="H49" s="54">
        <v>0</v>
      </c>
      <c r="I49" s="54">
        <v>2114226</v>
      </c>
      <c r="J49" s="54">
        <v>0</v>
      </c>
      <c r="K49" s="54">
        <v>0</v>
      </c>
      <c r="L49" s="54">
        <v>0</v>
      </c>
      <c r="M49" s="54">
        <v>71734791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100615029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4357820</v>
      </c>
      <c r="C51" s="52">
        <v>0</v>
      </c>
      <c r="D51" s="129">
        <v>3331903</v>
      </c>
      <c r="E51" s="54">
        <v>1717250</v>
      </c>
      <c r="F51" s="54">
        <v>0</v>
      </c>
      <c r="G51" s="54">
        <v>0</v>
      </c>
      <c r="H51" s="54">
        <v>0</v>
      </c>
      <c r="I51" s="54">
        <v>31855205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41262178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88.47045899689006</v>
      </c>
      <c r="C58" s="5">
        <f>IF(C67=0,0,+(C76/C67)*100)</f>
        <v>0</v>
      </c>
      <c r="D58" s="6">
        <f aca="true" t="shared" si="6" ref="D58:Z58">IF(D67=0,0,+(D76/D67)*100)</f>
        <v>72.10072445329835</v>
      </c>
      <c r="E58" s="7">
        <f t="shared" si="6"/>
        <v>72.10072445329835</v>
      </c>
      <c r="F58" s="7">
        <f t="shared" si="6"/>
        <v>45.12560860878693</v>
      </c>
      <c r="G58" s="7">
        <f t="shared" si="6"/>
        <v>63.26924244990975</v>
      </c>
      <c r="H58" s="7">
        <f t="shared" si="6"/>
        <v>49.82449757594809</v>
      </c>
      <c r="I58" s="7">
        <f t="shared" si="6"/>
        <v>53.07218382148764</v>
      </c>
      <c r="J58" s="7">
        <f t="shared" si="6"/>
        <v>63.40582839921337</v>
      </c>
      <c r="K58" s="7">
        <f t="shared" si="6"/>
        <v>24235.098406747893</v>
      </c>
      <c r="L58" s="7">
        <f t="shared" si="6"/>
        <v>0</v>
      </c>
      <c r="M58" s="7">
        <f t="shared" si="6"/>
        <v>44.363189786056274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48.90304113222399</v>
      </c>
      <c r="W58" s="7">
        <f t="shared" si="6"/>
        <v>72.10072617964686</v>
      </c>
      <c r="X58" s="7">
        <f t="shared" si="6"/>
        <v>0</v>
      </c>
      <c r="Y58" s="7">
        <f t="shared" si="6"/>
        <v>0</v>
      </c>
      <c r="Z58" s="8">
        <f t="shared" si="6"/>
        <v>72.10072445329835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73.42147322186732</v>
      </c>
      <c r="E59" s="10">
        <f t="shared" si="7"/>
        <v>73.42147322186732</v>
      </c>
      <c r="F59" s="10">
        <f t="shared" si="7"/>
        <v>40.73119828911188</v>
      </c>
      <c r="G59" s="10">
        <f t="shared" si="7"/>
        <v>60.117902836664236</v>
      </c>
      <c r="H59" s="10">
        <f t="shared" si="7"/>
        <v>61.10877327182265</v>
      </c>
      <c r="I59" s="10">
        <f t="shared" si="7"/>
        <v>53.98595813253293</v>
      </c>
      <c r="J59" s="10">
        <f t="shared" si="7"/>
        <v>84.73662803485963</v>
      </c>
      <c r="K59" s="10">
        <f t="shared" si="7"/>
        <v>0</v>
      </c>
      <c r="L59" s="10">
        <f t="shared" si="7"/>
        <v>0</v>
      </c>
      <c r="M59" s="10">
        <f t="shared" si="7"/>
        <v>50.269125194691014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52.12822352492997</v>
      </c>
      <c r="W59" s="10">
        <f t="shared" si="7"/>
        <v>73.42147322186732</v>
      </c>
      <c r="X59" s="10">
        <f t="shared" si="7"/>
        <v>0</v>
      </c>
      <c r="Y59" s="10">
        <f t="shared" si="7"/>
        <v>0</v>
      </c>
      <c r="Z59" s="11">
        <f t="shared" si="7"/>
        <v>73.42147322186732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65.4127276946959</v>
      </c>
      <c r="E60" s="13">
        <f t="shared" si="7"/>
        <v>65.4127276946959</v>
      </c>
      <c r="F60" s="13">
        <f t="shared" si="7"/>
        <v>52.14534257696665</v>
      </c>
      <c r="G60" s="13">
        <f t="shared" si="7"/>
        <v>103.34853323062012</v>
      </c>
      <c r="H60" s="13">
        <f t="shared" si="7"/>
        <v>58.33654112914412</v>
      </c>
      <c r="I60" s="13">
        <f t="shared" si="7"/>
        <v>70.33861064966551</v>
      </c>
      <c r="J60" s="13">
        <f t="shared" si="7"/>
        <v>54.01429280158481</v>
      </c>
      <c r="K60" s="13">
        <f t="shared" si="7"/>
        <v>6319.914651493599</v>
      </c>
      <c r="L60" s="13">
        <f t="shared" si="7"/>
        <v>0</v>
      </c>
      <c r="M60" s="13">
        <f t="shared" si="7"/>
        <v>41.61370751098807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57.450403945252006</v>
      </c>
      <c r="W60" s="13">
        <f t="shared" si="7"/>
        <v>65.41271354636203</v>
      </c>
      <c r="X60" s="13">
        <f t="shared" si="7"/>
        <v>0</v>
      </c>
      <c r="Y60" s="13">
        <f t="shared" si="7"/>
        <v>0</v>
      </c>
      <c r="Z60" s="14">
        <f t="shared" si="7"/>
        <v>65.4127276946959</v>
      </c>
    </row>
    <row r="61" spans="1:26" ht="12.7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99.05788868266727</v>
      </c>
      <c r="E61" s="13">
        <f t="shared" si="7"/>
        <v>99.05788868266727</v>
      </c>
      <c r="F61" s="13">
        <f t="shared" si="7"/>
        <v>30.93033618854285</v>
      </c>
      <c r="G61" s="13">
        <f t="shared" si="7"/>
        <v>122.39876449493494</v>
      </c>
      <c r="H61" s="13">
        <f t="shared" si="7"/>
        <v>17.283295760951244</v>
      </c>
      <c r="I61" s="13">
        <f t="shared" si="7"/>
        <v>51.67487269912353</v>
      </c>
      <c r="J61" s="13">
        <f t="shared" si="7"/>
        <v>27.44970502722075</v>
      </c>
      <c r="K61" s="13">
        <f t="shared" si="7"/>
        <v>655.6406609038188</v>
      </c>
      <c r="L61" s="13">
        <f t="shared" si="7"/>
        <v>0</v>
      </c>
      <c r="M61" s="13">
        <f t="shared" si="7"/>
        <v>44.43223240234471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49.87969992514154</v>
      </c>
      <c r="W61" s="13">
        <f t="shared" si="7"/>
        <v>99.05788868266727</v>
      </c>
      <c r="X61" s="13">
        <f t="shared" si="7"/>
        <v>0</v>
      </c>
      <c r="Y61" s="13">
        <f t="shared" si="7"/>
        <v>0</v>
      </c>
      <c r="Z61" s="14">
        <f t="shared" si="7"/>
        <v>99.05788868266727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54.48323035011048</v>
      </c>
      <c r="E64" s="13">
        <f t="shared" si="7"/>
        <v>54.48323035011048</v>
      </c>
      <c r="F64" s="13">
        <f t="shared" si="7"/>
        <v>62.61623732604402</v>
      </c>
      <c r="G64" s="13">
        <f t="shared" si="7"/>
        <v>84.43877343219978</v>
      </c>
      <c r="H64" s="13">
        <f t="shared" si="7"/>
        <v>72.38651478283941</v>
      </c>
      <c r="I64" s="13">
        <f t="shared" si="7"/>
        <v>73.14717518036107</v>
      </c>
      <c r="J64" s="13">
        <f t="shared" si="7"/>
        <v>63.53909157905539</v>
      </c>
      <c r="K64" s="13">
        <f t="shared" si="7"/>
        <v>0</v>
      </c>
      <c r="L64" s="13">
        <f t="shared" si="7"/>
        <v>0</v>
      </c>
      <c r="M64" s="13">
        <f t="shared" si="7"/>
        <v>41.25822453040819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57.21089269643059</v>
      </c>
      <c r="W64" s="13">
        <f t="shared" si="7"/>
        <v>54.48321473765291</v>
      </c>
      <c r="X64" s="13">
        <f t="shared" si="7"/>
        <v>0</v>
      </c>
      <c r="Y64" s="13">
        <f t="shared" si="7"/>
        <v>0</v>
      </c>
      <c r="Z64" s="14">
        <f t="shared" si="7"/>
        <v>54.48323035011048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99.99980988593155</v>
      </c>
      <c r="E66" s="16">
        <f t="shared" si="7"/>
        <v>99.99980988593155</v>
      </c>
      <c r="F66" s="16">
        <f t="shared" si="7"/>
        <v>0</v>
      </c>
      <c r="G66" s="16">
        <f t="shared" si="7"/>
        <v>5.1575862037738585</v>
      </c>
      <c r="H66" s="16">
        <f t="shared" si="7"/>
        <v>0</v>
      </c>
      <c r="I66" s="16">
        <f t="shared" si="7"/>
        <v>2.7585212155997585</v>
      </c>
      <c r="J66" s="16">
        <f t="shared" si="7"/>
        <v>13.662111314956121</v>
      </c>
      <c r="K66" s="16">
        <f t="shared" si="7"/>
        <v>-15761.194029850745</v>
      </c>
      <c r="L66" s="16">
        <f t="shared" si="7"/>
        <v>0</v>
      </c>
      <c r="M66" s="16">
        <f t="shared" si="7"/>
        <v>17.32522991832272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9.292553643063142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99.99980988593155</v>
      </c>
    </row>
    <row r="67" spans="1:26" ht="12.75" hidden="1">
      <c r="A67" s="41" t="s">
        <v>287</v>
      </c>
      <c r="B67" s="24">
        <v>45843230</v>
      </c>
      <c r="C67" s="24"/>
      <c r="D67" s="25">
        <v>41764873</v>
      </c>
      <c r="E67" s="26">
        <v>41764873</v>
      </c>
      <c r="F67" s="26">
        <v>3396065</v>
      </c>
      <c r="G67" s="26">
        <v>3901907</v>
      </c>
      <c r="H67" s="26">
        <v>3941541</v>
      </c>
      <c r="I67" s="26">
        <v>11239513</v>
      </c>
      <c r="J67" s="26">
        <v>3959166</v>
      </c>
      <c r="K67" s="26">
        <v>8536</v>
      </c>
      <c r="L67" s="26">
        <v>6354031</v>
      </c>
      <c r="M67" s="26">
        <v>10321733</v>
      </c>
      <c r="N67" s="26"/>
      <c r="O67" s="26"/>
      <c r="P67" s="26"/>
      <c r="Q67" s="26"/>
      <c r="R67" s="26"/>
      <c r="S67" s="26"/>
      <c r="T67" s="26"/>
      <c r="U67" s="26"/>
      <c r="V67" s="26">
        <v>21561246</v>
      </c>
      <c r="W67" s="26">
        <v>20882436</v>
      </c>
      <c r="X67" s="26"/>
      <c r="Y67" s="25"/>
      <c r="Z67" s="27">
        <v>41764873</v>
      </c>
    </row>
    <row r="68" spans="1:26" ht="12.75" hidden="1">
      <c r="A68" s="37" t="s">
        <v>31</v>
      </c>
      <c r="B68" s="19">
        <v>23726893</v>
      </c>
      <c r="C68" s="19"/>
      <c r="D68" s="20">
        <v>25790820</v>
      </c>
      <c r="E68" s="21">
        <v>25790820</v>
      </c>
      <c r="F68" s="21">
        <v>2112587</v>
      </c>
      <c r="G68" s="21">
        <v>2112587</v>
      </c>
      <c r="H68" s="21">
        <v>2112587</v>
      </c>
      <c r="I68" s="21">
        <v>6337761</v>
      </c>
      <c r="J68" s="21">
        <v>2109488</v>
      </c>
      <c r="K68" s="21"/>
      <c r="L68" s="21">
        <v>4223624</v>
      </c>
      <c r="M68" s="21">
        <v>6333112</v>
      </c>
      <c r="N68" s="21"/>
      <c r="O68" s="21"/>
      <c r="P68" s="21"/>
      <c r="Q68" s="21"/>
      <c r="R68" s="21"/>
      <c r="S68" s="21"/>
      <c r="T68" s="21"/>
      <c r="U68" s="21"/>
      <c r="V68" s="21">
        <v>12670873</v>
      </c>
      <c r="W68" s="21">
        <v>12895410</v>
      </c>
      <c r="X68" s="21"/>
      <c r="Y68" s="20"/>
      <c r="Z68" s="23">
        <v>25790820</v>
      </c>
    </row>
    <row r="69" spans="1:26" ht="12.75" hidden="1">
      <c r="A69" s="38" t="s">
        <v>32</v>
      </c>
      <c r="B69" s="19">
        <v>16830823</v>
      </c>
      <c r="C69" s="19"/>
      <c r="D69" s="20">
        <v>13870053</v>
      </c>
      <c r="E69" s="21">
        <v>13870053</v>
      </c>
      <c r="F69" s="21">
        <v>1283478</v>
      </c>
      <c r="G69" s="21">
        <v>1126762</v>
      </c>
      <c r="H69" s="21">
        <v>1153440</v>
      </c>
      <c r="I69" s="21">
        <v>3563680</v>
      </c>
      <c r="J69" s="21">
        <v>1165062</v>
      </c>
      <c r="K69" s="21">
        <v>9139</v>
      </c>
      <c r="L69" s="21">
        <v>1725990</v>
      </c>
      <c r="M69" s="21">
        <v>2900191</v>
      </c>
      <c r="N69" s="21"/>
      <c r="O69" s="21"/>
      <c r="P69" s="21"/>
      <c r="Q69" s="21"/>
      <c r="R69" s="21"/>
      <c r="S69" s="21"/>
      <c r="T69" s="21"/>
      <c r="U69" s="21"/>
      <c r="V69" s="21">
        <v>6463871</v>
      </c>
      <c r="W69" s="21">
        <v>6935028</v>
      </c>
      <c r="X69" s="21"/>
      <c r="Y69" s="20"/>
      <c r="Z69" s="23">
        <v>13870053</v>
      </c>
    </row>
    <row r="70" spans="1:26" ht="12.75" hidden="1">
      <c r="A70" s="39" t="s">
        <v>103</v>
      </c>
      <c r="B70" s="19">
        <v>6944663</v>
      </c>
      <c r="C70" s="19"/>
      <c r="D70" s="20">
        <v>3400872</v>
      </c>
      <c r="E70" s="21">
        <v>3400872</v>
      </c>
      <c r="F70" s="21">
        <v>424137</v>
      </c>
      <c r="G70" s="21">
        <v>267421</v>
      </c>
      <c r="H70" s="21">
        <v>294099</v>
      </c>
      <c r="I70" s="21">
        <v>985657</v>
      </c>
      <c r="J70" s="21">
        <v>307486</v>
      </c>
      <c r="K70" s="21">
        <v>9139</v>
      </c>
      <c r="L70" s="21">
        <v>8191</v>
      </c>
      <c r="M70" s="21">
        <v>324816</v>
      </c>
      <c r="N70" s="21"/>
      <c r="O70" s="21"/>
      <c r="P70" s="21"/>
      <c r="Q70" s="21"/>
      <c r="R70" s="21"/>
      <c r="S70" s="21"/>
      <c r="T70" s="21"/>
      <c r="U70" s="21"/>
      <c r="V70" s="21">
        <v>1310473</v>
      </c>
      <c r="W70" s="21">
        <v>1700436</v>
      </c>
      <c r="X70" s="21"/>
      <c r="Y70" s="20"/>
      <c r="Z70" s="23">
        <v>3400872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9886160</v>
      </c>
      <c r="C73" s="19"/>
      <c r="D73" s="20">
        <v>10469181</v>
      </c>
      <c r="E73" s="21">
        <v>10469181</v>
      </c>
      <c r="F73" s="21">
        <v>859341</v>
      </c>
      <c r="G73" s="21">
        <v>859341</v>
      </c>
      <c r="H73" s="21">
        <v>859341</v>
      </c>
      <c r="I73" s="21">
        <v>2578023</v>
      </c>
      <c r="J73" s="21">
        <v>857576</v>
      </c>
      <c r="K73" s="21"/>
      <c r="L73" s="21">
        <v>1717799</v>
      </c>
      <c r="M73" s="21">
        <v>2575375</v>
      </c>
      <c r="N73" s="21"/>
      <c r="O73" s="21"/>
      <c r="P73" s="21"/>
      <c r="Q73" s="21"/>
      <c r="R73" s="21"/>
      <c r="S73" s="21"/>
      <c r="T73" s="21"/>
      <c r="U73" s="21"/>
      <c r="V73" s="21">
        <v>5153398</v>
      </c>
      <c r="W73" s="21">
        <v>5234592</v>
      </c>
      <c r="X73" s="21"/>
      <c r="Y73" s="20"/>
      <c r="Z73" s="23">
        <v>10469181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5285514</v>
      </c>
      <c r="C75" s="28"/>
      <c r="D75" s="29">
        <v>2104000</v>
      </c>
      <c r="E75" s="30">
        <v>2104000</v>
      </c>
      <c r="F75" s="30"/>
      <c r="G75" s="30">
        <v>662558</v>
      </c>
      <c r="H75" s="30">
        <v>675514</v>
      </c>
      <c r="I75" s="30">
        <v>1338072</v>
      </c>
      <c r="J75" s="30">
        <v>684616</v>
      </c>
      <c r="K75" s="30">
        <v>-603</v>
      </c>
      <c r="L75" s="30">
        <v>404417</v>
      </c>
      <c r="M75" s="30">
        <v>1088430</v>
      </c>
      <c r="N75" s="30"/>
      <c r="O75" s="30"/>
      <c r="P75" s="30"/>
      <c r="Q75" s="30"/>
      <c r="R75" s="30"/>
      <c r="S75" s="30"/>
      <c r="T75" s="30"/>
      <c r="U75" s="30"/>
      <c r="V75" s="30">
        <v>2426502</v>
      </c>
      <c r="W75" s="30">
        <v>1051998</v>
      </c>
      <c r="X75" s="30"/>
      <c r="Y75" s="29"/>
      <c r="Z75" s="31">
        <v>2104000</v>
      </c>
    </row>
    <row r="76" spans="1:26" ht="12.75" hidden="1">
      <c r="A76" s="42" t="s">
        <v>288</v>
      </c>
      <c r="B76" s="32">
        <v>40557716</v>
      </c>
      <c r="C76" s="32"/>
      <c r="D76" s="33">
        <v>30112776</v>
      </c>
      <c r="E76" s="34">
        <v>30112776</v>
      </c>
      <c r="F76" s="34">
        <v>1532495</v>
      </c>
      <c r="G76" s="34">
        <v>2468707</v>
      </c>
      <c r="H76" s="34">
        <v>1963853</v>
      </c>
      <c r="I76" s="34">
        <v>5965055</v>
      </c>
      <c r="J76" s="34">
        <v>2510342</v>
      </c>
      <c r="K76" s="34">
        <v>2068708</v>
      </c>
      <c r="L76" s="34"/>
      <c r="M76" s="34">
        <v>4579050</v>
      </c>
      <c r="N76" s="34"/>
      <c r="O76" s="34"/>
      <c r="P76" s="34"/>
      <c r="Q76" s="34"/>
      <c r="R76" s="34"/>
      <c r="S76" s="34"/>
      <c r="T76" s="34"/>
      <c r="U76" s="34"/>
      <c r="V76" s="34">
        <v>10544105</v>
      </c>
      <c r="W76" s="34">
        <v>15056388</v>
      </c>
      <c r="X76" s="34"/>
      <c r="Y76" s="33"/>
      <c r="Z76" s="35">
        <v>30112776</v>
      </c>
    </row>
    <row r="77" spans="1:26" ht="12.75" hidden="1">
      <c r="A77" s="37" t="s">
        <v>31</v>
      </c>
      <c r="B77" s="19">
        <v>23726893</v>
      </c>
      <c r="C77" s="19"/>
      <c r="D77" s="20">
        <v>18936000</v>
      </c>
      <c r="E77" s="21">
        <v>18936000</v>
      </c>
      <c r="F77" s="21">
        <v>860482</v>
      </c>
      <c r="G77" s="21">
        <v>1270043</v>
      </c>
      <c r="H77" s="21">
        <v>1290976</v>
      </c>
      <c r="I77" s="21">
        <v>3421501</v>
      </c>
      <c r="J77" s="21">
        <v>1787509</v>
      </c>
      <c r="K77" s="21">
        <v>1396091</v>
      </c>
      <c r="L77" s="21"/>
      <c r="M77" s="21">
        <v>3183600</v>
      </c>
      <c r="N77" s="21"/>
      <c r="O77" s="21"/>
      <c r="P77" s="21"/>
      <c r="Q77" s="21"/>
      <c r="R77" s="21"/>
      <c r="S77" s="21"/>
      <c r="T77" s="21"/>
      <c r="U77" s="21"/>
      <c r="V77" s="21">
        <v>6605101</v>
      </c>
      <c r="W77" s="21">
        <v>9468000</v>
      </c>
      <c r="X77" s="21"/>
      <c r="Y77" s="20"/>
      <c r="Z77" s="23">
        <v>18936000</v>
      </c>
    </row>
    <row r="78" spans="1:26" ht="12.75" hidden="1">
      <c r="A78" s="38" t="s">
        <v>32</v>
      </c>
      <c r="B78" s="19">
        <v>16830823</v>
      </c>
      <c r="C78" s="19"/>
      <c r="D78" s="20">
        <v>9072780</v>
      </c>
      <c r="E78" s="21">
        <v>9072780</v>
      </c>
      <c r="F78" s="21">
        <v>669274</v>
      </c>
      <c r="G78" s="21">
        <v>1164492</v>
      </c>
      <c r="H78" s="21">
        <v>672877</v>
      </c>
      <c r="I78" s="21">
        <v>2506643</v>
      </c>
      <c r="J78" s="21">
        <v>629300</v>
      </c>
      <c r="K78" s="21">
        <v>577577</v>
      </c>
      <c r="L78" s="21"/>
      <c r="M78" s="21">
        <v>1206877</v>
      </c>
      <c r="N78" s="21"/>
      <c r="O78" s="21"/>
      <c r="P78" s="21"/>
      <c r="Q78" s="21"/>
      <c r="R78" s="21"/>
      <c r="S78" s="21"/>
      <c r="T78" s="21"/>
      <c r="U78" s="21"/>
      <c r="V78" s="21">
        <v>3713520</v>
      </c>
      <c r="W78" s="21">
        <v>4536390</v>
      </c>
      <c r="X78" s="21"/>
      <c r="Y78" s="20"/>
      <c r="Z78" s="23">
        <v>9072780</v>
      </c>
    </row>
    <row r="79" spans="1:26" ht="12.75" hidden="1">
      <c r="A79" s="39" t="s">
        <v>103</v>
      </c>
      <c r="B79" s="19">
        <v>6944663</v>
      </c>
      <c r="C79" s="19"/>
      <c r="D79" s="20">
        <v>3368832</v>
      </c>
      <c r="E79" s="21">
        <v>3368832</v>
      </c>
      <c r="F79" s="21">
        <v>131187</v>
      </c>
      <c r="G79" s="21">
        <v>327320</v>
      </c>
      <c r="H79" s="21">
        <v>50830</v>
      </c>
      <c r="I79" s="21">
        <v>509337</v>
      </c>
      <c r="J79" s="21">
        <v>84404</v>
      </c>
      <c r="K79" s="21">
        <v>59919</v>
      </c>
      <c r="L79" s="21"/>
      <c r="M79" s="21">
        <v>144323</v>
      </c>
      <c r="N79" s="21"/>
      <c r="O79" s="21"/>
      <c r="P79" s="21"/>
      <c r="Q79" s="21"/>
      <c r="R79" s="21"/>
      <c r="S79" s="21"/>
      <c r="T79" s="21"/>
      <c r="U79" s="21"/>
      <c r="V79" s="21">
        <v>653660</v>
      </c>
      <c r="W79" s="21">
        <v>1684416</v>
      </c>
      <c r="X79" s="21"/>
      <c r="Y79" s="20"/>
      <c r="Z79" s="23">
        <v>3368832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9886160</v>
      </c>
      <c r="C82" s="19"/>
      <c r="D82" s="20">
        <v>5703948</v>
      </c>
      <c r="E82" s="21">
        <v>5703948</v>
      </c>
      <c r="F82" s="21">
        <v>538087</v>
      </c>
      <c r="G82" s="21">
        <v>725617</v>
      </c>
      <c r="H82" s="21">
        <v>622047</v>
      </c>
      <c r="I82" s="21">
        <v>1885751</v>
      </c>
      <c r="J82" s="21">
        <v>544896</v>
      </c>
      <c r="K82" s="21">
        <v>517658</v>
      </c>
      <c r="L82" s="21"/>
      <c r="M82" s="21">
        <v>1062554</v>
      </c>
      <c r="N82" s="21"/>
      <c r="O82" s="21"/>
      <c r="P82" s="21"/>
      <c r="Q82" s="21"/>
      <c r="R82" s="21"/>
      <c r="S82" s="21"/>
      <c r="T82" s="21"/>
      <c r="U82" s="21"/>
      <c r="V82" s="21">
        <v>2948305</v>
      </c>
      <c r="W82" s="21">
        <v>2851974</v>
      </c>
      <c r="X82" s="21"/>
      <c r="Y82" s="20"/>
      <c r="Z82" s="23">
        <v>5703948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>
        <v>111555</v>
      </c>
      <c r="H83" s="21"/>
      <c r="I83" s="21">
        <v>111555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111555</v>
      </c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2103996</v>
      </c>
      <c r="E84" s="30">
        <v>2103996</v>
      </c>
      <c r="F84" s="30">
        <v>2739</v>
      </c>
      <c r="G84" s="30">
        <v>34172</v>
      </c>
      <c r="H84" s="30"/>
      <c r="I84" s="30">
        <v>36911</v>
      </c>
      <c r="J84" s="30">
        <v>93533</v>
      </c>
      <c r="K84" s="30">
        <v>95040</v>
      </c>
      <c r="L84" s="30"/>
      <c r="M84" s="30">
        <v>188573</v>
      </c>
      <c r="N84" s="30"/>
      <c r="O84" s="30"/>
      <c r="P84" s="30"/>
      <c r="Q84" s="30"/>
      <c r="R84" s="30"/>
      <c r="S84" s="30"/>
      <c r="T84" s="30"/>
      <c r="U84" s="30"/>
      <c r="V84" s="30">
        <v>225484</v>
      </c>
      <c r="W84" s="30">
        <v>1051998</v>
      </c>
      <c r="X84" s="30"/>
      <c r="Y84" s="29"/>
      <c r="Z84" s="31">
        <v>2103996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1043144</v>
      </c>
      <c r="D5" s="357">
        <f t="shared" si="0"/>
        <v>0</v>
      </c>
      <c r="E5" s="356">
        <f t="shared" si="0"/>
        <v>4350000</v>
      </c>
      <c r="F5" s="358">
        <f t="shared" si="0"/>
        <v>4350000</v>
      </c>
      <c r="G5" s="358">
        <f t="shared" si="0"/>
        <v>0</v>
      </c>
      <c r="H5" s="356">
        <f t="shared" si="0"/>
        <v>0</v>
      </c>
      <c r="I5" s="356">
        <f t="shared" si="0"/>
        <v>32930</v>
      </c>
      <c r="J5" s="358">
        <f t="shared" si="0"/>
        <v>32930</v>
      </c>
      <c r="K5" s="358">
        <f t="shared" si="0"/>
        <v>171100</v>
      </c>
      <c r="L5" s="356">
        <f t="shared" si="0"/>
        <v>-18653</v>
      </c>
      <c r="M5" s="356">
        <f t="shared" si="0"/>
        <v>37100</v>
      </c>
      <c r="N5" s="358">
        <f t="shared" si="0"/>
        <v>189547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222477</v>
      </c>
      <c r="X5" s="356">
        <f t="shared" si="0"/>
        <v>2175000</v>
      </c>
      <c r="Y5" s="358">
        <f t="shared" si="0"/>
        <v>-1952523</v>
      </c>
      <c r="Z5" s="359">
        <f>+IF(X5&lt;&gt;0,+(Y5/X5)*100,0)</f>
        <v>-89.7711724137931</v>
      </c>
      <c r="AA5" s="360">
        <f>+AA6+AA8+AA11+AA13+AA15</f>
        <v>4350000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450000</v>
      </c>
      <c r="F6" s="59">
        <f t="shared" si="1"/>
        <v>450000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350</v>
      </c>
      <c r="L6" s="60">
        <f t="shared" si="1"/>
        <v>0</v>
      </c>
      <c r="M6" s="60">
        <f t="shared" si="1"/>
        <v>0</v>
      </c>
      <c r="N6" s="59">
        <f t="shared" si="1"/>
        <v>350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350</v>
      </c>
      <c r="X6" s="60">
        <f t="shared" si="1"/>
        <v>225000</v>
      </c>
      <c r="Y6" s="59">
        <f t="shared" si="1"/>
        <v>-224650</v>
      </c>
      <c r="Z6" s="61">
        <f>+IF(X6&lt;&gt;0,+(Y6/X6)*100,0)</f>
        <v>-99.84444444444445</v>
      </c>
      <c r="AA6" s="62">
        <f t="shared" si="1"/>
        <v>450000</v>
      </c>
    </row>
    <row r="7" spans="1:27" ht="12.75">
      <c r="A7" s="291" t="s">
        <v>230</v>
      </c>
      <c r="B7" s="142"/>
      <c r="C7" s="60"/>
      <c r="D7" s="340"/>
      <c r="E7" s="60">
        <v>450000</v>
      </c>
      <c r="F7" s="59">
        <v>450000</v>
      </c>
      <c r="G7" s="59"/>
      <c r="H7" s="60"/>
      <c r="I7" s="60"/>
      <c r="J7" s="59"/>
      <c r="K7" s="59">
        <v>350</v>
      </c>
      <c r="L7" s="60"/>
      <c r="M7" s="60"/>
      <c r="N7" s="59">
        <v>350</v>
      </c>
      <c r="O7" s="59"/>
      <c r="P7" s="60"/>
      <c r="Q7" s="60"/>
      <c r="R7" s="59"/>
      <c r="S7" s="59"/>
      <c r="T7" s="60"/>
      <c r="U7" s="60"/>
      <c r="V7" s="59"/>
      <c r="W7" s="59">
        <v>350</v>
      </c>
      <c r="X7" s="60">
        <v>225000</v>
      </c>
      <c r="Y7" s="59">
        <v>-224650</v>
      </c>
      <c r="Z7" s="61">
        <v>-99.84</v>
      </c>
      <c r="AA7" s="62">
        <v>450000</v>
      </c>
    </row>
    <row r="8" spans="1:27" ht="12.75">
      <c r="A8" s="361" t="s">
        <v>207</v>
      </c>
      <c r="B8" s="142"/>
      <c r="C8" s="60">
        <f aca="true" t="shared" si="2" ref="C8:Y8">SUM(C9:C10)</f>
        <v>849290</v>
      </c>
      <c r="D8" s="340">
        <f t="shared" si="2"/>
        <v>0</v>
      </c>
      <c r="E8" s="60">
        <f t="shared" si="2"/>
        <v>500000</v>
      </c>
      <c r="F8" s="59">
        <f t="shared" si="2"/>
        <v>500000</v>
      </c>
      <c r="G8" s="59">
        <f t="shared" si="2"/>
        <v>0</v>
      </c>
      <c r="H8" s="60">
        <f t="shared" si="2"/>
        <v>0</v>
      </c>
      <c r="I8" s="60">
        <f t="shared" si="2"/>
        <v>32930</v>
      </c>
      <c r="J8" s="59">
        <f t="shared" si="2"/>
        <v>32930</v>
      </c>
      <c r="K8" s="59">
        <f t="shared" si="2"/>
        <v>50</v>
      </c>
      <c r="L8" s="60">
        <f t="shared" si="2"/>
        <v>0</v>
      </c>
      <c r="M8" s="60">
        <f t="shared" si="2"/>
        <v>0</v>
      </c>
      <c r="N8" s="59">
        <f t="shared" si="2"/>
        <v>50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32980</v>
      </c>
      <c r="X8" s="60">
        <f t="shared" si="2"/>
        <v>250000</v>
      </c>
      <c r="Y8" s="59">
        <f t="shared" si="2"/>
        <v>-217020</v>
      </c>
      <c r="Z8" s="61">
        <f>+IF(X8&lt;&gt;0,+(Y8/X8)*100,0)</f>
        <v>-86.80799999999999</v>
      </c>
      <c r="AA8" s="62">
        <f>SUM(AA9:AA10)</f>
        <v>500000</v>
      </c>
    </row>
    <row r="9" spans="1:27" ht="12.75">
      <c r="A9" s="291" t="s">
        <v>231</v>
      </c>
      <c r="B9" s="142"/>
      <c r="C9" s="60">
        <v>849290</v>
      </c>
      <c r="D9" s="340"/>
      <c r="E9" s="60">
        <v>500000</v>
      </c>
      <c r="F9" s="59">
        <v>500000</v>
      </c>
      <c r="G9" s="59"/>
      <c r="H9" s="60"/>
      <c r="I9" s="60">
        <v>32930</v>
      </c>
      <c r="J9" s="59">
        <v>32930</v>
      </c>
      <c r="K9" s="59">
        <v>50</v>
      </c>
      <c r="L9" s="60"/>
      <c r="M9" s="60"/>
      <c r="N9" s="59">
        <v>50</v>
      </c>
      <c r="O9" s="59"/>
      <c r="P9" s="60"/>
      <c r="Q9" s="60"/>
      <c r="R9" s="59"/>
      <c r="S9" s="59"/>
      <c r="T9" s="60"/>
      <c r="U9" s="60"/>
      <c r="V9" s="59"/>
      <c r="W9" s="59">
        <v>32980</v>
      </c>
      <c r="X9" s="60">
        <v>250000</v>
      </c>
      <c r="Y9" s="59">
        <v>-217020</v>
      </c>
      <c r="Z9" s="61">
        <v>-86.81</v>
      </c>
      <c r="AA9" s="62">
        <v>500000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193854</v>
      </c>
      <c r="D15" s="340">
        <f t="shared" si="5"/>
        <v>0</v>
      </c>
      <c r="E15" s="60">
        <f t="shared" si="5"/>
        <v>3400000</v>
      </c>
      <c r="F15" s="59">
        <f t="shared" si="5"/>
        <v>3400000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170700</v>
      </c>
      <c r="L15" s="60">
        <f t="shared" si="5"/>
        <v>-18653</v>
      </c>
      <c r="M15" s="60">
        <f t="shared" si="5"/>
        <v>37100</v>
      </c>
      <c r="N15" s="59">
        <f t="shared" si="5"/>
        <v>189147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189147</v>
      </c>
      <c r="X15" s="60">
        <f t="shared" si="5"/>
        <v>1700000</v>
      </c>
      <c r="Y15" s="59">
        <f t="shared" si="5"/>
        <v>-1510853</v>
      </c>
      <c r="Z15" s="61">
        <f>+IF(X15&lt;&gt;0,+(Y15/X15)*100,0)</f>
        <v>-88.87370588235294</v>
      </c>
      <c r="AA15" s="62">
        <f>SUM(AA16:AA20)</f>
        <v>3400000</v>
      </c>
    </row>
    <row r="16" spans="1:27" ht="12.75">
      <c r="A16" s="291" t="s">
        <v>235</v>
      </c>
      <c r="B16" s="300"/>
      <c r="C16" s="60">
        <v>193854</v>
      </c>
      <c r="D16" s="340"/>
      <c r="E16" s="60">
        <v>3400000</v>
      </c>
      <c r="F16" s="59">
        <v>3400000</v>
      </c>
      <c r="G16" s="59"/>
      <c r="H16" s="60"/>
      <c r="I16" s="60"/>
      <c r="J16" s="59"/>
      <c r="K16" s="59">
        <v>170700</v>
      </c>
      <c r="L16" s="60">
        <v>-18653</v>
      </c>
      <c r="M16" s="60">
        <v>37100</v>
      </c>
      <c r="N16" s="59">
        <v>189147</v>
      </c>
      <c r="O16" s="59"/>
      <c r="P16" s="60"/>
      <c r="Q16" s="60"/>
      <c r="R16" s="59"/>
      <c r="S16" s="59"/>
      <c r="T16" s="60"/>
      <c r="U16" s="60"/>
      <c r="V16" s="59"/>
      <c r="W16" s="59">
        <v>189147</v>
      </c>
      <c r="X16" s="60">
        <v>1700000</v>
      </c>
      <c r="Y16" s="59">
        <v>-1510853</v>
      </c>
      <c r="Z16" s="61">
        <v>-88.87</v>
      </c>
      <c r="AA16" s="62">
        <v>3400000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143372</v>
      </c>
      <c r="D22" s="344">
        <f t="shared" si="6"/>
        <v>0</v>
      </c>
      <c r="E22" s="343">
        <f t="shared" si="6"/>
        <v>900000</v>
      </c>
      <c r="F22" s="345">
        <f t="shared" si="6"/>
        <v>900000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26150</v>
      </c>
      <c r="N22" s="345">
        <f t="shared" si="6"/>
        <v>26150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26150</v>
      </c>
      <c r="X22" s="343">
        <f t="shared" si="6"/>
        <v>450000</v>
      </c>
      <c r="Y22" s="345">
        <f t="shared" si="6"/>
        <v>-423850</v>
      </c>
      <c r="Z22" s="336">
        <f>+IF(X22&lt;&gt;0,+(Y22/X22)*100,0)</f>
        <v>-94.18888888888888</v>
      </c>
      <c r="AA22" s="350">
        <f>SUM(AA23:AA32)</f>
        <v>900000</v>
      </c>
    </row>
    <row r="23" spans="1:27" ht="12.75">
      <c r="A23" s="361" t="s">
        <v>238</v>
      </c>
      <c r="B23" s="142"/>
      <c r="C23" s="60"/>
      <c r="D23" s="340"/>
      <c r="E23" s="60">
        <v>50000</v>
      </c>
      <c r="F23" s="59">
        <v>50000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25000</v>
      </c>
      <c r="Y23" s="59">
        <v>-25000</v>
      </c>
      <c r="Z23" s="61">
        <v>-100</v>
      </c>
      <c r="AA23" s="62">
        <v>50000</v>
      </c>
    </row>
    <row r="24" spans="1:27" ht="12.75">
      <c r="A24" s="361" t="s">
        <v>239</v>
      </c>
      <c r="B24" s="142"/>
      <c r="C24" s="60"/>
      <c r="D24" s="340"/>
      <c r="E24" s="60">
        <v>275000</v>
      </c>
      <c r="F24" s="59">
        <v>275000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137500</v>
      </c>
      <c r="Y24" s="59">
        <v>-137500</v>
      </c>
      <c r="Z24" s="61">
        <v>-100</v>
      </c>
      <c r="AA24" s="62">
        <v>275000</v>
      </c>
    </row>
    <row r="25" spans="1:27" ht="12.75">
      <c r="A25" s="361" t="s">
        <v>240</v>
      </c>
      <c r="B25" s="142"/>
      <c r="C25" s="60">
        <v>26548</v>
      </c>
      <c r="D25" s="340"/>
      <c r="E25" s="60">
        <v>200000</v>
      </c>
      <c r="F25" s="59">
        <v>200000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100000</v>
      </c>
      <c r="Y25" s="59">
        <v>-100000</v>
      </c>
      <c r="Z25" s="61">
        <v>-100</v>
      </c>
      <c r="AA25" s="62">
        <v>200000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>
        <v>116824</v>
      </c>
      <c r="D27" s="340"/>
      <c r="E27" s="60">
        <v>375000</v>
      </c>
      <c r="F27" s="59">
        <v>375000</v>
      </c>
      <c r="G27" s="59"/>
      <c r="H27" s="60"/>
      <c r="I27" s="60"/>
      <c r="J27" s="59"/>
      <c r="K27" s="59"/>
      <c r="L27" s="60"/>
      <c r="M27" s="60">
        <v>26150</v>
      </c>
      <c r="N27" s="59">
        <v>26150</v>
      </c>
      <c r="O27" s="59"/>
      <c r="P27" s="60"/>
      <c r="Q27" s="60"/>
      <c r="R27" s="59"/>
      <c r="S27" s="59"/>
      <c r="T27" s="60"/>
      <c r="U27" s="60"/>
      <c r="V27" s="59"/>
      <c r="W27" s="59">
        <v>26150</v>
      </c>
      <c r="X27" s="60">
        <v>187500</v>
      </c>
      <c r="Y27" s="59">
        <v>-161350</v>
      </c>
      <c r="Z27" s="61">
        <v>-86.05</v>
      </c>
      <c r="AA27" s="62">
        <v>375000</v>
      </c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605615</v>
      </c>
      <c r="D40" s="344">
        <f t="shared" si="9"/>
        <v>0</v>
      </c>
      <c r="E40" s="343">
        <f t="shared" si="9"/>
        <v>2035000</v>
      </c>
      <c r="F40" s="345">
        <f t="shared" si="9"/>
        <v>2035000</v>
      </c>
      <c r="G40" s="345">
        <f t="shared" si="9"/>
        <v>800</v>
      </c>
      <c r="H40" s="343">
        <f t="shared" si="9"/>
        <v>28838</v>
      </c>
      <c r="I40" s="343">
        <f t="shared" si="9"/>
        <v>102599</v>
      </c>
      <c r="J40" s="345">
        <f t="shared" si="9"/>
        <v>132237</v>
      </c>
      <c r="K40" s="345">
        <f t="shared" si="9"/>
        <v>2784</v>
      </c>
      <c r="L40" s="343">
        <f t="shared" si="9"/>
        <v>-66903</v>
      </c>
      <c r="M40" s="343">
        <f t="shared" si="9"/>
        <v>0</v>
      </c>
      <c r="N40" s="345">
        <f t="shared" si="9"/>
        <v>-64119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68118</v>
      </c>
      <c r="X40" s="343">
        <f t="shared" si="9"/>
        <v>1017500</v>
      </c>
      <c r="Y40" s="345">
        <f t="shared" si="9"/>
        <v>-949382</v>
      </c>
      <c r="Z40" s="336">
        <f>+IF(X40&lt;&gt;0,+(Y40/X40)*100,0)</f>
        <v>-93.30535626535627</v>
      </c>
      <c r="AA40" s="350">
        <f>SUM(AA41:AA49)</f>
        <v>2035000</v>
      </c>
    </row>
    <row r="41" spans="1:27" ht="12.75">
      <c r="A41" s="361" t="s">
        <v>249</v>
      </c>
      <c r="B41" s="142"/>
      <c r="C41" s="362">
        <v>513812</v>
      </c>
      <c r="D41" s="363"/>
      <c r="E41" s="362">
        <v>1335000</v>
      </c>
      <c r="F41" s="364">
        <v>1335000</v>
      </c>
      <c r="G41" s="364">
        <v>800</v>
      </c>
      <c r="H41" s="362">
        <v>12728</v>
      </c>
      <c r="I41" s="362">
        <v>44699</v>
      </c>
      <c r="J41" s="364">
        <v>58227</v>
      </c>
      <c r="K41" s="364">
        <v>2709</v>
      </c>
      <c r="L41" s="362">
        <v>-22533</v>
      </c>
      <c r="M41" s="362"/>
      <c r="N41" s="364">
        <v>-19824</v>
      </c>
      <c r="O41" s="364"/>
      <c r="P41" s="362"/>
      <c r="Q41" s="362"/>
      <c r="R41" s="364"/>
      <c r="S41" s="364"/>
      <c r="T41" s="362"/>
      <c r="U41" s="362"/>
      <c r="V41" s="364"/>
      <c r="W41" s="364">
        <v>38403</v>
      </c>
      <c r="X41" s="362">
        <v>667500</v>
      </c>
      <c r="Y41" s="364">
        <v>-629097</v>
      </c>
      <c r="Z41" s="365">
        <v>-94.25</v>
      </c>
      <c r="AA41" s="366">
        <v>1335000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400000</v>
      </c>
      <c r="F43" s="370">
        <v>400000</v>
      </c>
      <c r="G43" s="370"/>
      <c r="H43" s="305">
        <v>70</v>
      </c>
      <c r="I43" s="305"/>
      <c r="J43" s="370">
        <v>70</v>
      </c>
      <c r="K43" s="370"/>
      <c r="L43" s="305">
        <v>-44370</v>
      </c>
      <c r="M43" s="305"/>
      <c r="N43" s="370">
        <v>-44370</v>
      </c>
      <c r="O43" s="370"/>
      <c r="P43" s="305"/>
      <c r="Q43" s="305"/>
      <c r="R43" s="370"/>
      <c r="S43" s="370"/>
      <c r="T43" s="305"/>
      <c r="U43" s="305"/>
      <c r="V43" s="370"/>
      <c r="W43" s="370">
        <v>-44300</v>
      </c>
      <c r="X43" s="305">
        <v>200000</v>
      </c>
      <c r="Y43" s="370">
        <v>-244300</v>
      </c>
      <c r="Z43" s="371">
        <v>-122.15</v>
      </c>
      <c r="AA43" s="303">
        <v>400000</v>
      </c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>
        <v>91803</v>
      </c>
      <c r="D48" s="368"/>
      <c r="E48" s="54">
        <v>300000</v>
      </c>
      <c r="F48" s="53">
        <v>300000</v>
      </c>
      <c r="G48" s="53"/>
      <c r="H48" s="54">
        <v>16040</v>
      </c>
      <c r="I48" s="54">
        <v>57900</v>
      </c>
      <c r="J48" s="53">
        <v>73940</v>
      </c>
      <c r="K48" s="53">
        <v>75</v>
      </c>
      <c r="L48" s="54"/>
      <c r="M48" s="54"/>
      <c r="N48" s="53">
        <v>75</v>
      </c>
      <c r="O48" s="53"/>
      <c r="P48" s="54"/>
      <c r="Q48" s="54"/>
      <c r="R48" s="53"/>
      <c r="S48" s="53"/>
      <c r="T48" s="54"/>
      <c r="U48" s="54"/>
      <c r="V48" s="53"/>
      <c r="W48" s="53">
        <v>74015</v>
      </c>
      <c r="X48" s="54">
        <v>150000</v>
      </c>
      <c r="Y48" s="53">
        <v>-75985</v>
      </c>
      <c r="Z48" s="94">
        <v>-50.66</v>
      </c>
      <c r="AA48" s="95">
        <v>300000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1792131</v>
      </c>
      <c r="D60" s="346">
        <f t="shared" si="14"/>
        <v>0</v>
      </c>
      <c r="E60" s="219">
        <f t="shared" si="14"/>
        <v>7285000</v>
      </c>
      <c r="F60" s="264">
        <f t="shared" si="14"/>
        <v>7285000</v>
      </c>
      <c r="G60" s="264">
        <f t="shared" si="14"/>
        <v>800</v>
      </c>
      <c r="H60" s="219">
        <f t="shared" si="14"/>
        <v>28838</v>
      </c>
      <c r="I60" s="219">
        <f t="shared" si="14"/>
        <v>135529</v>
      </c>
      <c r="J60" s="264">
        <f t="shared" si="14"/>
        <v>165167</v>
      </c>
      <c r="K60" s="264">
        <f t="shared" si="14"/>
        <v>173884</v>
      </c>
      <c r="L60" s="219">
        <f t="shared" si="14"/>
        <v>-85556</v>
      </c>
      <c r="M60" s="219">
        <f t="shared" si="14"/>
        <v>63250</v>
      </c>
      <c r="N60" s="264">
        <f t="shared" si="14"/>
        <v>151578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316745</v>
      </c>
      <c r="X60" s="219">
        <f t="shared" si="14"/>
        <v>3642500</v>
      </c>
      <c r="Y60" s="264">
        <f t="shared" si="14"/>
        <v>-3325755</v>
      </c>
      <c r="Z60" s="337">
        <f>+IF(X60&lt;&gt;0,+(Y60/X60)*100,0)</f>
        <v>-91.30418668496911</v>
      </c>
      <c r="AA60" s="232">
        <f>+AA57+AA54+AA51+AA40+AA37+AA34+AA22+AA5</f>
        <v>7285000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73640082</v>
      </c>
      <c r="D5" s="153">
        <f>SUM(D6:D8)</f>
        <v>0</v>
      </c>
      <c r="E5" s="154">
        <f t="shared" si="0"/>
        <v>83481571</v>
      </c>
      <c r="F5" s="100">
        <f t="shared" si="0"/>
        <v>83481571</v>
      </c>
      <c r="G5" s="100">
        <f t="shared" si="0"/>
        <v>18098525</v>
      </c>
      <c r="H5" s="100">
        <f t="shared" si="0"/>
        <v>2887586</v>
      </c>
      <c r="I5" s="100">
        <f t="shared" si="0"/>
        <v>3018622</v>
      </c>
      <c r="J5" s="100">
        <f t="shared" si="0"/>
        <v>24004733</v>
      </c>
      <c r="K5" s="100">
        <f t="shared" si="0"/>
        <v>2899649</v>
      </c>
      <c r="L5" s="100">
        <f t="shared" si="0"/>
        <v>309631</v>
      </c>
      <c r="M5" s="100">
        <f t="shared" si="0"/>
        <v>5346517</v>
      </c>
      <c r="N5" s="100">
        <f t="shared" si="0"/>
        <v>8555797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32560530</v>
      </c>
      <c r="X5" s="100">
        <f t="shared" si="0"/>
        <v>41740782</v>
      </c>
      <c r="Y5" s="100">
        <f t="shared" si="0"/>
        <v>-9180252</v>
      </c>
      <c r="Z5" s="137">
        <f>+IF(X5&lt;&gt;0,+(Y5/X5)*100,0)</f>
        <v>-21.993483495349945</v>
      </c>
      <c r="AA5" s="153">
        <f>SUM(AA6:AA8)</f>
        <v>83481571</v>
      </c>
    </row>
    <row r="6" spans="1:27" ht="12.75">
      <c r="A6" s="138" t="s">
        <v>75</v>
      </c>
      <c r="B6" s="136"/>
      <c r="C6" s="155">
        <v>330946</v>
      </c>
      <c r="D6" s="155"/>
      <c r="E6" s="156">
        <v>221341</v>
      </c>
      <c r="F6" s="60">
        <v>221341</v>
      </c>
      <c r="G6" s="60">
        <v>42799</v>
      </c>
      <c r="H6" s="60">
        <v>37554</v>
      </c>
      <c r="I6" s="60">
        <v>37554</v>
      </c>
      <c r="J6" s="60">
        <v>117907</v>
      </c>
      <c r="K6" s="60">
        <v>37554</v>
      </c>
      <c r="L6" s="60"/>
      <c r="M6" s="60">
        <v>31092</v>
      </c>
      <c r="N6" s="60">
        <v>68646</v>
      </c>
      <c r="O6" s="60"/>
      <c r="P6" s="60"/>
      <c r="Q6" s="60"/>
      <c r="R6" s="60"/>
      <c r="S6" s="60"/>
      <c r="T6" s="60"/>
      <c r="U6" s="60"/>
      <c r="V6" s="60"/>
      <c r="W6" s="60">
        <v>186553</v>
      </c>
      <c r="X6" s="60">
        <v>110670</v>
      </c>
      <c r="Y6" s="60">
        <v>75883</v>
      </c>
      <c r="Z6" s="140">
        <v>68.57</v>
      </c>
      <c r="AA6" s="155">
        <v>221341</v>
      </c>
    </row>
    <row r="7" spans="1:27" ht="12.75">
      <c r="A7" s="138" t="s">
        <v>76</v>
      </c>
      <c r="B7" s="136"/>
      <c r="C7" s="157">
        <v>73297169</v>
      </c>
      <c r="D7" s="157"/>
      <c r="E7" s="158">
        <v>83260230</v>
      </c>
      <c r="F7" s="159">
        <v>83260230</v>
      </c>
      <c r="G7" s="159">
        <v>18055726</v>
      </c>
      <c r="H7" s="159">
        <v>2850032</v>
      </c>
      <c r="I7" s="159">
        <v>2875556</v>
      </c>
      <c r="J7" s="159">
        <v>23781314</v>
      </c>
      <c r="K7" s="159">
        <v>2834495</v>
      </c>
      <c r="L7" s="159">
        <v>309631</v>
      </c>
      <c r="M7" s="159">
        <v>5288803</v>
      </c>
      <c r="N7" s="159">
        <v>8432929</v>
      </c>
      <c r="O7" s="159"/>
      <c r="P7" s="159"/>
      <c r="Q7" s="159"/>
      <c r="R7" s="159"/>
      <c r="S7" s="159"/>
      <c r="T7" s="159"/>
      <c r="U7" s="159"/>
      <c r="V7" s="159"/>
      <c r="W7" s="159">
        <v>32214243</v>
      </c>
      <c r="X7" s="159">
        <v>41630112</v>
      </c>
      <c r="Y7" s="159">
        <v>-9415869</v>
      </c>
      <c r="Z7" s="141">
        <v>-22.62</v>
      </c>
      <c r="AA7" s="157">
        <v>83260230</v>
      </c>
    </row>
    <row r="8" spans="1:27" ht="12.75">
      <c r="A8" s="138" t="s">
        <v>77</v>
      </c>
      <c r="B8" s="136"/>
      <c r="C8" s="155">
        <v>11967</v>
      </c>
      <c r="D8" s="155"/>
      <c r="E8" s="156"/>
      <c r="F8" s="60"/>
      <c r="G8" s="60"/>
      <c r="H8" s="60"/>
      <c r="I8" s="60">
        <v>105512</v>
      </c>
      <c r="J8" s="60">
        <v>105512</v>
      </c>
      <c r="K8" s="60">
        <v>27600</v>
      </c>
      <c r="L8" s="60"/>
      <c r="M8" s="60">
        <v>26622</v>
      </c>
      <c r="N8" s="60">
        <v>54222</v>
      </c>
      <c r="O8" s="60"/>
      <c r="P8" s="60"/>
      <c r="Q8" s="60"/>
      <c r="R8" s="60"/>
      <c r="S8" s="60"/>
      <c r="T8" s="60"/>
      <c r="U8" s="60"/>
      <c r="V8" s="60"/>
      <c r="W8" s="60">
        <v>159734</v>
      </c>
      <c r="X8" s="60"/>
      <c r="Y8" s="60">
        <v>159734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723944</v>
      </c>
      <c r="D9" s="153">
        <f>SUM(D10:D14)</f>
        <v>0</v>
      </c>
      <c r="E9" s="154">
        <f t="shared" si="1"/>
        <v>629135</v>
      </c>
      <c r="F9" s="100">
        <f t="shared" si="1"/>
        <v>629135</v>
      </c>
      <c r="G9" s="100">
        <f t="shared" si="1"/>
        <v>4779</v>
      </c>
      <c r="H9" s="100">
        <f t="shared" si="1"/>
        <v>267</v>
      </c>
      <c r="I9" s="100">
        <f t="shared" si="1"/>
        <v>7892</v>
      </c>
      <c r="J9" s="100">
        <f t="shared" si="1"/>
        <v>12938</v>
      </c>
      <c r="K9" s="100">
        <f t="shared" si="1"/>
        <v>7457</v>
      </c>
      <c r="L9" s="100">
        <f t="shared" si="1"/>
        <v>6029</v>
      </c>
      <c r="M9" s="100">
        <f t="shared" si="1"/>
        <v>2789</v>
      </c>
      <c r="N9" s="100">
        <f t="shared" si="1"/>
        <v>16275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29213</v>
      </c>
      <c r="X9" s="100">
        <f t="shared" si="1"/>
        <v>314568</v>
      </c>
      <c r="Y9" s="100">
        <f t="shared" si="1"/>
        <v>-285355</v>
      </c>
      <c r="Z9" s="137">
        <f>+IF(X9&lt;&gt;0,+(Y9/X9)*100,0)</f>
        <v>-90.71329569441265</v>
      </c>
      <c r="AA9" s="153">
        <f>SUM(AA10:AA14)</f>
        <v>629135</v>
      </c>
    </row>
    <row r="10" spans="1:27" ht="12.75">
      <c r="A10" s="138" t="s">
        <v>79</v>
      </c>
      <c r="B10" s="136"/>
      <c r="C10" s="155">
        <v>723944</v>
      </c>
      <c r="D10" s="155"/>
      <c r="E10" s="156">
        <v>629135</v>
      </c>
      <c r="F10" s="60">
        <v>629135</v>
      </c>
      <c r="G10" s="60">
        <v>4779</v>
      </c>
      <c r="H10" s="60">
        <v>267</v>
      </c>
      <c r="I10" s="60">
        <v>7892</v>
      </c>
      <c r="J10" s="60">
        <v>12938</v>
      </c>
      <c r="K10" s="60">
        <v>7457</v>
      </c>
      <c r="L10" s="60">
        <v>6029</v>
      </c>
      <c r="M10" s="60">
        <v>2789</v>
      </c>
      <c r="N10" s="60">
        <v>16275</v>
      </c>
      <c r="O10" s="60"/>
      <c r="P10" s="60"/>
      <c r="Q10" s="60"/>
      <c r="R10" s="60"/>
      <c r="S10" s="60"/>
      <c r="T10" s="60"/>
      <c r="U10" s="60"/>
      <c r="V10" s="60"/>
      <c r="W10" s="60">
        <v>29213</v>
      </c>
      <c r="X10" s="60">
        <v>314568</v>
      </c>
      <c r="Y10" s="60">
        <v>-285355</v>
      </c>
      <c r="Z10" s="140">
        <v>-90.71</v>
      </c>
      <c r="AA10" s="155">
        <v>629135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13986889</v>
      </c>
      <c r="D15" s="153">
        <f>SUM(D16:D18)</f>
        <v>0</v>
      </c>
      <c r="E15" s="154">
        <f t="shared" si="2"/>
        <v>14986815</v>
      </c>
      <c r="F15" s="100">
        <f t="shared" si="2"/>
        <v>14986815</v>
      </c>
      <c r="G15" s="100">
        <f t="shared" si="2"/>
        <v>196296</v>
      </c>
      <c r="H15" s="100">
        <f t="shared" si="2"/>
        <v>219141</v>
      </c>
      <c r="I15" s="100">
        <f t="shared" si="2"/>
        <v>108993</v>
      </c>
      <c r="J15" s="100">
        <f t="shared" si="2"/>
        <v>524430</v>
      </c>
      <c r="K15" s="100">
        <f t="shared" si="2"/>
        <v>66100</v>
      </c>
      <c r="L15" s="100">
        <f t="shared" si="2"/>
        <v>412891</v>
      </c>
      <c r="M15" s="100">
        <f t="shared" si="2"/>
        <v>228998</v>
      </c>
      <c r="N15" s="100">
        <f t="shared" si="2"/>
        <v>707989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1232419</v>
      </c>
      <c r="X15" s="100">
        <f t="shared" si="2"/>
        <v>7493412</v>
      </c>
      <c r="Y15" s="100">
        <f t="shared" si="2"/>
        <v>-6260993</v>
      </c>
      <c r="Z15" s="137">
        <f>+IF(X15&lt;&gt;0,+(Y15/X15)*100,0)</f>
        <v>-83.55329988528591</v>
      </c>
      <c r="AA15" s="153">
        <f>SUM(AA16:AA18)</f>
        <v>14986815</v>
      </c>
    </row>
    <row r="16" spans="1:27" ht="12.75">
      <c r="A16" s="138" t="s">
        <v>85</v>
      </c>
      <c r="B16" s="136"/>
      <c r="C16" s="155">
        <v>204028</v>
      </c>
      <c r="D16" s="155"/>
      <c r="E16" s="156">
        <v>500000</v>
      </c>
      <c r="F16" s="60">
        <v>500000</v>
      </c>
      <c r="G16" s="60">
        <v>21246</v>
      </c>
      <c r="H16" s="60">
        <v>14469</v>
      </c>
      <c r="I16" s="60">
        <v>25376</v>
      </c>
      <c r="J16" s="60">
        <v>61091</v>
      </c>
      <c r="K16" s="60">
        <v>15921</v>
      </c>
      <c r="L16" s="60">
        <v>12669</v>
      </c>
      <c r="M16" s="60">
        <v>17936</v>
      </c>
      <c r="N16" s="60">
        <v>46526</v>
      </c>
      <c r="O16" s="60"/>
      <c r="P16" s="60"/>
      <c r="Q16" s="60"/>
      <c r="R16" s="60"/>
      <c r="S16" s="60"/>
      <c r="T16" s="60"/>
      <c r="U16" s="60"/>
      <c r="V16" s="60"/>
      <c r="W16" s="60">
        <v>107617</v>
      </c>
      <c r="X16" s="60">
        <v>250002</v>
      </c>
      <c r="Y16" s="60">
        <v>-142385</v>
      </c>
      <c r="Z16" s="140">
        <v>-56.95</v>
      </c>
      <c r="AA16" s="155">
        <v>500000</v>
      </c>
    </row>
    <row r="17" spans="1:27" ht="12.75">
      <c r="A17" s="138" t="s">
        <v>86</v>
      </c>
      <c r="B17" s="136"/>
      <c r="C17" s="155">
        <v>13782861</v>
      </c>
      <c r="D17" s="155"/>
      <c r="E17" s="156">
        <v>14486815</v>
      </c>
      <c r="F17" s="60">
        <v>14486815</v>
      </c>
      <c r="G17" s="60">
        <v>175050</v>
      </c>
      <c r="H17" s="60">
        <v>204672</v>
      </c>
      <c r="I17" s="60">
        <v>83617</v>
      </c>
      <c r="J17" s="60">
        <v>463339</v>
      </c>
      <c r="K17" s="60">
        <v>50179</v>
      </c>
      <c r="L17" s="60">
        <v>400222</v>
      </c>
      <c r="M17" s="60">
        <v>211062</v>
      </c>
      <c r="N17" s="60">
        <v>661463</v>
      </c>
      <c r="O17" s="60"/>
      <c r="P17" s="60"/>
      <c r="Q17" s="60"/>
      <c r="R17" s="60"/>
      <c r="S17" s="60"/>
      <c r="T17" s="60"/>
      <c r="U17" s="60"/>
      <c r="V17" s="60"/>
      <c r="W17" s="60">
        <v>1124802</v>
      </c>
      <c r="X17" s="60">
        <v>7243410</v>
      </c>
      <c r="Y17" s="60">
        <v>-6118608</v>
      </c>
      <c r="Z17" s="140">
        <v>-84.47</v>
      </c>
      <c r="AA17" s="155">
        <v>14486815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20546506</v>
      </c>
      <c r="D19" s="153">
        <f>SUM(D20:D23)</f>
        <v>0</v>
      </c>
      <c r="E19" s="154">
        <f t="shared" si="3"/>
        <v>28067804</v>
      </c>
      <c r="F19" s="100">
        <f t="shared" si="3"/>
        <v>28067804</v>
      </c>
      <c r="G19" s="100">
        <f t="shared" si="3"/>
        <v>5105977</v>
      </c>
      <c r="H19" s="100">
        <f t="shared" si="3"/>
        <v>1429810</v>
      </c>
      <c r="I19" s="100">
        <f t="shared" si="3"/>
        <v>1401952</v>
      </c>
      <c r="J19" s="100">
        <f t="shared" si="3"/>
        <v>7937739</v>
      </c>
      <c r="K19" s="100">
        <f t="shared" si="3"/>
        <v>2870284</v>
      </c>
      <c r="L19" s="100">
        <f t="shared" si="3"/>
        <v>389473</v>
      </c>
      <c r="M19" s="100">
        <f t="shared" si="3"/>
        <v>2290677</v>
      </c>
      <c r="N19" s="100">
        <f t="shared" si="3"/>
        <v>5550434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13488173</v>
      </c>
      <c r="X19" s="100">
        <f t="shared" si="3"/>
        <v>14033904</v>
      </c>
      <c r="Y19" s="100">
        <f t="shared" si="3"/>
        <v>-545731</v>
      </c>
      <c r="Z19" s="137">
        <f>+IF(X19&lt;&gt;0,+(Y19/X19)*100,0)</f>
        <v>-3.8886613446978116</v>
      </c>
      <c r="AA19" s="153">
        <f>SUM(AA20:AA23)</f>
        <v>28067804</v>
      </c>
    </row>
    <row r="20" spans="1:27" ht="12.75">
      <c r="A20" s="138" t="s">
        <v>89</v>
      </c>
      <c r="B20" s="136"/>
      <c r="C20" s="155">
        <v>10660346</v>
      </c>
      <c r="D20" s="155"/>
      <c r="E20" s="156">
        <v>14198623</v>
      </c>
      <c r="F20" s="60">
        <v>14198623</v>
      </c>
      <c r="G20" s="60">
        <v>770636</v>
      </c>
      <c r="H20" s="60">
        <v>570469</v>
      </c>
      <c r="I20" s="60">
        <v>542611</v>
      </c>
      <c r="J20" s="60">
        <v>1883716</v>
      </c>
      <c r="K20" s="60">
        <v>2012708</v>
      </c>
      <c r="L20" s="60">
        <v>389473</v>
      </c>
      <c r="M20" s="60">
        <v>572878</v>
      </c>
      <c r="N20" s="60">
        <v>2975059</v>
      </c>
      <c r="O20" s="60"/>
      <c r="P20" s="60"/>
      <c r="Q20" s="60"/>
      <c r="R20" s="60"/>
      <c r="S20" s="60"/>
      <c r="T20" s="60"/>
      <c r="U20" s="60"/>
      <c r="V20" s="60"/>
      <c r="W20" s="60">
        <v>4858775</v>
      </c>
      <c r="X20" s="60">
        <v>7099314</v>
      </c>
      <c r="Y20" s="60">
        <v>-2240539</v>
      </c>
      <c r="Z20" s="140">
        <v>-31.56</v>
      </c>
      <c r="AA20" s="155">
        <v>14198623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9886160</v>
      </c>
      <c r="D23" s="155"/>
      <c r="E23" s="156">
        <v>13869181</v>
      </c>
      <c r="F23" s="60">
        <v>13869181</v>
      </c>
      <c r="G23" s="60">
        <v>4335341</v>
      </c>
      <c r="H23" s="60">
        <v>859341</v>
      </c>
      <c r="I23" s="60">
        <v>859341</v>
      </c>
      <c r="J23" s="60">
        <v>6054023</v>
      </c>
      <c r="K23" s="60">
        <v>857576</v>
      </c>
      <c r="L23" s="60"/>
      <c r="M23" s="60">
        <v>1717799</v>
      </c>
      <c r="N23" s="60">
        <v>2575375</v>
      </c>
      <c r="O23" s="60"/>
      <c r="P23" s="60"/>
      <c r="Q23" s="60"/>
      <c r="R23" s="60"/>
      <c r="S23" s="60"/>
      <c r="T23" s="60"/>
      <c r="U23" s="60"/>
      <c r="V23" s="60"/>
      <c r="W23" s="60">
        <v>8629398</v>
      </c>
      <c r="X23" s="60">
        <v>6934590</v>
      </c>
      <c r="Y23" s="60">
        <v>1694808</v>
      </c>
      <c r="Z23" s="140">
        <v>24.44</v>
      </c>
      <c r="AA23" s="155">
        <v>13869181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108897421</v>
      </c>
      <c r="D25" s="168">
        <f>+D5+D9+D15+D19+D24</f>
        <v>0</v>
      </c>
      <c r="E25" s="169">
        <f t="shared" si="4"/>
        <v>127165325</v>
      </c>
      <c r="F25" s="73">
        <f t="shared" si="4"/>
        <v>127165325</v>
      </c>
      <c r="G25" s="73">
        <f t="shared" si="4"/>
        <v>23405577</v>
      </c>
      <c r="H25" s="73">
        <f t="shared" si="4"/>
        <v>4536804</v>
      </c>
      <c r="I25" s="73">
        <f t="shared" si="4"/>
        <v>4537459</v>
      </c>
      <c r="J25" s="73">
        <f t="shared" si="4"/>
        <v>32479840</v>
      </c>
      <c r="K25" s="73">
        <f t="shared" si="4"/>
        <v>5843490</v>
      </c>
      <c r="L25" s="73">
        <f t="shared" si="4"/>
        <v>1118024</v>
      </c>
      <c r="M25" s="73">
        <f t="shared" si="4"/>
        <v>7868981</v>
      </c>
      <c r="N25" s="73">
        <f t="shared" si="4"/>
        <v>14830495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47310335</v>
      </c>
      <c r="X25" s="73">
        <f t="shared" si="4"/>
        <v>63582666</v>
      </c>
      <c r="Y25" s="73">
        <f t="shared" si="4"/>
        <v>-16272331</v>
      </c>
      <c r="Z25" s="170">
        <f>+IF(X25&lt;&gt;0,+(Y25/X25)*100,0)</f>
        <v>-25.592401237154792</v>
      </c>
      <c r="AA25" s="168">
        <f>+AA5+AA9+AA15+AA19+AA24</f>
        <v>127165325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70296189</v>
      </c>
      <c r="D28" s="153">
        <f>SUM(D29:D31)</f>
        <v>0</v>
      </c>
      <c r="E28" s="154">
        <f t="shared" si="5"/>
        <v>81809320</v>
      </c>
      <c r="F28" s="100">
        <f t="shared" si="5"/>
        <v>81809320</v>
      </c>
      <c r="G28" s="100">
        <f t="shared" si="5"/>
        <v>2101630</v>
      </c>
      <c r="H28" s="100">
        <f t="shared" si="5"/>
        <v>2065884</v>
      </c>
      <c r="I28" s="100">
        <f t="shared" si="5"/>
        <v>2077696</v>
      </c>
      <c r="J28" s="100">
        <f t="shared" si="5"/>
        <v>6245210</v>
      </c>
      <c r="K28" s="100">
        <f t="shared" si="5"/>
        <v>3461605</v>
      </c>
      <c r="L28" s="100">
        <f t="shared" si="5"/>
        <v>4213706</v>
      </c>
      <c r="M28" s="100">
        <f t="shared" si="5"/>
        <v>2723583</v>
      </c>
      <c r="N28" s="100">
        <f t="shared" si="5"/>
        <v>10398894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16644104</v>
      </c>
      <c r="X28" s="100">
        <f t="shared" si="5"/>
        <v>40904664</v>
      </c>
      <c r="Y28" s="100">
        <f t="shared" si="5"/>
        <v>-24260560</v>
      </c>
      <c r="Z28" s="137">
        <f>+IF(X28&lt;&gt;0,+(Y28/X28)*100,0)</f>
        <v>-59.310009244911534</v>
      </c>
      <c r="AA28" s="153">
        <f>SUM(AA29:AA31)</f>
        <v>81809320</v>
      </c>
    </row>
    <row r="29" spans="1:27" ht="12.75">
      <c r="A29" s="138" t="s">
        <v>75</v>
      </c>
      <c r="B29" s="136"/>
      <c r="C29" s="155">
        <v>14862838</v>
      </c>
      <c r="D29" s="155"/>
      <c r="E29" s="156">
        <v>13446154</v>
      </c>
      <c r="F29" s="60">
        <v>13446154</v>
      </c>
      <c r="G29" s="60">
        <v>452762</v>
      </c>
      <c r="H29" s="60">
        <v>458869</v>
      </c>
      <c r="I29" s="60">
        <v>537798</v>
      </c>
      <c r="J29" s="60">
        <v>1449429</v>
      </c>
      <c r="K29" s="60">
        <v>481976</v>
      </c>
      <c r="L29" s="60">
        <v>652519</v>
      </c>
      <c r="M29" s="60">
        <v>926787</v>
      </c>
      <c r="N29" s="60">
        <v>2061282</v>
      </c>
      <c r="O29" s="60"/>
      <c r="P29" s="60"/>
      <c r="Q29" s="60"/>
      <c r="R29" s="60"/>
      <c r="S29" s="60"/>
      <c r="T29" s="60"/>
      <c r="U29" s="60"/>
      <c r="V29" s="60"/>
      <c r="W29" s="60">
        <v>3510711</v>
      </c>
      <c r="X29" s="60">
        <v>6723078</v>
      </c>
      <c r="Y29" s="60">
        <v>-3212367</v>
      </c>
      <c r="Z29" s="140">
        <v>-47.78</v>
      </c>
      <c r="AA29" s="155">
        <v>13446154</v>
      </c>
    </row>
    <row r="30" spans="1:27" ht="12.75">
      <c r="A30" s="138" t="s">
        <v>76</v>
      </c>
      <c r="B30" s="136"/>
      <c r="C30" s="157">
        <v>43561889</v>
      </c>
      <c r="D30" s="157"/>
      <c r="E30" s="158">
        <v>68363166</v>
      </c>
      <c r="F30" s="159">
        <v>68363166</v>
      </c>
      <c r="G30" s="159">
        <v>1189741</v>
      </c>
      <c r="H30" s="159">
        <v>1059398</v>
      </c>
      <c r="I30" s="159">
        <v>951796</v>
      </c>
      <c r="J30" s="159">
        <v>3200935</v>
      </c>
      <c r="K30" s="159">
        <v>2211189</v>
      </c>
      <c r="L30" s="159">
        <v>2186509</v>
      </c>
      <c r="M30" s="159">
        <v>1143403</v>
      </c>
      <c r="N30" s="159">
        <v>5541101</v>
      </c>
      <c r="O30" s="159"/>
      <c r="P30" s="159"/>
      <c r="Q30" s="159"/>
      <c r="R30" s="159"/>
      <c r="S30" s="159"/>
      <c r="T30" s="159"/>
      <c r="U30" s="159"/>
      <c r="V30" s="159"/>
      <c r="W30" s="159">
        <v>8742036</v>
      </c>
      <c r="X30" s="159">
        <v>34181586</v>
      </c>
      <c r="Y30" s="159">
        <v>-25439550</v>
      </c>
      <c r="Z30" s="141">
        <v>-74.42</v>
      </c>
      <c r="AA30" s="157">
        <v>68363166</v>
      </c>
    </row>
    <row r="31" spans="1:27" ht="12.75">
      <c r="A31" s="138" t="s">
        <v>77</v>
      </c>
      <c r="B31" s="136"/>
      <c r="C31" s="155">
        <v>11871462</v>
      </c>
      <c r="D31" s="155"/>
      <c r="E31" s="156"/>
      <c r="F31" s="60"/>
      <c r="G31" s="60">
        <v>459127</v>
      </c>
      <c r="H31" s="60">
        <v>547617</v>
      </c>
      <c r="I31" s="60">
        <v>588102</v>
      </c>
      <c r="J31" s="60">
        <v>1594846</v>
      </c>
      <c r="K31" s="60">
        <v>768440</v>
      </c>
      <c r="L31" s="60">
        <v>1374678</v>
      </c>
      <c r="M31" s="60">
        <v>653393</v>
      </c>
      <c r="N31" s="60">
        <v>2796511</v>
      </c>
      <c r="O31" s="60"/>
      <c r="P31" s="60"/>
      <c r="Q31" s="60"/>
      <c r="R31" s="60"/>
      <c r="S31" s="60"/>
      <c r="T31" s="60"/>
      <c r="U31" s="60"/>
      <c r="V31" s="60"/>
      <c r="W31" s="60">
        <v>4391357</v>
      </c>
      <c r="X31" s="60"/>
      <c r="Y31" s="60">
        <v>4391357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1415164</v>
      </c>
      <c r="D32" s="153">
        <f>SUM(D33:D37)</f>
        <v>0</v>
      </c>
      <c r="E32" s="154">
        <f t="shared" si="6"/>
        <v>2521202</v>
      </c>
      <c r="F32" s="100">
        <f t="shared" si="6"/>
        <v>2521202</v>
      </c>
      <c r="G32" s="100">
        <f t="shared" si="6"/>
        <v>97359</v>
      </c>
      <c r="H32" s="100">
        <f t="shared" si="6"/>
        <v>114489</v>
      </c>
      <c r="I32" s="100">
        <f t="shared" si="6"/>
        <v>112242</v>
      </c>
      <c r="J32" s="100">
        <f t="shared" si="6"/>
        <v>324090</v>
      </c>
      <c r="K32" s="100">
        <f t="shared" si="6"/>
        <v>106360</v>
      </c>
      <c r="L32" s="100">
        <f t="shared" si="6"/>
        <v>200232</v>
      </c>
      <c r="M32" s="100">
        <f t="shared" si="6"/>
        <v>136752</v>
      </c>
      <c r="N32" s="100">
        <f t="shared" si="6"/>
        <v>443344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767434</v>
      </c>
      <c r="X32" s="100">
        <f t="shared" si="6"/>
        <v>1260600</v>
      </c>
      <c r="Y32" s="100">
        <f t="shared" si="6"/>
        <v>-493166</v>
      </c>
      <c r="Z32" s="137">
        <f>+IF(X32&lt;&gt;0,+(Y32/X32)*100,0)</f>
        <v>-39.12152943042995</v>
      </c>
      <c r="AA32" s="153">
        <f>SUM(AA33:AA37)</f>
        <v>2521202</v>
      </c>
    </row>
    <row r="33" spans="1:27" ht="12.75">
      <c r="A33" s="138" t="s">
        <v>79</v>
      </c>
      <c r="B33" s="136"/>
      <c r="C33" s="155">
        <v>1415164</v>
      </c>
      <c r="D33" s="155"/>
      <c r="E33" s="156">
        <v>2521202</v>
      </c>
      <c r="F33" s="60">
        <v>2521202</v>
      </c>
      <c r="G33" s="60">
        <v>97359</v>
      </c>
      <c r="H33" s="60">
        <v>114489</v>
      </c>
      <c r="I33" s="60">
        <v>112242</v>
      </c>
      <c r="J33" s="60">
        <v>324090</v>
      </c>
      <c r="K33" s="60">
        <v>106360</v>
      </c>
      <c r="L33" s="60">
        <v>200232</v>
      </c>
      <c r="M33" s="60">
        <v>136752</v>
      </c>
      <c r="N33" s="60">
        <v>443344</v>
      </c>
      <c r="O33" s="60"/>
      <c r="P33" s="60"/>
      <c r="Q33" s="60"/>
      <c r="R33" s="60"/>
      <c r="S33" s="60"/>
      <c r="T33" s="60"/>
      <c r="U33" s="60"/>
      <c r="V33" s="60"/>
      <c r="W33" s="60">
        <v>767434</v>
      </c>
      <c r="X33" s="60">
        <v>1260600</v>
      </c>
      <c r="Y33" s="60">
        <v>-493166</v>
      </c>
      <c r="Z33" s="140">
        <v>-39.12</v>
      </c>
      <c r="AA33" s="155">
        <v>2521202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20524725</v>
      </c>
      <c r="D38" s="153">
        <f>SUM(D39:D41)</f>
        <v>0</v>
      </c>
      <c r="E38" s="154">
        <f t="shared" si="7"/>
        <v>20877105</v>
      </c>
      <c r="F38" s="100">
        <f t="shared" si="7"/>
        <v>20877105</v>
      </c>
      <c r="G38" s="100">
        <f t="shared" si="7"/>
        <v>1319360</v>
      </c>
      <c r="H38" s="100">
        <f t="shared" si="7"/>
        <v>1793222</v>
      </c>
      <c r="I38" s="100">
        <f t="shared" si="7"/>
        <v>1636714</v>
      </c>
      <c r="J38" s="100">
        <f t="shared" si="7"/>
        <v>4749296</v>
      </c>
      <c r="K38" s="100">
        <f t="shared" si="7"/>
        <v>1734063</v>
      </c>
      <c r="L38" s="100">
        <f t="shared" si="7"/>
        <v>2580651</v>
      </c>
      <c r="M38" s="100">
        <f t="shared" si="7"/>
        <v>1544102</v>
      </c>
      <c r="N38" s="100">
        <f t="shared" si="7"/>
        <v>5858816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10608112</v>
      </c>
      <c r="X38" s="100">
        <f t="shared" si="7"/>
        <v>10438548</v>
      </c>
      <c r="Y38" s="100">
        <f t="shared" si="7"/>
        <v>169564</v>
      </c>
      <c r="Z38" s="137">
        <f>+IF(X38&lt;&gt;0,+(Y38/X38)*100,0)</f>
        <v>1.6244021678110787</v>
      </c>
      <c r="AA38" s="153">
        <f>SUM(AA39:AA41)</f>
        <v>20877105</v>
      </c>
    </row>
    <row r="39" spans="1:27" ht="12.75">
      <c r="A39" s="138" t="s">
        <v>85</v>
      </c>
      <c r="B39" s="136"/>
      <c r="C39" s="155">
        <v>6388493</v>
      </c>
      <c r="D39" s="155"/>
      <c r="E39" s="156">
        <v>7023149</v>
      </c>
      <c r="F39" s="60">
        <v>7023149</v>
      </c>
      <c r="G39" s="60">
        <v>548680</v>
      </c>
      <c r="H39" s="60">
        <v>725228</v>
      </c>
      <c r="I39" s="60">
        <v>646456</v>
      </c>
      <c r="J39" s="60">
        <v>1920364</v>
      </c>
      <c r="K39" s="60">
        <v>564610</v>
      </c>
      <c r="L39" s="60">
        <v>902596</v>
      </c>
      <c r="M39" s="60">
        <v>534005</v>
      </c>
      <c r="N39" s="60">
        <v>2001211</v>
      </c>
      <c r="O39" s="60"/>
      <c r="P39" s="60"/>
      <c r="Q39" s="60"/>
      <c r="R39" s="60"/>
      <c r="S39" s="60"/>
      <c r="T39" s="60"/>
      <c r="U39" s="60"/>
      <c r="V39" s="60"/>
      <c r="W39" s="60">
        <v>3921575</v>
      </c>
      <c r="X39" s="60">
        <v>3511572</v>
      </c>
      <c r="Y39" s="60">
        <v>410003</v>
      </c>
      <c r="Z39" s="140">
        <v>11.68</v>
      </c>
      <c r="AA39" s="155">
        <v>7023149</v>
      </c>
    </row>
    <row r="40" spans="1:27" ht="12.75">
      <c r="A40" s="138" t="s">
        <v>86</v>
      </c>
      <c r="B40" s="136"/>
      <c r="C40" s="155">
        <v>14136232</v>
      </c>
      <c r="D40" s="155"/>
      <c r="E40" s="156">
        <v>13853956</v>
      </c>
      <c r="F40" s="60">
        <v>13853956</v>
      </c>
      <c r="G40" s="60">
        <v>770680</v>
      </c>
      <c r="H40" s="60">
        <v>1067994</v>
      </c>
      <c r="I40" s="60">
        <v>990258</v>
      </c>
      <c r="J40" s="60">
        <v>2828932</v>
      </c>
      <c r="K40" s="60">
        <v>1169453</v>
      </c>
      <c r="L40" s="60">
        <v>1678055</v>
      </c>
      <c r="M40" s="60">
        <v>1010097</v>
      </c>
      <c r="N40" s="60">
        <v>3857605</v>
      </c>
      <c r="O40" s="60"/>
      <c r="P40" s="60"/>
      <c r="Q40" s="60"/>
      <c r="R40" s="60"/>
      <c r="S40" s="60"/>
      <c r="T40" s="60"/>
      <c r="U40" s="60"/>
      <c r="V40" s="60"/>
      <c r="W40" s="60">
        <v>6686537</v>
      </c>
      <c r="X40" s="60">
        <v>6926976</v>
      </c>
      <c r="Y40" s="60">
        <v>-240439</v>
      </c>
      <c r="Z40" s="140">
        <v>-3.47</v>
      </c>
      <c r="AA40" s="155">
        <v>13853956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37905040</v>
      </c>
      <c r="D42" s="153">
        <f>SUM(D43:D46)</f>
        <v>0</v>
      </c>
      <c r="E42" s="154">
        <f t="shared" si="8"/>
        <v>29379600</v>
      </c>
      <c r="F42" s="100">
        <f t="shared" si="8"/>
        <v>29379600</v>
      </c>
      <c r="G42" s="100">
        <f t="shared" si="8"/>
        <v>525713</v>
      </c>
      <c r="H42" s="100">
        <f t="shared" si="8"/>
        <v>790442</v>
      </c>
      <c r="I42" s="100">
        <f t="shared" si="8"/>
        <v>782537</v>
      </c>
      <c r="J42" s="100">
        <f t="shared" si="8"/>
        <v>2098692</v>
      </c>
      <c r="K42" s="100">
        <f t="shared" si="8"/>
        <v>3271527</v>
      </c>
      <c r="L42" s="100">
        <f t="shared" si="8"/>
        <v>1075072</v>
      </c>
      <c r="M42" s="100">
        <f t="shared" si="8"/>
        <v>687571</v>
      </c>
      <c r="N42" s="100">
        <f t="shared" si="8"/>
        <v>5034170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7132862</v>
      </c>
      <c r="X42" s="100">
        <f t="shared" si="8"/>
        <v>14689800</v>
      </c>
      <c r="Y42" s="100">
        <f t="shared" si="8"/>
        <v>-7556938</v>
      </c>
      <c r="Z42" s="137">
        <f>+IF(X42&lt;&gt;0,+(Y42/X42)*100,0)</f>
        <v>-51.443436942640474</v>
      </c>
      <c r="AA42" s="153">
        <f>SUM(AA43:AA46)</f>
        <v>29379600</v>
      </c>
    </row>
    <row r="43" spans="1:27" ht="12.75">
      <c r="A43" s="138" t="s">
        <v>89</v>
      </c>
      <c r="B43" s="136"/>
      <c r="C43" s="155">
        <v>28443381</v>
      </c>
      <c r="D43" s="155"/>
      <c r="E43" s="156">
        <v>13406031</v>
      </c>
      <c r="F43" s="60">
        <v>13406031</v>
      </c>
      <c r="G43" s="60">
        <v>109646</v>
      </c>
      <c r="H43" s="60">
        <v>126385</v>
      </c>
      <c r="I43" s="60">
        <v>163694</v>
      </c>
      <c r="J43" s="60">
        <v>399725</v>
      </c>
      <c r="K43" s="60">
        <v>2580678</v>
      </c>
      <c r="L43" s="60">
        <v>175539</v>
      </c>
      <c r="M43" s="60">
        <v>120284</v>
      </c>
      <c r="N43" s="60">
        <v>2876501</v>
      </c>
      <c r="O43" s="60"/>
      <c r="P43" s="60"/>
      <c r="Q43" s="60"/>
      <c r="R43" s="60"/>
      <c r="S43" s="60"/>
      <c r="T43" s="60"/>
      <c r="U43" s="60"/>
      <c r="V43" s="60"/>
      <c r="W43" s="60">
        <v>3276226</v>
      </c>
      <c r="X43" s="60">
        <v>6703014</v>
      </c>
      <c r="Y43" s="60">
        <v>-3426788</v>
      </c>
      <c r="Z43" s="140">
        <v>-51.12</v>
      </c>
      <c r="AA43" s="155">
        <v>13406031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9461659</v>
      </c>
      <c r="D46" s="155"/>
      <c r="E46" s="156">
        <v>15973569</v>
      </c>
      <c r="F46" s="60">
        <v>15973569</v>
      </c>
      <c r="G46" s="60">
        <v>416067</v>
      </c>
      <c r="H46" s="60">
        <v>664057</v>
      </c>
      <c r="I46" s="60">
        <v>618843</v>
      </c>
      <c r="J46" s="60">
        <v>1698967</v>
      </c>
      <c r="K46" s="60">
        <v>690849</v>
      </c>
      <c r="L46" s="60">
        <v>899533</v>
      </c>
      <c r="M46" s="60">
        <v>567287</v>
      </c>
      <c r="N46" s="60">
        <v>2157669</v>
      </c>
      <c r="O46" s="60"/>
      <c r="P46" s="60"/>
      <c r="Q46" s="60"/>
      <c r="R46" s="60"/>
      <c r="S46" s="60"/>
      <c r="T46" s="60"/>
      <c r="U46" s="60"/>
      <c r="V46" s="60"/>
      <c r="W46" s="60">
        <v>3856636</v>
      </c>
      <c r="X46" s="60">
        <v>7986786</v>
      </c>
      <c r="Y46" s="60">
        <v>-4130150</v>
      </c>
      <c r="Z46" s="140">
        <v>-51.71</v>
      </c>
      <c r="AA46" s="155">
        <v>15973569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130141118</v>
      </c>
      <c r="D48" s="168">
        <f>+D28+D32+D38+D42+D47</f>
        <v>0</v>
      </c>
      <c r="E48" s="169">
        <f t="shared" si="9"/>
        <v>134587227</v>
      </c>
      <c r="F48" s="73">
        <f t="shared" si="9"/>
        <v>134587227</v>
      </c>
      <c r="G48" s="73">
        <f t="shared" si="9"/>
        <v>4044062</v>
      </c>
      <c r="H48" s="73">
        <f t="shared" si="9"/>
        <v>4764037</v>
      </c>
      <c r="I48" s="73">
        <f t="shared" si="9"/>
        <v>4609189</v>
      </c>
      <c r="J48" s="73">
        <f t="shared" si="9"/>
        <v>13417288</v>
      </c>
      <c r="K48" s="73">
        <f t="shared" si="9"/>
        <v>8573555</v>
      </c>
      <c r="L48" s="73">
        <f t="shared" si="9"/>
        <v>8069661</v>
      </c>
      <c r="M48" s="73">
        <f t="shared" si="9"/>
        <v>5092008</v>
      </c>
      <c r="N48" s="73">
        <f t="shared" si="9"/>
        <v>21735224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35152512</v>
      </c>
      <c r="X48" s="73">
        <f t="shared" si="9"/>
        <v>67293612</v>
      </c>
      <c r="Y48" s="73">
        <f t="shared" si="9"/>
        <v>-32141100</v>
      </c>
      <c r="Z48" s="170">
        <f>+IF(X48&lt;&gt;0,+(Y48/X48)*100,0)</f>
        <v>-47.76248301250347</v>
      </c>
      <c r="AA48" s="168">
        <f>+AA28+AA32+AA38+AA42+AA47</f>
        <v>134587227</v>
      </c>
    </row>
    <row r="49" spans="1:27" ht="12.75">
      <c r="A49" s="148" t="s">
        <v>49</v>
      </c>
      <c r="B49" s="149"/>
      <c r="C49" s="171">
        <f aca="true" t="shared" si="10" ref="C49:Y49">+C25-C48</f>
        <v>-21243697</v>
      </c>
      <c r="D49" s="171">
        <f>+D25-D48</f>
        <v>0</v>
      </c>
      <c r="E49" s="172">
        <f t="shared" si="10"/>
        <v>-7421902</v>
      </c>
      <c r="F49" s="173">
        <f t="shared" si="10"/>
        <v>-7421902</v>
      </c>
      <c r="G49" s="173">
        <f t="shared" si="10"/>
        <v>19361515</v>
      </c>
      <c r="H49" s="173">
        <f t="shared" si="10"/>
        <v>-227233</v>
      </c>
      <c r="I49" s="173">
        <f t="shared" si="10"/>
        <v>-71730</v>
      </c>
      <c r="J49" s="173">
        <f t="shared" si="10"/>
        <v>19062552</v>
      </c>
      <c r="K49" s="173">
        <f t="shared" si="10"/>
        <v>-2730065</v>
      </c>
      <c r="L49" s="173">
        <f t="shared" si="10"/>
        <v>-6951637</v>
      </c>
      <c r="M49" s="173">
        <f t="shared" si="10"/>
        <v>2776973</v>
      </c>
      <c r="N49" s="173">
        <f t="shared" si="10"/>
        <v>-6904729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12157823</v>
      </c>
      <c r="X49" s="173">
        <f>IF(F25=F48,0,X25-X48)</f>
        <v>-3710946</v>
      </c>
      <c r="Y49" s="173">
        <f t="shared" si="10"/>
        <v>15868769</v>
      </c>
      <c r="Z49" s="174">
        <f>+IF(X49&lt;&gt;0,+(Y49/X49)*100,0)</f>
        <v>-427.62058515537547</v>
      </c>
      <c r="AA49" s="171">
        <f>+AA25-AA48</f>
        <v>-7421902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23726893</v>
      </c>
      <c r="D5" s="155">
        <v>0</v>
      </c>
      <c r="E5" s="156">
        <v>25790820</v>
      </c>
      <c r="F5" s="60">
        <v>25790820</v>
      </c>
      <c r="G5" s="60">
        <v>2112587</v>
      </c>
      <c r="H5" s="60">
        <v>2112587</v>
      </c>
      <c r="I5" s="60">
        <v>2112587</v>
      </c>
      <c r="J5" s="60">
        <v>6337761</v>
      </c>
      <c r="K5" s="60">
        <v>2109488</v>
      </c>
      <c r="L5" s="60">
        <v>0</v>
      </c>
      <c r="M5" s="60">
        <v>4223624</v>
      </c>
      <c r="N5" s="60">
        <v>6333112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12670873</v>
      </c>
      <c r="X5" s="60">
        <v>12895410</v>
      </c>
      <c r="Y5" s="60">
        <v>-224537</v>
      </c>
      <c r="Z5" s="140">
        <v>-1.74</v>
      </c>
      <c r="AA5" s="155">
        <v>25790820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9328</v>
      </c>
      <c r="J6" s="60">
        <v>9328</v>
      </c>
      <c r="K6" s="60">
        <v>0</v>
      </c>
      <c r="L6" s="60">
        <v>0</v>
      </c>
      <c r="M6" s="60">
        <v>2827</v>
      </c>
      <c r="N6" s="60">
        <v>2827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12155</v>
      </c>
      <c r="X6" s="60"/>
      <c r="Y6" s="60">
        <v>12155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6944663</v>
      </c>
      <c r="D7" s="155">
        <v>0</v>
      </c>
      <c r="E7" s="156">
        <v>3400872</v>
      </c>
      <c r="F7" s="60">
        <v>3400872</v>
      </c>
      <c r="G7" s="60">
        <v>424137</v>
      </c>
      <c r="H7" s="60">
        <v>267421</v>
      </c>
      <c r="I7" s="60">
        <v>294099</v>
      </c>
      <c r="J7" s="60">
        <v>985657</v>
      </c>
      <c r="K7" s="60">
        <v>307486</v>
      </c>
      <c r="L7" s="60">
        <v>9139</v>
      </c>
      <c r="M7" s="60">
        <v>8191</v>
      </c>
      <c r="N7" s="60">
        <v>324816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1310473</v>
      </c>
      <c r="X7" s="60">
        <v>1700436</v>
      </c>
      <c r="Y7" s="60">
        <v>-389963</v>
      </c>
      <c r="Z7" s="140">
        <v>-22.93</v>
      </c>
      <c r="AA7" s="155">
        <v>3400872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9886160</v>
      </c>
      <c r="D10" s="155">
        <v>0</v>
      </c>
      <c r="E10" s="156">
        <v>10469181</v>
      </c>
      <c r="F10" s="54">
        <v>10469181</v>
      </c>
      <c r="G10" s="54">
        <v>859341</v>
      </c>
      <c r="H10" s="54">
        <v>859341</v>
      </c>
      <c r="I10" s="54">
        <v>859341</v>
      </c>
      <c r="J10" s="54">
        <v>2578023</v>
      </c>
      <c r="K10" s="54">
        <v>857576</v>
      </c>
      <c r="L10" s="54">
        <v>0</v>
      </c>
      <c r="M10" s="54">
        <v>1717799</v>
      </c>
      <c r="N10" s="54">
        <v>2575375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5153398</v>
      </c>
      <c r="X10" s="54">
        <v>5234592</v>
      </c>
      <c r="Y10" s="54">
        <v>-81194</v>
      </c>
      <c r="Z10" s="184">
        <v>-1.55</v>
      </c>
      <c r="AA10" s="130">
        <v>10469181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528835</v>
      </c>
      <c r="D12" s="155">
        <v>0</v>
      </c>
      <c r="E12" s="156">
        <v>276676</v>
      </c>
      <c r="F12" s="60">
        <v>276676</v>
      </c>
      <c r="G12" s="60">
        <v>47578</v>
      </c>
      <c r="H12" s="60">
        <v>37554</v>
      </c>
      <c r="I12" s="60">
        <v>44830</v>
      </c>
      <c r="J12" s="60">
        <v>129962</v>
      </c>
      <c r="K12" s="60">
        <v>44397</v>
      </c>
      <c r="L12" s="60">
        <v>-7070</v>
      </c>
      <c r="M12" s="60">
        <v>32376</v>
      </c>
      <c r="N12" s="60">
        <v>69703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199665</v>
      </c>
      <c r="X12" s="60">
        <v>138336</v>
      </c>
      <c r="Y12" s="60">
        <v>61329</v>
      </c>
      <c r="Z12" s="140">
        <v>44.33</v>
      </c>
      <c r="AA12" s="155">
        <v>276676</v>
      </c>
    </row>
    <row r="13" spans="1:27" ht="12.75">
      <c r="A13" s="181" t="s">
        <v>109</v>
      </c>
      <c r="B13" s="185"/>
      <c r="C13" s="155">
        <v>111022</v>
      </c>
      <c r="D13" s="155">
        <v>0</v>
      </c>
      <c r="E13" s="156">
        <v>225331</v>
      </c>
      <c r="F13" s="60">
        <v>225331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19561</v>
      </c>
      <c r="N13" s="60">
        <v>19561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19561</v>
      </c>
      <c r="X13" s="60">
        <v>112668</v>
      </c>
      <c r="Y13" s="60">
        <v>-93107</v>
      </c>
      <c r="Z13" s="140">
        <v>-82.64</v>
      </c>
      <c r="AA13" s="155">
        <v>225331</v>
      </c>
    </row>
    <row r="14" spans="1:27" ht="12.75">
      <c r="A14" s="181" t="s">
        <v>110</v>
      </c>
      <c r="B14" s="185"/>
      <c r="C14" s="155">
        <v>5285514</v>
      </c>
      <c r="D14" s="155">
        <v>0</v>
      </c>
      <c r="E14" s="156">
        <v>2104000</v>
      </c>
      <c r="F14" s="60">
        <v>2104000</v>
      </c>
      <c r="G14" s="60">
        <v>0</v>
      </c>
      <c r="H14" s="60">
        <v>662558</v>
      </c>
      <c r="I14" s="60">
        <v>675514</v>
      </c>
      <c r="J14" s="60">
        <v>1338072</v>
      </c>
      <c r="K14" s="60">
        <v>684616</v>
      </c>
      <c r="L14" s="60">
        <v>-603</v>
      </c>
      <c r="M14" s="60">
        <v>404417</v>
      </c>
      <c r="N14" s="60">
        <v>1088430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2426502</v>
      </c>
      <c r="X14" s="60">
        <v>1051998</v>
      </c>
      <c r="Y14" s="60">
        <v>1374504</v>
      </c>
      <c r="Z14" s="140">
        <v>130.66</v>
      </c>
      <c r="AA14" s="155">
        <v>2104000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29299</v>
      </c>
      <c r="D16" s="155">
        <v>0</v>
      </c>
      <c r="E16" s="156">
        <v>2815</v>
      </c>
      <c r="F16" s="60">
        <v>2815</v>
      </c>
      <c r="G16" s="60">
        <v>0</v>
      </c>
      <c r="H16" s="60">
        <v>0</v>
      </c>
      <c r="I16" s="60">
        <v>0</v>
      </c>
      <c r="J16" s="60">
        <v>0</v>
      </c>
      <c r="K16" s="60">
        <v>50179</v>
      </c>
      <c r="L16" s="60">
        <v>136809</v>
      </c>
      <c r="M16" s="60">
        <v>37398</v>
      </c>
      <c r="N16" s="60">
        <v>224386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224386</v>
      </c>
      <c r="X16" s="60">
        <v>1410</v>
      </c>
      <c r="Y16" s="60">
        <v>222976</v>
      </c>
      <c r="Z16" s="140">
        <v>15813.9</v>
      </c>
      <c r="AA16" s="155">
        <v>2815</v>
      </c>
    </row>
    <row r="17" spans="1:27" ht="12.75">
      <c r="A17" s="181" t="s">
        <v>113</v>
      </c>
      <c r="B17" s="185"/>
      <c r="C17" s="155">
        <v>1121695</v>
      </c>
      <c r="D17" s="155">
        <v>0</v>
      </c>
      <c r="E17" s="156">
        <v>2200000</v>
      </c>
      <c r="F17" s="60">
        <v>2200000</v>
      </c>
      <c r="G17" s="60">
        <v>103489</v>
      </c>
      <c r="H17" s="60">
        <v>120566</v>
      </c>
      <c r="I17" s="60">
        <v>83617</v>
      </c>
      <c r="J17" s="60">
        <v>307672</v>
      </c>
      <c r="K17" s="60">
        <v>0</v>
      </c>
      <c r="L17" s="60">
        <v>0</v>
      </c>
      <c r="M17" s="60">
        <v>61535</v>
      </c>
      <c r="N17" s="60">
        <v>61535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369207</v>
      </c>
      <c r="X17" s="60">
        <v>1099998</v>
      </c>
      <c r="Y17" s="60">
        <v>-730791</v>
      </c>
      <c r="Z17" s="140">
        <v>-66.44</v>
      </c>
      <c r="AA17" s="155">
        <v>2200000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44477609</v>
      </c>
      <c r="D19" s="155">
        <v>0</v>
      </c>
      <c r="E19" s="156">
        <v>45547000</v>
      </c>
      <c r="F19" s="60">
        <v>45547000</v>
      </c>
      <c r="G19" s="60">
        <v>19454021</v>
      </c>
      <c r="H19" s="60">
        <v>42575</v>
      </c>
      <c r="I19" s="60">
        <v>34060</v>
      </c>
      <c r="J19" s="60">
        <v>19530656</v>
      </c>
      <c r="K19" s="60">
        <v>1418120</v>
      </c>
      <c r="L19" s="60">
        <v>288958</v>
      </c>
      <c r="M19" s="60">
        <v>677472</v>
      </c>
      <c r="N19" s="60">
        <v>2384550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21915206</v>
      </c>
      <c r="X19" s="60">
        <v>38714950</v>
      </c>
      <c r="Y19" s="60">
        <v>-16799744</v>
      </c>
      <c r="Z19" s="140">
        <v>-43.39</v>
      </c>
      <c r="AA19" s="155">
        <v>45547000</v>
      </c>
    </row>
    <row r="20" spans="1:27" ht="12.75">
      <c r="A20" s="181" t="s">
        <v>35</v>
      </c>
      <c r="B20" s="185"/>
      <c r="C20" s="155">
        <v>802435</v>
      </c>
      <c r="D20" s="155">
        <v>0</v>
      </c>
      <c r="E20" s="156">
        <v>20032630</v>
      </c>
      <c r="F20" s="54">
        <v>20032630</v>
      </c>
      <c r="G20" s="54">
        <v>332863</v>
      </c>
      <c r="H20" s="54">
        <v>350096</v>
      </c>
      <c r="I20" s="54">
        <v>424083</v>
      </c>
      <c r="J20" s="54">
        <v>1107042</v>
      </c>
      <c r="K20" s="54">
        <v>371628</v>
      </c>
      <c r="L20" s="54">
        <v>690791</v>
      </c>
      <c r="M20" s="54">
        <v>683781</v>
      </c>
      <c r="N20" s="54">
        <v>1746200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2853242</v>
      </c>
      <c r="X20" s="54">
        <v>14516316</v>
      </c>
      <c r="Y20" s="54">
        <v>-11663074</v>
      </c>
      <c r="Z20" s="184">
        <v>-80.34</v>
      </c>
      <c r="AA20" s="130">
        <v>20032630</v>
      </c>
    </row>
    <row r="21" spans="1:27" ht="12.75">
      <c r="A21" s="181" t="s">
        <v>115</v>
      </c>
      <c r="B21" s="185"/>
      <c r="C21" s="155">
        <v>1284000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94198125</v>
      </c>
      <c r="D22" s="188">
        <f>SUM(D5:D21)</f>
        <v>0</v>
      </c>
      <c r="E22" s="189">
        <f t="shared" si="0"/>
        <v>110049325</v>
      </c>
      <c r="F22" s="190">
        <f t="shared" si="0"/>
        <v>110049325</v>
      </c>
      <c r="G22" s="190">
        <f t="shared" si="0"/>
        <v>23334016</v>
      </c>
      <c r="H22" s="190">
        <f t="shared" si="0"/>
        <v>4452698</v>
      </c>
      <c r="I22" s="190">
        <f t="shared" si="0"/>
        <v>4537459</v>
      </c>
      <c r="J22" s="190">
        <f t="shared" si="0"/>
        <v>32324173</v>
      </c>
      <c r="K22" s="190">
        <f t="shared" si="0"/>
        <v>5843490</v>
      </c>
      <c r="L22" s="190">
        <f t="shared" si="0"/>
        <v>1118024</v>
      </c>
      <c r="M22" s="190">
        <f t="shared" si="0"/>
        <v>7868981</v>
      </c>
      <c r="N22" s="190">
        <f t="shared" si="0"/>
        <v>14830495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47154668</v>
      </c>
      <c r="X22" s="190">
        <f t="shared" si="0"/>
        <v>75466114</v>
      </c>
      <c r="Y22" s="190">
        <f t="shared" si="0"/>
        <v>-28311446</v>
      </c>
      <c r="Z22" s="191">
        <f>+IF(X22&lt;&gt;0,+(Y22/X22)*100,0)</f>
        <v>-37.51544169877357</v>
      </c>
      <c r="AA22" s="188">
        <f>SUM(AA5:AA21)</f>
        <v>110049325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50635875</v>
      </c>
      <c r="D25" s="155">
        <v>0</v>
      </c>
      <c r="E25" s="156">
        <v>50444467</v>
      </c>
      <c r="F25" s="60">
        <v>50444467</v>
      </c>
      <c r="G25" s="60">
        <v>3633892</v>
      </c>
      <c r="H25" s="60">
        <v>4288394</v>
      </c>
      <c r="I25" s="60">
        <v>3900661</v>
      </c>
      <c r="J25" s="60">
        <v>11822947</v>
      </c>
      <c r="K25" s="60">
        <v>4094672</v>
      </c>
      <c r="L25" s="60">
        <v>6554715</v>
      </c>
      <c r="M25" s="60">
        <v>4139010</v>
      </c>
      <c r="N25" s="60">
        <v>14788397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26611344</v>
      </c>
      <c r="X25" s="60">
        <v>28375014</v>
      </c>
      <c r="Y25" s="60">
        <v>-1763670</v>
      </c>
      <c r="Z25" s="140">
        <v>-6.22</v>
      </c>
      <c r="AA25" s="155">
        <v>50444467</v>
      </c>
    </row>
    <row r="26" spans="1:27" ht="12.75">
      <c r="A26" s="183" t="s">
        <v>38</v>
      </c>
      <c r="B26" s="182"/>
      <c r="C26" s="155">
        <v>4137141</v>
      </c>
      <c r="D26" s="155">
        <v>0</v>
      </c>
      <c r="E26" s="156">
        <v>4600000</v>
      </c>
      <c r="F26" s="60">
        <v>4600000</v>
      </c>
      <c r="G26" s="60">
        <v>344727</v>
      </c>
      <c r="H26" s="60">
        <v>351278</v>
      </c>
      <c r="I26" s="60">
        <v>430275</v>
      </c>
      <c r="J26" s="60">
        <v>1126280</v>
      </c>
      <c r="K26" s="60">
        <v>285093</v>
      </c>
      <c r="L26" s="60">
        <v>362953</v>
      </c>
      <c r="M26" s="60">
        <v>741675</v>
      </c>
      <c r="N26" s="60">
        <v>1389721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2516001</v>
      </c>
      <c r="X26" s="60">
        <v>2299998</v>
      </c>
      <c r="Y26" s="60">
        <v>216003</v>
      </c>
      <c r="Z26" s="140">
        <v>9.39</v>
      </c>
      <c r="AA26" s="155">
        <v>4600000</v>
      </c>
    </row>
    <row r="27" spans="1:27" ht="12.75">
      <c r="A27" s="183" t="s">
        <v>118</v>
      </c>
      <c r="B27" s="182"/>
      <c r="C27" s="155">
        <v>17459465</v>
      </c>
      <c r="D27" s="155">
        <v>0</v>
      </c>
      <c r="E27" s="156">
        <v>12500000</v>
      </c>
      <c r="F27" s="60">
        <v>12500000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12500000</v>
      </c>
    </row>
    <row r="28" spans="1:27" ht="12.75">
      <c r="A28" s="183" t="s">
        <v>39</v>
      </c>
      <c r="B28" s="182"/>
      <c r="C28" s="155">
        <v>17102646</v>
      </c>
      <c r="D28" s="155">
        <v>0</v>
      </c>
      <c r="E28" s="156">
        <v>25000000</v>
      </c>
      <c r="F28" s="60">
        <v>25000000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25000000</v>
      </c>
    </row>
    <row r="29" spans="1:27" ht="12.75">
      <c r="A29" s="183" t="s">
        <v>40</v>
      </c>
      <c r="B29" s="182"/>
      <c r="C29" s="155">
        <v>3075885</v>
      </c>
      <c r="D29" s="155">
        <v>0</v>
      </c>
      <c r="E29" s="156">
        <v>665000</v>
      </c>
      <c r="F29" s="60">
        <v>665000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332500</v>
      </c>
      <c r="Y29" s="60">
        <v>-332500</v>
      </c>
      <c r="Z29" s="140">
        <v>-100</v>
      </c>
      <c r="AA29" s="155">
        <v>665000</v>
      </c>
    </row>
    <row r="30" spans="1:27" ht="12.75">
      <c r="A30" s="183" t="s">
        <v>119</v>
      </c>
      <c r="B30" s="182"/>
      <c r="C30" s="155">
        <v>8377501</v>
      </c>
      <c r="D30" s="155">
        <v>0</v>
      </c>
      <c r="E30" s="156">
        <v>8700000</v>
      </c>
      <c r="F30" s="60">
        <v>8700000</v>
      </c>
      <c r="G30" s="60">
        <v>0</v>
      </c>
      <c r="H30" s="60">
        <v>0</v>
      </c>
      <c r="I30" s="60">
        <v>0</v>
      </c>
      <c r="J30" s="60">
        <v>0</v>
      </c>
      <c r="K30" s="60">
        <v>2365253</v>
      </c>
      <c r="L30" s="60">
        <v>0</v>
      </c>
      <c r="M30" s="60">
        <v>0</v>
      </c>
      <c r="N30" s="60">
        <v>2365253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2365253</v>
      </c>
      <c r="X30" s="60">
        <v>4350000</v>
      </c>
      <c r="Y30" s="60">
        <v>-1984747</v>
      </c>
      <c r="Z30" s="140">
        <v>-45.63</v>
      </c>
      <c r="AA30" s="155">
        <v>8700000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1259</v>
      </c>
      <c r="J31" s="60">
        <v>1259</v>
      </c>
      <c r="K31" s="60">
        <v>1140</v>
      </c>
      <c r="L31" s="60">
        <v>0</v>
      </c>
      <c r="M31" s="60">
        <v>0</v>
      </c>
      <c r="N31" s="60">
        <v>1140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2399</v>
      </c>
      <c r="X31" s="60"/>
      <c r="Y31" s="60">
        <v>2399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29205394</v>
      </c>
      <c r="D34" s="155">
        <v>0</v>
      </c>
      <c r="E34" s="156">
        <v>32677760</v>
      </c>
      <c r="F34" s="60">
        <v>32677760</v>
      </c>
      <c r="G34" s="60">
        <v>65443</v>
      </c>
      <c r="H34" s="60">
        <v>124365</v>
      </c>
      <c r="I34" s="60">
        <v>276994</v>
      </c>
      <c r="J34" s="60">
        <v>466802</v>
      </c>
      <c r="K34" s="60">
        <v>1827397</v>
      </c>
      <c r="L34" s="60">
        <v>1151993</v>
      </c>
      <c r="M34" s="60">
        <v>211323</v>
      </c>
      <c r="N34" s="60">
        <v>3190713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3657515</v>
      </c>
      <c r="X34" s="60">
        <v>16338882</v>
      </c>
      <c r="Y34" s="60">
        <v>-12681367</v>
      </c>
      <c r="Z34" s="140">
        <v>-77.61</v>
      </c>
      <c r="AA34" s="155">
        <v>32677760</v>
      </c>
    </row>
    <row r="35" spans="1:27" ht="12.75">
      <c r="A35" s="181" t="s">
        <v>122</v>
      </c>
      <c r="B35" s="185"/>
      <c r="C35" s="155">
        <v>147211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130141118</v>
      </c>
      <c r="D36" s="188">
        <f>SUM(D25:D35)</f>
        <v>0</v>
      </c>
      <c r="E36" s="189">
        <f t="shared" si="1"/>
        <v>134587227</v>
      </c>
      <c r="F36" s="190">
        <f t="shared" si="1"/>
        <v>134587227</v>
      </c>
      <c r="G36" s="190">
        <f t="shared" si="1"/>
        <v>4044062</v>
      </c>
      <c r="H36" s="190">
        <f t="shared" si="1"/>
        <v>4764037</v>
      </c>
      <c r="I36" s="190">
        <f t="shared" si="1"/>
        <v>4609189</v>
      </c>
      <c r="J36" s="190">
        <f t="shared" si="1"/>
        <v>13417288</v>
      </c>
      <c r="K36" s="190">
        <f t="shared" si="1"/>
        <v>8573555</v>
      </c>
      <c r="L36" s="190">
        <f t="shared" si="1"/>
        <v>8069661</v>
      </c>
      <c r="M36" s="190">
        <f t="shared" si="1"/>
        <v>5092008</v>
      </c>
      <c r="N36" s="190">
        <f t="shared" si="1"/>
        <v>21735224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35152512</v>
      </c>
      <c r="X36" s="190">
        <f t="shared" si="1"/>
        <v>51696394</v>
      </c>
      <c r="Y36" s="190">
        <f t="shared" si="1"/>
        <v>-16543882</v>
      </c>
      <c r="Z36" s="191">
        <f>+IF(X36&lt;&gt;0,+(Y36/X36)*100,0)</f>
        <v>-32.00200385349895</v>
      </c>
      <c r="AA36" s="188">
        <f>SUM(AA25:AA35)</f>
        <v>134587227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-35942993</v>
      </c>
      <c r="D38" s="199">
        <f>+D22-D36</f>
        <v>0</v>
      </c>
      <c r="E38" s="200">
        <f t="shared" si="2"/>
        <v>-24537902</v>
      </c>
      <c r="F38" s="106">
        <f t="shared" si="2"/>
        <v>-24537902</v>
      </c>
      <c r="G38" s="106">
        <f t="shared" si="2"/>
        <v>19289954</v>
      </c>
      <c r="H38" s="106">
        <f t="shared" si="2"/>
        <v>-311339</v>
      </c>
      <c r="I38" s="106">
        <f t="shared" si="2"/>
        <v>-71730</v>
      </c>
      <c r="J38" s="106">
        <f t="shared" si="2"/>
        <v>18906885</v>
      </c>
      <c r="K38" s="106">
        <f t="shared" si="2"/>
        <v>-2730065</v>
      </c>
      <c r="L38" s="106">
        <f t="shared" si="2"/>
        <v>-6951637</v>
      </c>
      <c r="M38" s="106">
        <f t="shared" si="2"/>
        <v>2776973</v>
      </c>
      <c r="N38" s="106">
        <f t="shared" si="2"/>
        <v>-6904729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12002156</v>
      </c>
      <c r="X38" s="106">
        <f>IF(F22=F36,0,X22-X36)</f>
        <v>23769720</v>
      </c>
      <c r="Y38" s="106">
        <f t="shared" si="2"/>
        <v>-11767564</v>
      </c>
      <c r="Z38" s="201">
        <f>+IF(X38&lt;&gt;0,+(Y38/X38)*100,0)</f>
        <v>-49.506531839668284</v>
      </c>
      <c r="AA38" s="199">
        <f>+AA22-AA36</f>
        <v>-24537902</v>
      </c>
    </row>
    <row r="39" spans="1:27" ht="12.75">
      <c r="A39" s="181" t="s">
        <v>46</v>
      </c>
      <c r="B39" s="185"/>
      <c r="C39" s="155">
        <v>14699296</v>
      </c>
      <c r="D39" s="155">
        <v>0</v>
      </c>
      <c r="E39" s="156">
        <v>17116000</v>
      </c>
      <c r="F39" s="60">
        <v>17116000</v>
      </c>
      <c r="G39" s="60">
        <v>71561</v>
      </c>
      <c r="H39" s="60">
        <v>84106</v>
      </c>
      <c r="I39" s="60">
        <v>0</v>
      </c>
      <c r="J39" s="60">
        <v>155667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155667</v>
      </c>
      <c r="X39" s="60">
        <v>13692800</v>
      </c>
      <c r="Y39" s="60">
        <v>-13537133</v>
      </c>
      <c r="Z39" s="140">
        <v>-98.86</v>
      </c>
      <c r="AA39" s="155">
        <v>17116000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-21243697</v>
      </c>
      <c r="D42" s="206">
        <f>SUM(D38:D41)</f>
        <v>0</v>
      </c>
      <c r="E42" s="207">
        <f t="shared" si="3"/>
        <v>-7421902</v>
      </c>
      <c r="F42" s="88">
        <f t="shared" si="3"/>
        <v>-7421902</v>
      </c>
      <c r="G42" s="88">
        <f t="shared" si="3"/>
        <v>19361515</v>
      </c>
      <c r="H42" s="88">
        <f t="shared" si="3"/>
        <v>-227233</v>
      </c>
      <c r="I42" s="88">
        <f t="shared" si="3"/>
        <v>-71730</v>
      </c>
      <c r="J42" s="88">
        <f t="shared" si="3"/>
        <v>19062552</v>
      </c>
      <c r="K42" s="88">
        <f t="shared" si="3"/>
        <v>-2730065</v>
      </c>
      <c r="L42" s="88">
        <f t="shared" si="3"/>
        <v>-6951637</v>
      </c>
      <c r="M42" s="88">
        <f t="shared" si="3"/>
        <v>2776973</v>
      </c>
      <c r="N42" s="88">
        <f t="shared" si="3"/>
        <v>-6904729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12157823</v>
      </c>
      <c r="X42" s="88">
        <f t="shared" si="3"/>
        <v>37462520</v>
      </c>
      <c r="Y42" s="88">
        <f t="shared" si="3"/>
        <v>-25304697</v>
      </c>
      <c r="Z42" s="208">
        <f>+IF(X42&lt;&gt;0,+(Y42/X42)*100,0)</f>
        <v>-67.54670267776967</v>
      </c>
      <c r="AA42" s="206">
        <f>SUM(AA38:AA41)</f>
        <v>-7421902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-21243697</v>
      </c>
      <c r="D44" s="210">
        <f>+D42-D43</f>
        <v>0</v>
      </c>
      <c r="E44" s="211">
        <f t="shared" si="4"/>
        <v>-7421902</v>
      </c>
      <c r="F44" s="77">
        <f t="shared" si="4"/>
        <v>-7421902</v>
      </c>
      <c r="G44" s="77">
        <f t="shared" si="4"/>
        <v>19361515</v>
      </c>
      <c r="H44" s="77">
        <f t="shared" si="4"/>
        <v>-227233</v>
      </c>
      <c r="I44" s="77">
        <f t="shared" si="4"/>
        <v>-71730</v>
      </c>
      <c r="J44" s="77">
        <f t="shared" si="4"/>
        <v>19062552</v>
      </c>
      <c r="K44" s="77">
        <f t="shared" si="4"/>
        <v>-2730065</v>
      </c>
      <c r="L44" s="77">
        <f t="shared" si="4"/>
        <v>-6951637</v>
      </c>
      <c r="M44" s="77">
        <f t="shared" si="4"/>
        <v>2776973</v>
      </c>
      <c r="N44" s="77">
        <f t="shared" si="4"/>
        <v>-6904729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12157823</v>
      </c>
      <c r="X44" s="77">
        <f t="shared" si="4"/>
        <v>37462520</v>
      </c>
      <c r="Y44" s="77">
        <f t="shared" si="4"/>
        <v>-25304697</v>
      </c>
      <c r="Z44" s="212">
        <f>+IF(X44&lt;&gt;0,+(Y44/X44)*100,0)</f>
        <v>-67.54670267776967</v>
      </c>
      <c r="AA44" s="210">
        <f>+AA42-AA43</f>
        <v>-7421902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-21243697</v>
      </c>
      <c r="D46" s="206">
        <f>SUM(D44:D45)</f>
        <v>0</v>
      </c>
      <c r="E46" s="207">
        <f t="shared" si="5"/>
        <v>-7421902</v>
      </c>
      <c r="F46" s="88">
        <f t="shared" si="5"/>
        <v>-7421902</v>
      </c>
      <c r="G46" s="88">
        <f t="shared" si="5"/>
        <v>19361515</v>
      </c>
      <c r="H46" s="88">
        <f t="shared" si="5"/>
        <v>-227233</v>
      </c>
      <c r="I46" s="88">
        <f t="shared" si="5"/>
        <v>-71730</v>
      </c>
      <c r="J46" s="88">
        <f t="shared" si="5"/>
        <v>19062552</v>
      </c>
      <c r="K46" s="88">
        <f t="shared" si="5"/>
        <v>-2730065</v>
      </c>
      <c r="L46" s="88">
        <f t="shared" si="5"/>
        <v>-6951637</v>
      </c>
      <c r="M46" s="88">
        <f t="shared" si="5"/>
        <v>2776973</v>
      </c>
      <c r="N46" s="88">
        <f t="shared" si="5"/>
        <v>-6904729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12157823</v>
      </c>
      <c r="X46" s="88">
        <f t="shared" si="5"/>
        <v>37462520</v>
      </c>
      <c r="Y46" s="88">
        <f t="shared" si="5"/>
        <v>-25304697</v>
      </c>
      <c r="Z46" s="208">
        <f>+IF(X46&lt;&gt;0,+(Y46/X46)*100,0)</f>
        <v>-67.54670267776967</v>
      </c>
      <c r="AA46" s="206">
        <f>SUM(AA44:AA45)</f>
        <v>-7421902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-21243697</v>
      </c>
      <c r="D48" s="217">
        <f>SUM(D46:D47)</f>
        <v>0</v>
      </c>
      <c r="E48" s="218">
        <f t="shared" si="6"/>
        <v>-7421902</v>
      </c>
      <c r="F48" s="219">
        <f t="shared" si="6"/>
        <v>-7421902</v>
      </c>
      <c r="G48" s="219">
        <f t="shared" si="6"/>
        <v>19361515</v>
      </c>
      <c r="H48" s="220">
        <f t="shared" si="6"/>
        <v>-227233</v>
      </c>
      <c r="I48" s="220">
        <f t="shared" si="6"/>
        <v>-71730</v>
      </c>
      <c r="J48" s="220">
        <f t="shared" si="6"/>
        <v>19062552</v>
      </c>
      <c r="K48" s="220">
        <f t="shared" si="6"/>
        <v>-2730065</v>
      </c>
      <c r="L48" s="220">
        <f t="shared" si="6"/>
        <v>-6951637</v>
      </c>
      <c r="M48" s="219">
        <f t="shared" si="6"/>
        <v>2776973</v>
      </c>
      <c r="N48" s="219">
        <f t="shared" si="6"/>
        <v>-6904729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12157823</v>
      </c>
      <c r="X48" s="220">
        <f t="shared" si="6"/>
        <v>37462520</v>
      </c>
      <c r="Y48" s="220">
        <f t="shared" si="6"/>
        <v>-25304697</v>
      </c>
      <c r="Z48" s="221">
        <f>+IF(X48&lt;&gt;0,+(Y48/X48)*100,0)</f>
        <v>-67.54670267776967</v>
      </c>
      <c r="AA48" s="222">
        <f>SUM(AA46:AA47)</f>
        <v>-7421902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7771742</v>
      </c>
      <c r="D5" s="153">
        <f>SUM(D6:D8)</f>
        <v>0</v>
      </c>
      <c r="E5" s="154">
        <f t="shared" si="0"/>
        <v>300000</v>
      </c>
      <c r="F5" s="100">
        <f t="shared" si="0"/>
        <v>300000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170000</v>
      </c>
      <c r="Y5" s="100">
        <f t="shared" si="0"/>
        <v>-170000</v>
      </c>
      <c r="Z5" s="137">
        <f>+IF(X5&lt;&gt;0,+(Y5/X5)*100,0)</f>
        <v>-100</v>
      </c>
      <c r="AA5" s="153">
        <f>SUM(AA6:AA8)</f>
        <v>300000</v>
      </c>
    </row>
    <row r="6" spans="1:27" ht="12.75">
      <c r="A6" s="138" t="s">
        <v>75</v>
      </c>
      <c r="B6" s="136"/>
      <c r="C6" s="155"/>
      <c r="D6" s="155"/>
      <c r="E6" s="156">
        <v>40000</v>
      </c>
      <c r="F6" s="60">
        <v>40000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40000</v>
      </c>
      <c r="Y6" s="60">
        <v>-40000</v>
      </c>
      <c r="Z6" s="140">
        <v>-100</v>
      </c>
      <c r="AA6" s="62">
        <v>40000</v>
      </c>
    </row>
    <row r="7" spans="1:27" ht="12.75">
      <c r="A7" s="138" t="s">
        <v>76</v>
      </c>
      <c r="B7" s="136"/>
      <c r="C7" s="157">
        <v>7771742</v>
      </c>
      <c r="D7" s="157"/>
      <c r="E7" s="158">
        <v>260000</v>
      </c>
      <c r="F7" s="159">
        <v>260000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130000</v>
      </c>
      <c r="Y7" s="159">
        <v>-130000</v>
      </c>
      <c r="Z7" s="141">
        <v>-100</v>
      </c>
      <c r="AA7" s="225">
        <v>260000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50000</v>
      </c>
      <c r="F9" s="100">
        <f t="shared" si="1"/>
        <v>50000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50000</v>
      </c>
      <c r="Y9" s="100">
        <f t="shared" si="1"/>
        <v>-50000</v>
      </c>
      <c r="Z9" s="137">
        <f>+IF(X9&lt;&gt;0,+(Y9/X9)*100,0)</f>
        <v>-100</v>
      </c>
      <c r="AA9" s="102">
        <f>SUM(AA10:AA14)</f>
        <v>50000</v>
      </c>
    </row>
    <row r="10" spans="1:27" ht="12.75">
      <c r="A10" s="138" t="s">
        <v>79</v>
      </c>
      <c r="B10" s="136"/>
      <c r="C10" s="155"/>
      <c r="D10" s="155"/>
      <c r="E10" s="156">
        <v>50000</v>
      </c>
      <c r="F10" s="60">
        <v>50000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50000</v>
      </c>
      <c r="Y10" s="60">
        <v>-50000</v>
      </c>
      <c r="Z10" s="140">
        <v>-100</v>
      </c>
      <c r="AA10" s="62">
        <v>50000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13504766</v>
      </c>
      <c r="D15" s="153">
        <f>SUM(D16:D18)</f>
        <v>0</v>
      </c>
      <c r="E15" s="154">
        <f t="shared" si="2"/>
        <v>11246750</v>
      </c>
      <c r="F15" s="100">
        <f t="shared" si="2"/>
        <v>11246750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5588376</v>
      </c>
      <c r="Y15" s="100">
        <f t="shared" si="2"/>
        <v>-5588376</v>
      </c>
      <c r="Z15" s="137">
        <f>+IF(X15&lt;&gt;0,+(Y15/X15)*100,0)</f>
        <v>-100</v>
      </c>
      <c r="AA15" s="102">
        <f>SUM(AA16:AA18)</f>
        <v>11246750</v>
      </c>
    </row>
    <row r="16" spans="1:27" ht="12.75">
      <c r="A16" s="138" t="s">
        <v>85</v>
      </c>
      <c r="B16" s="136"/>
      <c r="C16" s="155"/>
      <c r="D16" s="155"/>
      <c r="E16" s="156">
        <v>70000</v>
      </c>
      <c r="F16" s="60">
        <v>70000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>
        <v>70000</v>
      </c>
    </row>
    <row r="17" spans="1:27" ht="12.75">
      <c r="A17" s="138" t="s">
        <v>86</v>
      </c>
      <c r="B17" s="136"/>
      <c r="C17" s="155">
        <v>13504766</v>
      </c>
      <c r="D17" s="155"/>
      <c r="E17" s="156">
        <v>11176750</v>
      </c>
      <c r="F17" s="60">
        <v>11176750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5588376</v>
      </c>
      <c r="Y17" s="60">
        <v>-5588376</v>
      </c>
      <c r="Z17" s="140">
        <v>-100</v>
      </c>
      <c r="AA17" s="62">
        <v>11176750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6030000</v>
      </c>
      <c r="F19" s="100">
        <f t="shared" si="3"/>
        <v>6030000</v>
      </c>
      <c r="G19" s="100">
        <f t="shared" si="3"/>
        <v>32562</v>
      </c>
      <c r="H19" s="100">
        <f t="shared" si="3"/>
        <v>0</v>
      </c>
      <c r="I19" s="100">
        <f t="shared" si="3"/>
        <v>0</v>
      </c>
      <c r="J19" s="100">
        <f t="shared" si="3"/>
        <v>32562</v>
      </c>
      <c r="K19" s="100">
        <f t="shared" si="3"/>
        <v>1383922</v>
      </c>
      <c r="L19" s="100">
        <f t="shared" si="3"/>
        <v>180391</v>
      </c>
      <c r="M19" s="100">
        <f t="shared" si="3"/>
        <v>0</v>
      </c>
      <c r="N19" s="100">
        <f t="shared" si="3"/>
        <v>1564313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1596875</v>
      </c>
      <c r="X19" s="100">
        <f t="shared" si="3"/>
        <v>3015000</v>
      </c>
      <c r="Y19" s="100">
        <f t="shared" si="3"/>
        <v>-1418125</v>
      </c>
      <c r="Z19" s="137">
        <f>+IF(X19&lt;&gt;0,+(Y19/X19)*100,0)</f>
        <v>-47.03565505804312</v>
      </c>
      <c r="AA19" s="102">
        <f>SUM(AA20:AA23)</f>
        <v>6030000</v>
      </c>
    </row>
    <row r="20" spans="1:27" ht="12.75">
      <c r="A20" s="138" t="s">
        <v>89</v>
      </c>
      <c r="B20" s="136"/>
      <c r="C20" s="155"/>
      <c r="D20" s="155"/>
      <c r="E20" s="156">
        <v>6030000</v>
      </c>
      <c r="F20" s="60">
        <v>6030000</v>
      </c>
      <c r="G20" s="60">
        <v>32562</v>
      </c>
      <c r="H20" s="60"/>
      <c r="I20" s="60"/>
      <c r="J20" s="60">
        <v>32562</v>
      </c>
      <c r="K20" s="60">
        <v>1383922</v>
      </c>
      <c r="L20" s="60">
        <v>180391</v>
      </c>
      <c r="M20" s="60"/>
      <c r="N20" s="60">
        <v>1564313</v>
      </c>
      <c r="O20" s="60"/>
      <c r="P20" s="60"/>
      <c r="Q20" s="60"/>
      <c r="R20" s="60"/>
      <c r="S20" s="60"/>
      <c r="T20" s="60"/>
      <c r="U20" s="60"/>
      <c r="V20" s="60"/>
      <c r="W20" s="60">
        <v>1596875</v>
      </c>
      <c r="X20" s="60">
        <v>3015000</v>
      </c>
      <c r="Y20" s="60">
        <v>-1418125</v>
      </c>
      <c r="Z20" s="140">
        <v>-47.04</v>
      </c>
      <c r="AA20" s="62">
        <v>6030000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21276508</v>
      </c>
      <c r="D25" s="217">
        <f>+D5+D9+D15+D19+D24</f>
        <v>0</v>
      </c>
      <c r="E25" s="230">
        <f t="shared" si="4"/>
        <v>17626750</v>
      </c>
      <c r="F25" s="219">
        <f t="shared" si="4"/>
        <v>17626750</v>
      </c>
      <c r="G25" s="219">
        <f t="shared" si="4"/>
        <v>32562</v>
      </c>
      <c r="H25" s="219">
        <f t="shared" si="4"/>
        <v>0</v>
      </c>
      <c r="I25" s="219">
        <f t="shared" si="4"/>
        <v>0</v>
      </c>
      <c r="J25" s="219">
        <f t="shared" si="4"/>
        <v>32562</v>
      </c>
      <c r="K25" s="219">
        <f t="shared" si="4"/>
        <v>1383922</v>
      </c>
      <c r="L25" s="219">
        <f t="shared" si="4"/>
        <v>180391</v>
      </c>
      <c r="M25" s="219">
        <f t="shared" si="4"/>
        <v>0</v>
      </c>
      <c r="N25" s="219">
        <f t="shared" si="4"/>
        <v>1564313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1596875</v>
      </c>
      <c r="X25" s="219">
        <f t="shared" si="4"/>
        <v>8823376</v>
      </c>
      <c r="Y25" s="219">
        <f t="shared" si="4"/>
        <v>-7226501</v>
      </c>
      <c r="Z25" s="231">
        <f>+IF(X25&lt;&gt;0,+(Y25/X25)*100,0)</f>
        <v>-81.90176866541786</v>
      </c>
      <c r="AA25" s="232">
        <f>+AA5+AA9+AA15+AA19+AA24</f>
        <v>17626750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13504766</v>
      </c>
      <c r="D28" s="155"/>
      <c r="E28" s="156">
        <v>17206750</v>
      </c>
      <c r="F28" s="60">
        <v>17206750</v>
      </c>
      <c r="G28" s="60"/>
      <c r="H28" s="60"/>
      <c r="I28" s="60"/>
      <c r="J28" s="60"/>
      <c r="K28" s="60">
        <v>1383922</v>
      </c>
      <c r="L28" s="60">
        <v>180391</v>
      </c>
      <c r="M28" s="60"/>
      <c r="N28" s="60">
        <v>1564313</v>
      </c>
      <c r="O28" s="60"/>
      <c r="P28" s="60"/>
      <c r="Q28" s="60"/>
      <c r="R28" s="60"/>
      <c r="S28" s="60"/>
      <c r="T28" s="60"/>
      <c r="U28" s="60"/>
      <c r="V28" s="60"/>
      <c r="W28" s="60">
        <v>1564313</v>
      </c>
      <c r="X28" s="60">
        <v>13821401</v>
      </c>
      <c r="Y28" s="60">
        <v>-12257088</v>
      </c>
      <c r="Z28" s="140">
        <v>-88.68</v>
      </c>
      <c r="AA28" s="155">
        <v>17206750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13504766</v>
      </c>
      <c r="D32" s="210">
        <f>SUM(D28:D31)</f>
        <v>0</v>
      </c>
      <c r="E32" s="211">
        <f t="shared" si="5"/>
        <v>17206750</v>
      </c>
      <c r="F32" s="77">
        <f t="shared" si="5"/>
        <v>17206750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1383922</v>
      </c>
      <c r="L32" s="77">
        <f t="shared" si="5"/>
        <v>180391</v>
      </c>
      <c r="M32" s="77">
        <f t="shared" si="5"/>
        <v>0</v>
      </c>
      <c r="N32" s="77">
        <f t="shared" si="5"/>
        <v>1564313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1564313</v>
      </c>
      <c r="X32" s="77">
        <f t="shared" si="5"/>
        <v>13821401</v>
      </c>
      <c r="Y32" s="77">
        <f t="shared" si="5"/>
        <v>-12257088</v>
      </c>
      <c r="Z32" s="212">
        <f>+IF(X32&lt;&gt;0,+(Y32/X32)*100,0)</f>
        <v>-88.6819505490073</v>
      </c>
      <c r="AA32" s="79">
        <f>SUM(AA28:AA31)</f>
        <v>17206750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7771742</v>
      </c>
      <c r="D35" s="155"/>
      <c r="E35" s="156">
        <v>420000</v>
      </c>
      <c r="F35" s="60">
        <v>420000</v>
      </c>
      <c r="G35" s="60">
        <v>32562</v>
      </c>
      <c r="H35" s="60"/>
      <c r="I35" s="60"/>
      <c r="J35" s="60">
        <v>32562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32562</v>
      </c>
      <c r="X35" s="60">
        <v>280000</v>
      </c>
      <c r="Y35" s="60">
        <v>-247438</v>
      </c>
      <c r="Z35" s="140">
        <v>-88.37</v>
      </c>
      <c r="AA35" s="62">
        <v>420000</v>
      </c>
    </row>
    <row r="36" spans="1:27" ht="12.75">
      <c r="A36" s="238" t="s">
        <v>139</v>
      </c>
      <c r="B36" s="149"/>
      <c r="C36" s="222">
        <f aca="true" t="shared" si="6" ref="C36:Y36">SUM(C32:C35)</f>
        <v>21276508</v>
      </c>
      <c r="D36" s="222">
        <f>SUM(D32:D35)</f>
        <v>0</v>
      </c>
      <c r="E36" s="218">
        <f t="shared" si="6"/>
        <v>17626750</v>
      </c>
      <c r="F36" s="220">
        <f t="shared" si="6"/>
        <v>17626750</v>
      </c>
      <c r="G36" s="220">
        <f t="shared" si="6"/>
        <v>32562</v>
      </c>
      <c r="H36" s="220">
        <f t="shared" si="6"/>
        <v>0</v>
      </c>
      <c r="I36" s="220">
        <f t="shared" si="6"/>
        <v>0</v>
      </c>
      <c r="J36" s="220">
        <f t="shared" si="6"/>
        <v>32562</v>
      </c>
      <c r="K36" s="220">
        <f t="shared" si="6"/>
        <v>1383922</v>
      </c>
      <c r="L36" s="220">
        <f t="shared" si="6"/>
        <v>180391</v>
      </c>
      <c r="M36" s="220">
        <f t="shared" si="6"/>
        <v>0</v>
      </c>
      <c r="N36" s="220">
        <f t="shared" si="6"/>
        <v>1564313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1596875</v>
      </c>
      <c r="X36" s="220">
        <f t="shared" si="6"/>
        <v>14101401</v>
      </c>
      <c r="Y36" s="220">
        <f t="shared" si="6"/>
        <v>-12504526</v>
      </c>
      <c r="Z36" s="221">
        <f>+IF(X36&lt;&gt;0,+(Y36/X36)*100,0)</f>
        <v>-88.6757705847809</v>
      </c>
      <c r="AA36" s="239">
        <f>SUM(AA32:AA35)</f>
        <v>17626750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550317</v>
      </c>
      <c r="D6" s="155"/>
      <c r="E6" s="59">
        <v>3494960</v>
      </c>
      <c r="F6" s="60">
        <v>3494960</v>
      </c>
      <c r="G6" s="60">
        <v>12635193</v>
      </c>
      <c r="H6" s="60"/>
      <c r="I6" s="60"/>
      <c r="J6" s="60"/>
      <c r="K6" s="60">
        <v>1818822</v>
      </c>
      <c r="L6" s="60"/>
      <c r="M6" s="60"/>
      <c r="N6" s="60">
        <v>1818822</v>
      </c>
      <c r="O6" s="60"/>
      <c r="P6" s="60"/>
      <c r="Q6" s="60"/>
      <c r="R6" s="60"/>
      <c r="S6" s="60"/>
      <c r="T6" s="60"/>
      <c r="U6" s="60"/>
      <c r="V6" s="60"/>
      <c r="W6" s="60">
        <v>1818822</v>
      </c>
      <c r="X6" s="60">
        <v>1747480</v>
      </c>
      <c r="Y6" s="60">
        <v>71342</v>
      </c>
      <c r="Z6" s="140">
        <v>4.08</v>
      </c>
      <c r="AA6" s="62">
        <v>3494960</v>
      </c>
    </row>
    <row r="7" spans="1:27" ht="12.75">
      <c r="A7" s="249" t="s">
        <v>144</v>
      </c>
      <c r="B7" s="182"/>
      <c r="C7" s="155"/>
      <c r="D7" s="155"/>
      <c r="E7" s="59">
        <v>55758</v>
      </c>
      <c r="F7" s="60">
        <v>55758</v>
      </c>
      <c r="G7" s="60"/>
      <c r="H7" s="60"/>
      <c r="I7" s="60"/>
      <c r="J7" s="60"/>
      <c r="K7" s="60">
        <v>6639420</v>
      </c>
      <c r="L7" s="60"/>
      <c r="M7" s="60"/>
      <c r="N7" s="60">
        <v>6639420</v>
      </c>
      <c r="O7" s="60"/>
      <c r="P7" s="60"/>
      <c r="Q7" s="60"/>
      <c r="R7" s="60"/>
      <c r="S7" s="60"/>
      <c r="T7" s="60"/>
      <c r="U7" s="60"/>
      <c r="V7" s="60"/>
      <c r="W7" s="60">
        <v>6639420</v>
      </c>
      <c r="X7" s="60">
        <v>27879</v>
      </c>
      <c r="Y7" s="60">
        <v>6611541</v>
      </c>
      <c r="Z7" s="140">
        <v>23715.13</v>
      </c>
      <c r="AA7" s="62">
        <v>55758</v>
      </c>
    </row>
    <row r="8" spans="1:27" ht="12.75">
      <c r="A8" s="249" t="s">
        <v>145</v>
      </c>
      <c r="B8" s="182"/>
      <c r="C8" s="155">
        <v>14113020</v>
      </c>
      <c r="D8" s="155"/>
      <c r="E8" s="59">
        <v>11252498</v>
      </c>
      <c r="F8" s="60">
        <v>11252498</v>
      </c>
      <c r="G8" s="60">
        <v>1865305</v>
      </c>
      <c r="H8" s="60"/>
      <c r="I8" s="60"/>
      <c r="J8" s="60"/>
      <c r="K8" s="60">
        <v>4670316</v>
      </c>
      <c r="L8" s="60"/>
      <c r="M8" s="60"/>
      <c r="N8" s="60">
        <v>4670316</v>
      </c>
      <c r="O8" s="60"/>
      <c r="P8" s="60"/>
      <c r="Q8" s="60"/>
      <c r="R8" s="60"/>
      <c r="S8" s="60"/>
      <c r="T8" s="60"/>
      <c r="U8" s="60"/>
      <c r="V8" s="60"/>
      <c r="W8" s="60">
        <v>4670316</v>
      </c>
      <c r="X8" s="60">
        <v>5626249</v>
      </c>
      <c r="Y8" s="60">
        <v>-955933</v>
      </c>
      <c r="Z8" s="140">
        <v>-16.99</v>
      </c>
      <c r="AA8" s="62">
        <v>11252498</v>
      </c>
    </row>
    <row r="9" spans="1:27" ht="12.75">
      <c r="A9" s="249" t="s">
        <v>146</v>
      </c>
      <c r="B9" s="182"/>
      <c r="C9" s="155"/>
      <c r="D9" s="155"/>
      <c r="E9" s="59"/>
      <c r="F9" s="60"/>
      <c r="G9" s="60">
        <v>-141592</v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14663337</v>
      </c>
      <c r="D12" s="168">
        <f>SUM(D6:D11)</f>
        <v>0</v>
      </c>
      <c r="E12" s="72">
        <f t="shared" si="0"/>
        <v>14803216</v>
      </c>
      <c r="F12" s="73">
        <f t="shared" si="0"/>
        <v>14803216</v>
      </c>
      <c r="G12" s="73">
        <f t="shared" si="0"/>
        <v>14358906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13128558</v>
      </c>
      <c r="L12" s="73">
        <f t="shared" si="0"/>
        <v>0</v>
      </c>
      <c r="M12" s="73">
        <f t="shared" si="0"/>
        <v>0</v>
      </c>
      <c r="N12" s="73">
        <f t="shared" si="0"/>
        <v>13128558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13128558</v>
      </c>
      <c r="X12" s="73">
        <f t="shared" si="0"/>
        <v>7401608</v>
      </c>
      <c r="Y12" s="73">
        <f t="shared" si="0"/>
        <v>5726950</v>
      </c>
      <c r="Z12" s="170">
        <f>+IF(X12&lt;&gt;0,+(Y12/X12)*100,0)</f>
        <v>77.37440296757137</v>
      </c>
      <c r="AA12" s="74">
        <f>SUM(AA6:AA11)</f>
        <v>14803216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71543700</v>
      </c>
      <c r="D17" s="155"/>
      <c r="E17" s="59">
        <v>71543700</v>
      </c>
      <c r="F17" s="60">
        <v>71543700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35771850</v>
      </c>
      <c r="Y17" s="60">
        <v>-35771850</v>
      </c>
      <c r="Z17" s="140">
        <v>-100</v>
      </c>
      <c r="AA17" s="62">
        <v>71543700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263835668</v>
      </c>
      <c r="D19" s="155"/>
      <c r="E19" s="59">
        <v>269894503</v>
      </c>
      <c r="F19" s="60">
        <v>269894503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134947252</v>
      </c>
      <c r="Y19" s="60">
        <v>-134947252</v>
      </c>
      <c r="Z19" s="140">
        <v>-100</v>
      </c>
      <c r="AA19" s="62">
        <v>269894503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529</v>
      </c>
      <c r="D22" s="155"/>
      <c r="E22" s="59">
        <v>113926</v>
      </c>
      <c r="F22" s="60">
        <v>113926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56963</v>
      </c>
      <c r="Y22" s="60">
        <v>-56963</v>
      </c>
      <c r="Z22" s="140">
        <v>-100</v>
      </c>
      <c r="AA22" s="62">
        <v>113926</v>
      </c>
    </row>
    <row r="23" spans="1:27" ht="12.75">
      <c r="A23" s="249" t="s">
        <v>158</v>
      </c>
      <c r="B23" s="182"/>
      <c r="C23" s="155">
        <v>36000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335415897</v>
      </c>
      <c r="D24" s="168">
        <f>SUM(D15:D23)</f>
        <v>0</v>
      </c>
      <c r="E24" s="76">
        <f t="shared" si="1"/>
        <v>341552129</v>
      </c>
      <c r="F24" s="77">
        <f t="shared" si="1"/>
        <v>341552129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170776065</v>
      </c>
      <c r="Y24" s="77">
        <f t="shared" si="1"/>
        <v>-170776065</v>
      </c>
      <c r="Z24" s="212">
        <f>+IF(X24&lt;&gt;0,+(Y24/X24)*100,0)</f>
        <v>-100</v>
      </c>
      <c r="AA24" s="79">
        <f>SUM(AA15:AA23)</f>
        <v>341552129</v>
      </c>
    </row>
    <row r="25" spans="1:27" ht="12.75">
      <c r="A25" s="250" t="s">
        <v>159</v>
      </c>
      <c r="B25" s="251"/>
      <c r="C25" s="168">
        <f aca="true" t="shared" si="2" ref="C25:Y25">+C12+C24</f>
        <v>350079234</v>
      </c>
      <c r="D25" s="168">
        <f>+D12+D24</f>
        <v>0</v>
      </c>
      <c r="E25" s="72">
        <f t="shared" si="2"/>
        <v>356355345</v>
      </c>
      <c r="F25" s="73">
        <f t="shared" si="2"/>
        <v>356355345</v>
      </c>
      <c r="G25" s="73">
        <f t="shared" si="2"/>
        <v>14358906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13128558</v>
      </c>
      <c r="L25" s="73">
        <f t="shared" si="2"/>
        <v>0</v>
      </c>
      <c r="M25" s="73">
        <f t="shared" si="2"/>
        <v>0</v>
      </c>
      <c r="N25" s="73">
        <f t="shared" si="2"/>
        <v>13128558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13128558</v>
      </c>
      <c r="X25" s="73">
        <f t="shared" si="2"/>
        <v>178177673</v>
      </c>
      <c r="Y25" s="73">
        <f t="shared" si="2"/>
        <v>-165049115</v>
      </c>
      <c r="Z25" s="170">
        <f>+IF(X25&lt;&gt;0,+(Y25/X25)*100,0)</f>
        <v>-92.63176032162009</v>
      </c>
      <c r="AA25" s="74">
        <f>+AA12+AA24</f>
        <v>356355345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804349</v>
      </c>
      <c r="D30" s="155"/>
      <c r="E30" s="59">
        <v>418000</v>
      </c>
      <c r="F30" s="60">
        <v>418000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209000</v>
      </c>
      <c r="Y30" s="60">
        <v>-209000</v>
      </c>
      <c r="Z30" s="140">
        <v>-100</v>
      </c>
      <c r="AA30" s="62">
        <v>418000</v>
      </c>
    </row>
    <row r="31" spans="1:27" ht="12.75">
      <c r="A31" s="249" t="s">
        <v>163</v>
      </c>
      <c r="B31" s="182"/>
      <c r="C31" s="155"/>
      <c r="D31" s="155"/>
      <c r="E31" s="59"/>
      <c r="F31" s="60"/>
      <c r="G31" s="60">
        <v>-76356</v>
      </c>
      <c r="H31" s="60"/>
      <c r="I31" s="60"/>
      <c r="J31" s="60"/>
      <c r="K31" s="60">
        <v>1647625</v>
      </c>
      <c r="L31" s="60"/>
      <c r="M31" s="60"/>
      <c r="N31" s="60">
        <v>1647625</v>
      </c>
      <c r="O31" s="60"/>
      <c r="P31" s="60"/>
      <c r="Q31" s="60"/>
      <c r="R31" s="60"/>
      <c r="S31" s="60"/>
      <c r="T31" s="60"/>
      <c r="U31" s="60"/>
      <c r="V31" s="60"/>
      <c r="W31" s="60">
        <v>1647625</v>
      </c>
      <c r="X31" s="60"/>
      <c r="Y31" s="60">
        <v>1647625</v>
      </c>
      <c r="Z31" s="140"/>
      <c r="AA31" s="62"/>
    </row>
    <row r="32" spans="1:27" ht="12.75">
      <c r="A32" s="249" t="s">
        <v>164</v>
      </c>
      <c r="B32" s="182"/>
      <c r="C32" s="155">
        <v>54339983</v>
      </c>
      <c r="D32" s="155"/>
      <c r="E32" s="59">
        <v>31630492</v>
      </c>
      <c r="F32" s="60">
        <v>31630492</v>
      </c>
      <c r="G32" s="60">
        <v>-1707636</v>
      </c>
      <c r="H32" s="60"/>
      <c r="I32" s="60"/>
      <c r="J32" s="60"/>
      <c r="K32" s="60">
        <v>-3474163</v>
      </c>
      <c r="L32" s="60"/>
      <c r="M32" s="60"/>
      <c r="N32" s="60">
        <v>-3474163</v>
      </c>
      <c r="O32" s="60"/>
      <c r="P32" s="60"/>
      <c r="Q32" s="60"/>
      <c r="R32" s="60"/>
      <c r="S32" s="60"/>
      <c r="T32" s="60"/>
      <c r="U32" s="60"/>
      <c r="V32" s="60"/>
      <c r="W32" s="60">
        <v>-3474163</v>
      </c>
      <c r="X32" s="60">
        <v>15815246</v>
      </c>
      <c r="Y32" s="60">
        <v>-19289409</v>
      </c>
      <c r="Z32" s="140">
        <v>-121.97</v>
      </c>
      <c r="AA32" s="62">
        <v>31630492</v>
      </c>
    </row>
    <row r="33" spans="1:27" ht="12.75">
      <c r="A33" s="249" t="s">
        <v>165</v>
      </c>
      <c r="B33" s="182"/>
      <c r="C33" s="155">
        <v>487648</v>
      </c>
      <c r="D33" s="155"/>
      <c r="E33" s="59">
        <v>1001874</v>
      </c>
      <c r="F33" s="60">
        <v>1001874</v>
      </c>
      <c r="G33" s="60"/>
      <c r="H33" s="60"/>
      <c r="I33" s="60"/>
      <c r="J33" s="60"/>
      <c r="K33" s="60">
        <v>-11884</v>
      </c>
      <c r="L33" s="60"/>
      <c r="M33" s="60"/>
      <c r="N33" s="60">
        <v>-11884</v>
      </c>
      <c r="O33" s="60"/>
      <c r="P33" s="60"/>
      <c r="Q33" s="60"/>
      <c r="R33" s="60"/>
      <c r="S33" s="60"/>
      <c r="T33" s="60"/>
      <c r="U33" s="60"/>
      <c r="V33" s="60"/>
      <c r="W33" s="60">
        <v>-11884</v>
      </c>
      <c r="X33" s="60">
        <v>500937</v>
      </c>
      <c r="Y33" s="60">
        <v>-512821</v>
      </c>
      <c r="Z33" s="140">
        <v>-102.37</v>
      </c>
      <c r="AA33" s="62">
        <v>1001874</v>
      </c>
    </row>
    <row r="34" spans="1:27" ht="12.75">
      <c r="A34" s="250" t="s">
        <v>58</v>
      </c>
      <c r="B34" s="251"/>
      <c r="C34" s="168">
        <f aca="true" t="shared" si="3" ref="C34:Y34">SUM(C29:C33)</f>
        <v>55631980</v>
      </c>
      <c r="D34" s="168">
        <f>SUM(D29:D33)</f>
        <v>0</v>
      </c>
      <c r="E34" s="72">
        <f t="shared" si="3"/>
        <v>33050366</v>
      </c>
      <c r="F34" s="73">
        <f t="shared" si="3"/>
        <v>33050366</v>
      </c>
      <c r="G34" s="73">
        <f t="shared" si="3"/>
        <v>-1783992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-1838422</v>
      </c>
      <c r="L34" s="73">
        <f t="shared" si="3"/>
        <v>0</v>
      </c>
      <c r="M34" s="73">
        <f t="shared" si="3"/>
        <v>0</v>
      </c>
      <c r="N34" s="73">
        <f t="shared" si="3"/>
        <v>-1838422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-1838422</v>
      </c>
      <c r="X34" s="73">
        <f t="shared" si="3"/>
        <v>16525183</v>
      </c>
      <c r="Y34" s="73">
        <f t="shared" si="3"/>
        <v>-18363605</v>
      </c>
      <c r="Z34" s="170">
        <f>+IF(X34&lt;&gt;0,+(Y34/X34)*100,0)</f>
        <v>-111.12497211074759</v>
      </c>
      <c r="AA34" s="74">
        <f>SUM(AA29:AA33)</f>
        <v>33050366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265000</v>
      </c>
      <c r="F37" s="60">
        <v>265000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132500</v>
      </c>
      <c r="Y37" s="60">
        <v>-132500</v>
      </c>
      <c r="Z37" s="140">
        <v>-100</v>
      </c>
      <c r="AA37" s="62">
        <v>265000</v>
      </c>
    </row>
    <row r="38" spans="1:27" ht="12.75">
      <c r="A38" s="249" t="s">
        <v>165</v>
      </c>
      <c r="B38" s="182"/>
      <c r="C38" s="155">
        <v>23977107</v>
      </c>
      <c r="D38" s="155"/>
      <c r="E38" s="59">
        <v>10755542</v>
      </c>
      <c r="F38" s="60">
        <v>10755542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5377771</v>
      </c>
      <c r="Y38" s="60">
        <v>-5377771</v>
      </c>
      <c r="Z38" s="140">
        <v>-100</v>
      </c>
      <c r="AA38" s="62">
        <v>10755542</v>
      </c>
    </row>
    <row r="39" spans="1:27" ht="12.75">
      <c r="A39" s="250" t="s">
        <v>59</v>
      </c>
      <c r="B39" s="253"/>
      <c r="C39" s="168">
        <f aca="true" t="shared" si="4" ref="C39:Y39">SUM(C37:C38)</f>
        <v>23977107</v>
      </c>
      <c r="D39" s="168">
        <f>SUM(D37:D38)</f>
        <v>0</v>
      </c>
      <c r="E39" s="76">
        <f t="shared" si="4"/>
        <v>11020542</v>
      </c>
      <c r="F39" s="77">
        <f t="shared" si="4"/>
        <v>11020542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5510271</v>
      </c>
      <c r="Y39" s="77">
        <f t="shared" si="4"/>
        <v>-5510271</v>
      </c>
      <c r="Z39" s="212">
        <f>+IF(X39&lt;&gt;0,+(Y39/X39)*100,0)</f>
        <v>-100</v>
      </c>
      <c r="AA39" s="79">
        <f>SUM(AA37:AA38)</f>
        <v>11020542</v>
      </c>
    </row>
    <row r="40" spans="1:27" ht="12.75">
      <c r="A40" s="250" t="s">
        <v>167</v>
      </c>
      <c r="B40" s="251"/>
      <c r="C40" s="168">
        <f aca="true" t="shared" si="5" ref="C40:Y40">+C34+C39</f>
        <v>79609087</v>
      </c>
      <c r="D40" s="168">
        <f>+D34+D39</f>
        <v>0</v>
      </c>
      <c r="E40" s="72">
        <f t="shared" si="5"/>
        <v>44070908</v>
      </c>
      <c r="F40" s="73">
        <f t="shared" si="5"/>
        <v>44070908</v>
      </c>
      <c r="G40" s="73">
        <f t="shared" si="5"/>
        <v>-1783992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-1838422</v>
      </c>
      <c r="L40" s="73">
        <f t="shared" si="5"/>
        <v>0</v>
      </c>
      <c r="M40" s="73">
        <f t="shared" si="5"/>
        <v>0</v>
      </c>
      <c r="N40" s="73">
        <f t="shared" si="5"/>
        <v>-1838422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-1838422</v>
      </c>
      <c r="X40" s="73">
        <f t="shared" si="5"/>
        <v>22035454</v>
      </c>
      <c r="Y40" s="73">
        <f t="shared" si="5"/>
        <v>-23873876</v>
      </c>
      <c r="Z40" s="170">
        <f>+IF(X40&lt;&gt;0,+(Y40/X40)*100,0)</f>
        <v>-108.34301848285041</v>
      </c>
      <c r="AA40" s="74">
        <f>+AA34+AA39</f>
        <v>44070908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270470147</v>
      </c>
      <c r="D42" s="257">
        <f>+D25-D40</f>
        <v>0</v>
      </c>
      <c r="E42" s="258">
        <f t="shared" si="6"/>
        <v>312284437</v>
      </c>
      <c r="F42" s="259">
        <f t="shared" si="6"/>
        <v>312284437</v>
      </c>
      <c r="G42" s="259">
        <f t="shared" si="6"/>
        <v>16142898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14966980</v>
      </c>
      <c r="L42" s="259">
        <f t="shared" si="6"/>
        <v>0</v>
      </c>
      <c r="M42" s="259">
        <f t="shared" si="6"/>
        <v>0</v>
      </c>
      <c r="N42" s="259">
        <f t="shared" si="6"/>
        <v>14966980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14966980</v>
      </c>
      <c r="X42" s="259">
        <f t="shared" si="6"/>
        <v>156142219</v>
      </c>
      <c r="Y42" s="259">
        <f t="shared" si="6"/>
        <v>-141175239</v>
      </c>
      <c r="Z42" s="260">
        <f>+IF(X42&lt;&gt;0,+(Y42/X42)*100,0)</f>
        <v>-90.41452075175133</v>
      </c>
      <c r="AA42" s="261">
        <f>+AA25-AA40</f>
        <v>312284437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270470147</v>
      </c>
      <c r="D45" s="155"/>
      <c r="E45" s="59">
        <v>312284437</v>
      </c>
      <c r="F45" s="60">
        <v>312284437</v>
      </c>
      <c r="G45" s="60">
        <v>16142897</v>
      </c>
      <c r="H45" s="60"/>
      <c r="I45" s="60"/>
      <c r="J45" s="60"/>
      <c r="K45" s="60">
        <v>14966980</v>
      </c>
      <c r="L45" s="60"/>
      <c r="M45" s="60"/>
      <c r="N45" s="60">
        <v>14966980</v>
      </c>
      <c r="O45" s="60"/>
      <c r="P45" s="60"/>
      <c r="Q45" s="60"/>
      <c r="R45" s="60"/>
      <c r="S45" s="60"/>
      <c r="T45" s="60"/>
      <c r="U45" s="60"/>
      <c r="V45" s="60"/>
      <c r="W45" s="60">
        <v>14966980</v>
      </c>
      <c r="X45" s="60">
        <v>156142219</v>
      </c>
      <c r="Y45" s="60">
        <v>-141175239</v>
      </c>
      <c r="Z45" s="139">
        <v>-90.41</v>
      </c>
      <c r="AA45" s="62">
        <v>312284437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270470147</v>
      </c>
      <c r="D48" s="217">
        <f>SUM(D45:D47)</f>
        <v>0</v>
      </c>
      <c r="E48" s="264">
        <f t="shared" si="7"/>
        <v>312284437</v>
      </c>
      <c r="F48" s="219">
        <f t="shared" si="7"/>
        <v>312284437</v>
      </c>
      <c r="G48" s="219">
        <f t="shared" si="7"/>
        <v>16142897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14966980</v>
      </c>
      <c r="L48" s="219">
        <f t="shared" si="7"/>
        <v>0</v>
      </c>
      <c r="M48" s="219">
        <f t="shared" si="7"/>
        <v>0</v>
      </c>
      <c r="N48" s="219">
        <f t="shared" si="7"/>
        <v>14966980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14966980</v>
      </c>
      <c r="X48" s="219">
        <f t="shared" si="7"/>
        <v>156142219</v>
      </c>
      <c r="Y48" s="219">
        <f t="shared" si="7"/>
        <v>-141175239</v>
      </c>
      <c r="Z48" s="265">
        <f>+IF(X48&lt;&gt;0,+(Y48/X48)*100,0)</f>
        <v>-90.41452075175133</v>
      </c>
      <c r="AA48" s="232">
        <f>SUM(AA45:AA47)</f>
        <v>312284437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23726893</v>
      </c>
      <c r="D6" s="155"/>
      <c r="E6" s="59">
        <v>18936000</v>
      </c>
      <c r="F6" s="60">
        <v>18936000</v>
      </c>
      <c r="G6" s="60">
        <v>860482</v>
      </c>
      <c r="H6" s="60">
        <v>1270043</v>
      </c>
      <c r="I6" s="60">
        <v>1290976</v>
      </c>
      <c r="J6" s="60">
        <v>3421501</v>
      </c>
      <c r="K6" s="60">
        <v>1787509</v>
      </c>
      <c r="L6" s="60">
        <v>1396091</v>
      </c>
      <c r="M6" s="60"/>
      <c r="N6" s="60">
        <v>3183600</v>
      </c>
      <c r="O6" s="60"/>
      <c r="P6" s="60"/>
      <c r="Q6" s="60"/>
      <c r="R6" s="60"/>
      <c r="S6" s="60"/>
      <c r="T6" s="60"/>
      <c r="U6" s="60"/>
      <c r="V6" s="60"/>
      <c r="W6" s="60">
        <v>6605101</v>
      </c>
      <c r="X6" s="60">
        <v>9468000</v>
      </c>
      <c r="Y6" s="60">
        <v>-2862899</v>
      </c>
      <c r="Z6" s="140">
        <v>-30.24</v>
      </c>
      <c r="AA6" s="62">
        <v>18936000</v>
      </c>
    </row>
    <row r="7" spans="1:27" ht="12.75">
      <c r="A7" s="249" t="s">
        <v>32</v>
      </c>
      <c r="B7" s="182"/>
      <c r="C7" s="155">
        <v>16830823</v>
      </c>
      <c r="D7" s="155"/>
      <c r="E7" s="59">
        <v>9072780</v>
      </c>
      <c r="F7" s="60">
        <v>9072780</v>
      </c>
      <c r="G7" s="60">
        <v>669274</v>
      </c>
      <c r="H7" s="60">
        <v>1164492</v>
      </c>
      <c r="I7" s="60">
        <v>672877</v>
      </c>
      <c r="J7" s="60">
        <v>2506643</v>
      </c>
      <c r="K7" s="60">
        <v>629300</v>
      </c>
      <c r="L7" s="60">
        <v>577577</v>
      </c>
      <c r="M7" s="60"/>
      <c r="N7" s="60">
        <v>1206877</v>
      </c>
      <c r="O7" s="60"/>
      <c r="P7" s="60"/>
      <c r="Q7" s="60"/>
      <c r="R7" s="60"/>
      <c r="S7" s="60"/>
      <c r="T7" s="60"/>
      <c r="U7" s="60"/>
      <c r="V7" s="60"/>
      <c r="W7" s="60">
        <v>3713520</v>
      </c>
      <c r="X7" s="60">
        <v>4536390</v>
      </c>
      <c r="Y7" s="60">
        <v>-822870</v>
      </c>
      <c r="Z7" s="140">
        <v>-18.14</v>
      </c>
      <c r="AA7" s="62">
        <v>9072780</v>
      </c>
    </row>
    <row r="8" spans="1:27" ht="12.75">
      <c r="A8" s="249" t="s">
        <v>178</v>
      </c>
      <c r="B8" s="182"/>
      <c r="C8" s="155">
        <v>2482264</v>
      </c>
      <c r="D8" s="155"/>
      <c r="E8" s="59">
        <v>22512112</v>
      </c>
      <c r="F8" s="60">
        <v>22512112</v>
      </c>
      <c r="G8" s="60">
        <v>703124</v>
      </c>
      <c r="H8" s="60">
        <v>120566</v>
      </c>
      <c r="I8" s="60">
        <v>671158</v>
      </c>
      <c r="J8" s="60">
        <v>1494848</v>
      </c>
      <c r="K8" s="60">
        <v>2312921</v>
      </c>
      <c r="L8" s="60">
        <v>1088439</v>
      </c>
      <c r="M8" s="60"/>
      <c r="N8" s="60">
        <v>3401360</v>
      </c>
      <c r="O8" s="60"/>
      <c r="P8" s="60"/>
      <c r="Q8" s="60"/>
      <c r="R8" s="60"/>
      <c r="S8" s="60"/>
      <c r="T8" s="60"/>
      <c r="U8" s="60"/>
      <c r="V8" s="60"/>
      <c r="W8" s="60">
        <v>4896208</v>
      </c>
      <c r="X8" s="60">
        <v>15756055</v>
      </c>
      <c r="Y8" s="60">
        <v>-10859847</v>
      </c>
      <c r="Z8" s="140">
        <v>-68.92</v>
      </c>
      <c r="AA8" s="62">
        <v>22512112</v>
      </c>
    </row>
    <row r="9" spans="1:27" ht="12.75">
      <c r="A9" s="249" t="s">
        <v>179</v>
      </c>
      <c r="B9" s="182"/>
      <c r="C9" s="155">
        <v>44477609</v>
      </c>
      <c r="D9" s="155"/>
      <c r="E9" s="59">
        <v>45547000</v>
      </c>
      <c r="F9" s="60">
        <v>45547000</v>
      </c>
      <c r="G9" s="60">
        <v>19374000</v>
      </c>
      <c r="H9" s="60">
        <v>2708000</v>
      </c>
      <c r="I9" s="60"/>
      <c r="J9" s="60">
        <v>22082000</v>
      </c>
      <c r="K9" s="60"/>
      <c r="L9" s="60">
        <v>525000</v>
      </c>
      <c r="M9" s="60"/>
      <c r="N9" s="60">
        <v>525000</v>
      </c>
      <c r="O9" s="60"/>
      <c r="P9" s="60"/>
      <c r="Q9" s="60"/>
      <c r="R9" s="60"/>
      <c r="S9" s="60"/>
      <c r="T9" s="60"/>
      <c r="U9" s="60"/>
      <c r="V9" s="60"/>
      <c r="W9" s="60">
        <v>22607000</v>
      </c>
      <c r="X9" s="60">
        <v>38714950</v>
      </c>
      <c r="Y9" s="60">
        <v>-16107950</v>
      </c>
      <c r="Z9" s="140">
        <v>-41.61</v>
      </c>
      <c r="AA9" s="62">
        <v>45547000</v>
      </c>
    </row>
    <row r="10" spans="1:27" ht="12.75">
      <c r="A10" s="249" t="s">
        <v>180</v>
      </c>
      <c r="B10" s="182"/>
      <c r="C10" s="155">
        <v>14699296</v>
      </c>
      <c r="D10" s="155"/>
      <c r="E10" s="59">
        <v>17116000</v>
      </c>
      <c r="F10" s="60">
        <v>17116000</v>
      </c>
      <c r="G10" s="60">
        <v>2000000</v>
      </c>
      <c r="H10" s="60"/>
      <c r="I10" s="60"/>
      <c r="J10" s="60">
        <v>2000000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2000000</v>
      </c>
      <c r="X10" s="60">
        <v>13692800</v>
      </c>
      <c r="Y10" s="60">
        <v>-11692800</v>
      </c>
      <c r="Z10" s="140">
        <v>-85.39</v>
      </c>
      <c r="AA10" s="62">
        <v>17116000</v>
      </c>
    </row>
    <row r="11" spans="1:27" ht="12.75">
      <c r="A11" s="249" t="s">
        <v>181</v>
      </c>
      <c r="B11" s="182"/>
      <c r="C11" s="155">
        <v>111022</v>
      </c>
      <c r="D11" s="155"/>
      <c r="E11" s="59">
        <v>2329328</v>
      </c>
      <c r="F11" s="60">
        <v>2329328</v>
      </c>
      <c r="G11" s="60">
        <v>2739</v>
      </c>
      <c r="H11" s="60">
        <v>34172</v>
      </c>
      <c r="I11" s="60"/>
      <c r="J11" s="60">
        <v>36911</v>
      </c>
      <c r="K11" s="60">
        <v>93533</v>
      </c>
      <c r="L11" s="60">
        <v>95040</v>
      </c>
      <c r="M11" s="60"/>
      <c r="N11" s="60">
        <v>188573</v>
      </c>
      <c r="O11" s="60"/>
      <c r="P11" s="60"/>
      <c r="Q11" s="60"/>
      <c r="R11" s="60"/>
      <c r="S11" s="60"/>
      <c r="T11" s="60"/>
      <c r="U11" s="60"/>
      <c r="V11" s="60"/>
      <c r="W11" s="60">
        <v>225484</v>
      </c>
      <c r="X11" s="60">
        <v>1164664</v>
      </c>
      <c r="Y11" s="60">
        <v>-939180</v>
      </c>
      <c r="Z11" s="140">
        <v>-80.64</v>
      </c>
      <c r="AA11" s="62">
        <v>2329328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-76780526</v>
      </c>
      <c r="D14" s="155"/>
      <c r="E14" s="59">
        <v>-96840225</v>
      </c>
      <c r="F14" s="60">
        <v>-96840225</v>
      </c>
      <c r="G14" s="60">
        <v>-11888146</v>
      </c>
      <c r="H14" s="60">
        <v>-5982186</v>
      </c>
      <c r="I14" s="60">
        <v>-3253805</v>
      </c>
      <c r="J14" s="60">
        <v>-21124137</v>
      </c>
      <c r="K14" s="60">
        <v>-6429922</v>
      </c>
      <c r="L14" s="60">
        <v>-8064725</v>
      </c>
      <c r="M14" s="60"/>
      <c r="N14" s="60">
        <v>-14494647</v>
      </c>
      <c r="O14" s="60"/>
      <c r="P14" s="60"/>
      <c r="Q14" s="60"/>
      <c r="R14" s="60"/>
      <c r="S14" s="60"/>
      <c r="T14" s="60"/>
      <c r="U14" s="60"/>
      <c r="V14" s="60"/>
      <c r="W14" s="60">
        <v>-35618784</v>
      </c>
      <c r="X14" s="60">
        <v>-51572892</v>
      </c>
      <c r="Y14" s="60">
        <v>15954108</v>
      </c>
      <c r="Z14" s="140">
        <v>-30.94</v>
      </c>
      <c r="AA14" s="62">
        <v>-96840225</v>
      </c>
    </row>
    <row r="15" spans="1:27" ht="12.75">
      <c r="A15" s="249" t="s">
        <v>40</v>
      </c>
      <c r="B15" s="182"/>
      <c r="C15" s="155">
        <v>-3075885</v>
      </c>
      <c r="D15" s="155"/>
      <c r="E15" s="59">
        <v>-247000</v>
      </c>
      <c r="F15" s="60">
        <v>-247000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-123500</v>
      </c>
      <c r="Y15" s="60">
        <v>123500</v>
      </c>
      <c r="Z15" s="140">
        <v>-100</v>
      </c>
      <c r="AA15" s="62">
        <v>-247000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>
        <v>-7891000</v>
      </c>
      <c r="I16" s="60"/>
      <c r="J16" s="60">
        <v>-7891000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-7891000</v>
      </c>
      <c r="X16" s="60"/>
      <c r="Y16" s="60">
        <v>-7891000</v>
      </c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22471496</v>
      </c>
      <c r="D17" s="168">
        <f t="shared" si="0"/>
        <v>0</v>
      </c>
      <c r="E17" s="72">
        <f t="shared" si="0"/>
        <v>18425995</v>
      </c>
      <c r="F17" s="73">
        <f t="shared" si="0"/>
        <v>18425995</v>
      </c>
      <c r="G17" s="73">
        <f t="shared" si="0"/>
        <v>11721473</v>
      </c>
      <c r="H17" s="73">
        <f t="shared" si="0"/>
        <v>-8575913</v>
      </c>
      <c r="I17" s="73">
        <f t="shared" si="0"/>
        <v>-618794</v>
      </c>
      <c r="J17" s="73">
        <f t="shared" si="0"/>
        <v>2526766</v>
      </c>
      <c r="K17" s="73">
        <f t="shared" si="0"/>
        <v>-1606659</v>
      </c>
      <c r="L17" s="73">
        <f t="shared" si="0"/>
        <v>-4382578</v>
      </c>
      <c r="M17" s="73">
        <f t="shared" si="0"/>
        <v>0</v>
      </c>
      <c r="N17" s="73">
        <f t="shared" si="0"/>
        <v>-5989237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-3462471</v>
      </c>
      <c r="X17" s="73">
        <f t="shared" si="0"/>
        <v>31636467</v>
      </c>
      <c r="Y17" s="73">
        <f t="shared" si="0"/>
        <v>-35098938</v>
      </c>
      <c r="Z17" s="170">
        <f>+IF(X17&lt;&gt;0,+(Y17/X17)*100,0)</f>
        <v>-110.94455648287149</v>
      </c>
      <c r="AA17" s="74">
        <f>SUM(AA6:AA16)</f>
        <v>18425995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-21276508</v>
      </c>
      <c r="D26" s="155"/>
      <c r="E26" s="59">
        <v>-17626751</v>
      </c>
      <c r="F26" s="60">
        <v>-17626751</v>
      </c>
      <c r="G26" s="60">
        <v>-2209513</v>
      </c>
      <c r="H26" s="60"/>
      <c r="I26" s="60"/>
      <c r="J26" s="60">
        <v>-2209513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>
        <v>-2209513</v>
      </c>
      <c r="X26" s="60">
        <v>-14101401</v>
      </c>
      <c r="Y26" s="60">
        <v>11891888</v>
      </c>
      <c r="Z26" s="140">
        <v>-84.33</v>
      </c>
      <c r="AA26" s="62">
        <v>-17626751</v>
      </c>
    </row>
    <row r="27" spans="1:27" ht="12.75">
      <c r="A27" s="250" t="s">
        <v>192</v>
      </c>
      <c r="B27" s="251"/>
      <c r="C27" s="168">
        <f aca="true" t="shared" si="1" ref="C27:Y27">SUM(C21:C26)</f>
        <v>-21276508</v>
      </c>
      <c r="D27" s="168">
        <f>SUM(D21:D26)</f>
        <v>0</v>
      </c>
      <c r="E27" s="72">
        <f t="shared" si="1"/>
        <v>-17626751</v>
      </c>
      <c r="F27" s="73">
        <f t="shared" si="1"/>
        <v>-17626751</v>
      </c>
      <c r="G27" s="73">
        <f t="shared" si="1"/>
        <v>-2209513</v>
      </c>
      <c r="H27" s="73">
        <f t="shared" si="1"/>
        <v>0</v>
      </c>
      <c r="I27" s="73">
        <f t="shared" si="1"/>
        <v>0</v>
      </c>
      <c r="J27" s="73">
        <f t="shared" si="1"/>
        <v>-2209513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-2209513</v>
      </c>
      <c r="X27" s="73">
        <f t="shared" si="1"/>
        <v>-14101401</v>
      </c>
      <c r="Y27" s="73">
        <f t="shared" si="1"/>
        <v>11891888</v>
      </c>
      <c r="Z27" s="170">
        <f>+IF(X27&lt;&gt;0,+(Y27/X27)*100,0)</f>
        <v>-84.33125190894152</v>
      </c>
      <c r="AA27" s="74">
        <f>SUM(AA21:AA26)</f>
        <v>-17626751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>
        <v>8000000</v>
      </c>
      <c r="L31" s="60"/>
      <c r="M31" s="60"/>
      <c r="N31" s="60">
        <v>8000000</v>
      </c>
      <c r="O31" s="60"/>
      <c r="P31" s="60"/>
      <c r="Q31" s="60"/>
      <c r="R31" s="60"/>
      <c r="S31" s="60"/>
      <c r="T31" s="60"/>
      <c r="U31" s="60"/>
      <c r="V31" s="60"/>
      <c r="W31" s="60">
        <v>8000000</v>
      </c>
      <c r="X31" s="60"/>
      <c r="Y31" s="60">
        <v>8000000</v>
      </c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-382966</v>
      </c>
      <c r="D35" s="155"/>
      <c r="E35" s="59">
        <v>-418000</v>
      </c>
      <c r="F35" s="60">
        <v>-418000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-209000</v>
      </c>
      <c r="Y35" s="60">
        <v>209000</v>
      </c>
      <c r="Z35" s="140">
        <v>-100</v>
      </c>
      <c r="AA35" s="62">
        <v>-418000</v>
      </c>
    </row>
    <row r="36" spans="1:27" ht="12.75">
      <c r="A36" s="250" t="s">
        <v>198</v>
      </c>
      <c r="B36" s="251"/>
      <c r="C36" s="168">
        <f aca="true" t="shared" si="2" ref="C36:Y36">SUM(C31:C35)</f>
        <v>-382966</v>
      </c>
      <c r="D36" s="168">
        <f>SUM(D31:D35)</f>
        <v>0</v>
      </c>
      <c r="E36" s="72">
        <f t="shared" si="2"/>
        <v>-418000</v>
      </c>
      <c r="F36" s="73">
        <f t="shared" si="2"/>
        <v>-418000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8000000</v>
      </c>
      <c r="L36" s="73">
        <f t="shared" si="2"/>
        <v>0</v>
      </c>
      <c r="M36" s="73">
        <f t="shared" si="2"/>
        <v>0</v>
      </c>
      <c r="N36" s="73">
        <f t="shared" si="2"/>
        <v>8000000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8000000</v>
      </c>
      <c r="X36" s="73">
        <f t="shared" si="2"/>
        <v>-209000</v>
      </c>
      <c r="Y36" s="73">
        <f t="shared" si="2"/>
        <v>8209000</v>
      </c>
      <c r="Z36" s="170">
        <f>+IF(X36&lt;&gt;0,+(Y36/X36)*100,0)</f>
        <v>-3927.751196172249</v>
      </c>
      <c r="AA36" s="74">
        <f>SUM(AA31:AA35)</f>
        <v>-418000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812022</v>
      </c>
      <c r="D38" s="153">
        <f>+D17+D27+D36</f>
        <v>0</v>
      </c>
      <c r="E38" s="99">
        <f t="shared" si="3"/>
        <v>381244</v>
      </c>
      <c r="F38" s="100">
        <f t="shared" si="3"/>
        <v>381244</v>
      </c>
      <c r="G38" s="100">
        <f t="shared" si="3"/>
        <v>9511960</v>
      </c>
      <c r="H38" s="100">
        <f t="shared" si="3"/>
        <v>-8575913</v>
      </c>
      <c r="I38" s="100">
        <f t="shared" si="3"/>
        <v>-618794</v>
      </c>
      <c r="J38" s="100">
        <f t="shared" si="3"/>
        <v>317253</v>
      </c>
      <c r="K38" s="100">
        <f t="shared" si="3"/>
        <v>6393341</v>
      </c>
      <c r="L38" s="100">
        <f t="shared" si="3"/>
        <v>-4382578</v>
      </c>
      <c r="M38" s="100">
        <f t="shared" si="3"/>
        <v>0</v>
      </c>
      <c r="N38" s="100">
        <f t="shared" si="3"/>
        <v>2010763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2328016</v>
      </c>
      <c r="X38" s="100">
        <f t="shared" si="3"/>
        <v>17326066</v>
      </c>
      <c r="Y38" s="100">
        <f t="shared" si="3"/>
        <v>-14998050</v>
      </c>
      <c r="Z38" s="137">
        <f>+IF(X38&lt;&gt;0,+(Y38/X38)*100,0)</f>
        <v>-86.56350495259571</v>
      </c>
      <c r="AA38" s="102">
        <f>+AA17+AA27+AA36</f>
        <v>381244</v>
      </c>
    </row>
    <row r="39" spans="1:27" ht="12.75">
      <c r="A39" s="249" t="s">
        <v>200</v>
      </c>
      <c r="B39" s="182"/>
      <c r="C39" s="153">
        <v>-261705</v>
      </c>
      <c r="D39" s="153"/>
      <c r="E39" s="99">
        <v>3494960</v>
      </c>
      <c r="F39" s="100">
        <v>3494960</v>
      </c>
      <c r="G39" s="100">
        <v>696075</v>
      </c>
      <c r="H39" s="100">
        <v>10208035</v>
      </c>
      <c r="I39" s="100">
        <v>1632122</v>
      </c>
      <c r="J39" s="100">
        <v>696075</v>
      </c>
      <c r="K39" s="100">
        <v>1013328</v>
      </c>
      <c r="L39" s="100">
        <v>7406669</v>
      </c>
      <c r="M39" s="100">
        <v>3024091</v>
      </c>
      <c r="N39" s="100">
        <v>1013328</v>
      </c>
      <c r="O39" s="100"/>
      <c r="P39" s="100"/>
      <c r="Q39" s="100"/>
      <c r="R39" s="100"/>
      <c r="S39" s="100"/>
      <c r="T39" s="100"/>
      <c r="U39" s="100"/>
      <c r="V39" s="100"/>
      <c r="W39" s="100">
        <v>696075</v>
      </c>
      <c r="X39" s="100">
        <v>3494960</v>
      </c>
      <c r="Y39" s="100">
        <v>-2798885</v>
      </c>
      <c r="Z39" s="137">
        <v>-80.08</v>
      </c>
      <c r="AA39" s="102">
        <v>3494960</v>
      </c>
    </row>
    <row r="40" spans="1:27" ht="12.75">
      <c r="A40" s="269" t="s">
        <v>201</v>
      </c>
      <c r="B40" s="256"/>
      <c r="C40" s="257">
        <v>550317</v>
      </c>
      <c r="D40" s="257"/>
      <c r="E40" s="258">
        <v>3876204</v>
      </c>
      <c r="F40" s="259">
        <v>3876204</v>
      </c>
      <c r="G40" s="259">
        <v>10208035</v>
      </c>
      <c r="H40" s="259">
        <v>1632122</v>
      </c>
      <c r="I40" s="259">
        <v>1013328</v>
      </c>
      <c r="J40" s="259">
        <v>1013328</v>
      </c>
      <c r="K40" s="259">
        <v>7406669</v>
      </c>
      <c r="L40" s="259">
        <v>3024091</v>
      </c>
      <c r="M40" s="259">
        <v>3024091</v>
      </c>
      <c r="N40" s="259">
        <v>3024091</v>
      </c>
      <c r="O40" s="259"/>
      <c r="P40" s="259"/>
      <c r="Q40" s="259"/>
      <c r="R40" s="259"/>
      <c r="S40" s="259"/>
      <c r="T40" s="259"/>
      <c r="U40" s="259"/>
      <c r="V40" s="259"/>
      <c r="W40" s="259">
        <v>3024091</v>
      </c>
      <c r="X40" s="259">
        <v>20821026</v>
      </c>
      <c r="Y40" s="259">
        <v>-17796935</v>
      </c>
      <c r="Z40" s="260">
        <v>-85.48</v>
      </c>
      <c r="AA40" s="261">
        <v>3876204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21276508</v>
      </c>
      <c r="D5" s="200">
        <f t="shared" si="0"/>
        <v>0</v>
      </c>
      <c r="E5" s="106">
        <f t="shared" si="0"/>
        <v>17626750</v>
      </c>
      <c r="F5" s="106">
        <f t="shared" si="0"/>
        <v>17626750</v>
      </c>
      <c r="G5" s="106">
        <f t="shared" si="0"/>
        <v>32562</v>
      </c>
      <c r="H5" s="106">
        <f t="shared" si="0"/>
        <v>0</v>
      </c>
      <c r="I5" s="106">
        <f t="shared" si="0"/>
        <v>0</v>
      </c>
      <c r="J5" s="106">
        <f t="shared" si="0"/>
        <v>32562</v>
      </c>
      <c r="K5" s="106">
        <f t="shared" si="0"/>
        <v>1383922</v>
      </c>
      <c r="L5" s="106">
        <f t="shared" si="0"/>
        <v>180391</v>
      </c>
      <c r="M5" s="106">
        <f t="shared" si="0"/>
        <v>0</v>
      </c>
      <c r="N5" s="106">
        <f t="shared" si="0"/>
        <v>1564313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1596875</v>
      </c>
      <c r="X5" s="106">
        <f t="shared" si="0"/>
        <v>8813375</v>
      </c>
      <c r="Y5" s="106">
        <f t="shared" si="0"/>
        <v>-7216500</v>
      </c>
      <c r="Z5" s="201">
        <f>+IF(X5&lt;&gt;0,+(Y5/X5)*100,0)</f>
        <v>-81.88123165075808</v>
      </c>
      <c r="AA5" s="199">
        <f>SUM(AA11:AA18)</f>
        <v>17626750</v>
      </c>
    </row>
    <row r="6" spans="1:27" ht="12.75">
      <c r="A6" s="291" t="s">
        <v>206</v>
      </c>
      <c r="B6" s="142"/>
      <c r="C6" s="62">
        <v>5878291</v>
      </c>
      <c r="D6" s="156"/>
      <c r="E6" s="60">
        <v>6476750</v>
      </c>
      <c r="F6" s="60">
        <v>6476750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3238375</v>
      </c>
      <c r="Y6" s="60">
        <v>-3238375</v>
      </c>
      <c r="Z6" s="140">
        <v>-100</v>
      </c>
      <c r="AA6" s="155">
        <v>6476750</v>
      </c>
    </row>
    <row r="7" spans="1:27" ht="12.75">
      <c r="A7" s="291" t="s">
        <v>207</v>
      </c>
      <c r="B7" s="142"/>
      <c r="C7" s="62">
        <v>2720547</v>
      </c>
      <c r="D7" s="156"/>
      <c r="E7" s="60">
        <v>6000000</v>
      </c>
      <c r="F7" s="60">
        <v>6000000</v>
      </c>
      <c r="G7" s="60">
        <v>32562</v>
      </c>
      <c r="H7" s="60"/>
      <c r="I7" s="60"/>
      <c r="J7" s="60">
        <v>32562</v>
      </c>
      <c r="K7" s="60">
        <v>1383922</v>
      </c>
      <c r="L7" s="60">
        <v>180391</v>
      </c>
      <c r="M7" s="60"/>
      <c r="N7" s="60">
        <v>1564313</v>
      </c>
      <c r="O7" s="60"/>
      <c r="P7" s="60"/>
      <c r="Q7" s="60"/>
      <c r="R7" s="60"/>
      <c r="S7" s="60"/>
      <c r="T7" s="60"/>
      <c r="U7" s="60"/>
      <c r="V7" s="60"/>
      <c r="W7" s="60">
        <v>1596875</v>
      </c>
      <c r="X7" s="60">
        <v>3000000</v>
      </c>
      <c r="Y7" s="60">
        <v>-1403125</v>
      </c>
      <c r="Z7" s="140">
        <v>-46.77</v>
      </c>
      <c r="AA7" s="155">
        <v>6000000</v>
      </c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>
        <v>1000000</v>
      </c>
      <c r="F10" s="60">
        <v>1000000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500000</v>
      </c>
      <c r="Y10" s="60">
        <v>-500000</v>
      </c>
      <c r="Z10" s="140">
        <v>-100</v>
      </c>
      <c r="AA10" s="155">
        <v>1000000</v>
      </c>
    </row>
    <row r="11" spans="1:27" ht="12.75">
      <c r="A11" s="292" t="s">
        <v>211</v>
      </c>
      <c r="B11" s="142"/>
      <c r="C11" s="293">
        <f aca="true" t="shared" si="1" ref="C11:Y11">SUM(C6:C10)</f>
        <v>8598838</v>
      </c>
      <c r="D11" s="294">
        <f t="shared" si="1"/>
        <v>0</v>
      </c>
      <c r="E11" s="295">
        <f t="shared" si="1"/>
        <v>13476750</v>
      </c>
      <c r="F11" s="295">
        <f t="shared" si="1"/>
        <v>13476750</v>
      </c>
      <c r="G11" s="295">
        <f t="shared" si="1"/>
        <v>32562</v>
      </c>
      <c r="H11" s="295">
        <f t="shared" si="1"/>
        <v>0</v>
      </c>
      <c r="I11" s="295">
        <f t="shared" si="1"/>
        <v>0</v>
      </c>
      <c r="J11" s="295">
        <f t="shared" si="1"/>
        <v>32562</v>
      </c>
      <c r="K11" s="295">
        <f t="shared" si="1"/>
        <v>1383922</v>
      </c>
      <c r="L11" s="295">
        <f t="shared" si="1"/>
        <v>180391</v>
      </c>
      <c r="M11" s="295">
        <f t="shared" si="1"/>
        <v>0</v>
      </c>
      <c r="N11" s="295">
        <f t="shared" si="1"/>
        <v>1564313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1596875</v>
      </c>
      <c r="X11" s="295">
        <f t="shared" si="1"/>
        <v>6738375</v>
      </c>
      <c r="Y11" s="295">
        <f t="shared" si="1"/>
        <v>-5141500</v>
      </c>
      <c r="Z11" s="296">
        <f>+IF(X11&lt;&gt;0,+(Y11/X11)*100,0)</f>
        <v>-76.30177898974159</v>
      </c>
      <c r="AA11" s="297">
        <f>SUM(AA6:AA10)</f>
        <v>13476750</v>
      </c>
    </row>
    <row r="12" spans="1:27" ht="12.75">
      <c r="A12" s="298" t="s">
        <v>212</v>
      </c>
      <c r="B12" s="136"/>
      <c r="C12" s="62">
        <v>4905928</v>
      </c>
      <c r="D12" s="156"/>
      <c r="E12" s="60">
        <v>3700000</v>
      </c>
      <c r="F12" s="60">
        <v>3700000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1850000</v>
      </c>
      <c r="Y12" s="60">
        <v>-1850000</v>
      </c>
      <c r="Z12" s="140">
        <v>-100</v>
      </c>
      <c r="AA12" s="155">
        <v>3700000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7771742</v>
      </c>
      <c r="D15" s="156"/>
      <c r="E15" s="60">
        <v>450000</v>
      </c>
      <c r="F15" s="60">
        <v>450000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225000</v>
      </c>
      <c r="Y15" s="60">
        <v>-225000</v>
      </c>
      <c r="Z15" s="140">
        <v>-100</v>
      </c>
      <c r="AA15" s="155">
        <v>450000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5878291</v>
      </c>
      <c r="D36" s="156">
        <f t="shared" si="4"/>
        <v>0</v>
      </c>
      <c r="E36" s="60">
        <f t="shared" si="4"/>
        <v>6476750</v>
      </c>
      <c r="F36" s="60">
        <f t="shared" si="4"/>
        <v>6476750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3238375</v>
      </c>
      <c r="Y36" s="60">
        <f t="shared" si="4"/>
        <v>-3238375</v>
      </c>
      <c r="Z36" s="140">
        <f aca="true" t="shared" si="5" ref="Z36:Z49">+IF(X36&lt;&gt;0,+(Y36/X36)*100,0)</f>
        <v>-100</v>
      </c>
      <c r="AA36" s="155">
        <f>AA6+AA21</f>
        <v>6476750</v>
      </c>
    </row>
    <row r="37" spans="1:27" ht="12.75">
      <c r="A37" s="291" t="s">
        <v>207</v>
      </c>
      <c r="B37" s="142"/>
      <c r="C37" s="62">
        <f t="shared" si="4"/>
        <v>2720547</v>
      </c>
      <c r="D37" s="156">
        <f t="shared" si="4"/>
        <v>0</v>
      </c>
      <c r="E37" s="60">
        <f t="shared" si="4"/>
        <v>6000000</v>
      </c>
      <c r="F37" s="60">
        <f t="shared" si="4"/>
        <v>6000000</v>
      </c>
      <c r="G37" s="60">
        <f t="shared" si="4"/>
        <v>32562</v>
      </c>
      <c r="H37" s="60">
        <f t="shared" si="4"/>
        <v>0</v>
      </c>
      <c r="I37" s="60">
        <f t="shared" si="4"/>
        <v>0</v>
      </c>
      <c r="J37" s="60">
        <f t="shared" si="4"/>
        <v>32562</v>
      </c>
      <c r="K37" s="60">
        <f t="shared" si="4"/>
        <v>1383922</v>
      </c>
      <c r="L37" s="60">
        <f t="shared" si="4"/>
        <v>180391</v>
      </c>
      <c r="M37" s="60">
        <f t="shared" si="4"/>
        <v>0</v>
      </c>
      <c r="N37" s="60">
        <f t="shared" si="4"/>
        <v>1564313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1596875</v>
      </c>
      <c r="X37" s="60">
        <f t="shared" si="4"/>
        <v>3000000</v>
      </c>
      <c r="Y37" s="60">
        <f t="shared" si="4"/>
        <v>-1403125</v>
      </c>
      <c r="Z37" s="140">
        <f t="shared" si="5"/>
        <v>-46.770833333333336</v>
      </c>
      <c r="AA37" s="155">
        <f>AA7+AA22</f>
        <v>6000000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1000000</v>
      </c>
      <c r="F40" s="60">
        <f t="shared" si="4"/>
        <v>1000000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500000</v>
      </c>
      <c r="Y40" s="60">
        <f t="shared" si="4"/>
        <v>-500000</v>
      </c>
      <c r="Z40" s="140">
        <f t="shared" si="5"/>
        <v>-100</v>
      </c>
      <c r="AA40" s="155">
        <f>AA10+AA25</f>
        <v>1000000</v>
      </c>
    </row>
    <row r="41" spans="1:27" ht="12.75">
      <c r="A41" s="292" t="s">
        <v>211</v>
      </c>
      <c r="B41" s="142"/>
      <c r="C41" s="293">
        <f aca="true" t="shared" si="6" ref="C41:Y41">SUM(C36:C40)</f>
        <v>8598838</v>
      </c>
      <c r="D41" s="294">
        <f t="shared" si="6"/>
        <v>0</v>
      </c>
      <c r="E41" s="295">
        <f t="shared" si="6"/>
        <v>13476750</v>
      </c>
      <c r="F41" s="295">
        <f t="shared" si="6"/>
        <v>13476750</v>
      </c>
      <c r="G41" s="295">
        <f t="shared" si="6"/>
        <v>32562</v>
      </c>
      <c r="H41" s="295">
        <f t="shared" si="6"/>
        <v>0</v>
      </c>
      <c r="I41" s="295">
        <f t="shared" si="6"/>
        <v>0</v>
      </c>
      <c r="J41" s="295">
        <f t="shared" si="6"/>
        <v>32562</v>
      </c>
      <c r="K41" s="295">
        <f t="shared" si="6"/>
        <v>1383922</v>
      </c>
      <c r="L41" s="295">
        <f t="shared" si="6"/>
        <v>180391</v>
      </c>
      <c r="M41" s="295">
        <f t="shared" si="6"/>
        <v>0</v>
      </c>
      <c r="N41" s="295">
        <f t="shared" si="6"/>
        <v>1564313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1596875</v>
      </c>
      <c r="X41" s="295">
        <f t="shared" si="6"/>
        <v>6738375</v>
      </c>
      <c r="Y41" s="295">
        <f t="shared" si="6"/>
        <v>-5141500</v>
      </c>
      <c r="Z41" s="296">
        <f t="shared" si="5"/>
        <v>-76.30177898974159</v>
      </c>
      <c r="AA41" s="297">
        <f>SUM(AA36:AA40)</f>
        <v>13476750</v>
      </c>
    </row>
    <row r="42" spans="1:27" ht="12.75">
      <c r="A42" s="298" t="s">
        <v>212</v>
      </c>
      <c r="B42" s="136"/>
      <c r="C42" s="95">
        <f aca="true" t="shared" si="7" ref="C42:Y48">C12+C27</f>
        <v>4905928</v>
      </c>
      <c r="D42" s="129">
        <f t="shared" si="7"/>
        <v>0</v>
      </c>
      <c r="E42" s="54">
        <f t="shared" si="7"/>
        <v>3700000</v>
      </c>
      <c r="F42" s="54">
        <f t="shared" si="7"/>
        <v>3700000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1850000</v>
      </c>
      <c r="Y42" s="54">
        <f t="shared" si="7"/>
        <v>-1850000</v>
      </c>
      <c r="Z42" s="184">
        <f t="shared" si="5"/>
        <v>-100</v>
      </c>
      <c r="AA42" s="130">
        <f aca="true" t="shared" si="8" ref="AA42:AA48">AA12+AA27</f>
        <v>3700000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7771742</v>
      </c>
      <c r="D45" s="129">
        <f t="shared" si="7"/>
        <v>0</v>
      </c>
      <c r="E45" s="54">
        <f t="shared" si="7"/>
        <v>450000</v>
      </c>
      <c r="F45" s="54">
        <f t="shared" si="7"/>
        <v>450000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225000</v>
      </c>
      <c r="Y45" s="54">
        <f t="shared" si="7"/>
        <v>-225000</v>
      </c>
      <c r="Z45" s="184">
        <f t="shared" si="5"/>
        <v>-100</v>
      </c>
      <c r="AA45" s="130">
        <f t="shared" si="8"/>
        <v>450000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21276508</v>
      </c>
      <c r="D49" s="218">
        <f t="shared" si="9"/>
        <v>0</v>
      </c>
      <c r="E49" s="220">
        <f t="shared" si="9"/>
        <v>17626750</v>
      </c>
      <c r="F49" s="220">
        <f t="shared" si="9"/>
        <v>17626750</v>
      </c>
      <c r="G49" s="220">
        <f t="shared" si="9"/>
        <v>32562</v>
      </c>
      <c r="H49" s="220">
        <f t="shared" si="9"/>
        <v>0</v>
      </c>
      <c r="I49" s="220">
        <f t="shared" si="9"/>
        <v>0</v>
      </c>
      <c r="J49" s="220">
        <f t="shared" si="9"/>
        <v>32562</v>
      </c>
      <c r="K49" s="220">
        <f t="shared" si="9"/>
        <v>1383922</v>
      </c>
      <c r="L49" s="220">
        <f t="shared" si="9"/>
        <v>180391</v>
      </c>
      <c r="M49" s="220">
        <f t="shared" si="9"/>
        <v>0</v>
      </c>
      <c r="N49" s="220">
        <f t="shared" si="9"/>
        <v>1564313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1596875</v>
      </c>
      <c r="X49" s="220">
        <f t="shared" si="9"/>
        <v>8813375</v>
      </c>
      <c r="Y49" s="220">
        <f t="shared" si="9"/>
        <v>-7216500</v>
      </c>
      <c r="Z49" s="221">
        <f t="shared" si="5"/>
        <v>-81.88123165075808</v>
      </c>
      <c r="AA49" s="222">
        <f>SUM(AA41:AA48)</f>
        <v>17626750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1792131</v>
      </c>
      <c r="D51" s="129">
        <f t="shared" si="10"/>
        <v>0</v>
      </c>
      <c r="E51" s="54">
        <f t="shared" si="10"/>
        <v>7285000</v>
      </c>
      <c r="F51" s="54">
        <f t="shared" si="10"/>
        <v>7285000</v>
      </c>
      <c r="G51" s="54">
        <f t="shared" si="10"/>
        <v>800</v>
      </c>
      <c r="H51" s="54">
        <f t="shared" si="10"/>
        <v>28838</v>
      </c>
      <c r="I51" s="54">
        <f t="shared" si="10"/>
        <v>135529</v>
      </c>
      <c r="J51" s="54">
        <f t="shared" si="10"/>
        <v>165167</v>
      </c>
      <c r="K51" s="54">
        <f t="shared" si="10"/>
        <v>173884</v>
      </c>
      <c r="L51" s="54">
        <f t="shared" si="10"/>
        <v>-85556</v>
      </c>
      <c r="M51" s="54">
        <f t="shared" si="10"/>
        <v>63250</v>
      </c>
      <c r="N51" s="54">
        <f t="shared" si="10"/>
        <v>151578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316745</v>
      </c>
      <c r="X51" s="54">
        <f t="shared" si="10"/>
        <v>3642500</v>
      </c>
      <c r="Y51" s="54">
        <f t="shared" si="10"/>
        <v>-3325755</v>
      </c>
      <c r="Z51" s="184">
        <f>+IF(X51&lt;&gt;0,+(Y51/X51)*100,0)</f>
        <v>-91.30418668496911</v>
      </c>
      <c r="AA51" s="130">
        <f>SUM(AA57:AA61)</f>
        <v>7285000</v>
      </c>
    </row>
    <row r="52" spans="1:27" ht="12.75">
      <c r="A52" s="310" t="s">
        <v>206</v>
      </c>
      <c r="B52" s="142"/>
      <c r="C52" s="62"/>
      <c r="D52" s="156"/>
      <c r="E52" s="60">
        <v>450000</v>
      </c>
      <c r="F52" s="60">
        <v>450000</v>
      </c>
      <c r="G52" s="60"/>
      <c r="H52" s="60"/>
      <c r="I52" s="60"/>
      <c r="J52" s="60"/>
      <c r="K52" s="60">
        <v>350</v>
      </c>
      <c r="L52" s="60"/>
      <c r="M52" s="60"/>
      <c r="N52" s="60">
        <v>350</v>
      </c>
      <c r="O52" s="60"/>
      <c r="P52" s="60"/>
      <c r="Q52" s="60"/>
      <c r="R52" s="60"/>
      <c r="S52" s="60"/>
      <c r="T52" s="60"/>
      <c r="U52" s="60"/>
      <c r="V52" s="60"/>
      <c r="W52" s="60">
        <v>350</v>
      </c>
      <c r="X52" s="60">
        <v>225000</v>
      </c>
      <c r="Y52" s="60">
        <v>-224650</v>
      </c>
      <c r="Z52" s="140">
        <v>-99.84</v>
      </c>
      <c r="AA52" s="155">
        <v>450000</v>
      </c>
    </row>
    <row r="53" spans="1:27" ht="12.75">
      <c r="A53" s="310" t="s">
        <v>207</v>
      </c>
      <c r="B53" s="142"/>
      <c r="C53" s="62">
        <v>849290</v>
      </c>
      <c r="D53" s="156"/>
      <c r="E53" s="60">
        <v>500000</v>
      </c>
      <c r="F53" s="60">
        <v>500000</v>
      </c>
      <c r="G53" s="60"/>
      <c r="H53" s="60"/>
      <c r="I53" s="60">
        <v>32930</v>
      </c>
      <c r="J53" s="60">
        <v>32930</v>
      </c>
      <c r="K53" s="60">
        <v>50</v>
      </c>
      <c r="L53" s="60"/>
      <c r="M53" s="60"/>
      <c r="N53" s="60">
        <v>50</v>
      </c>
      <c r="O53" s="60"/>
      <c r="P53" s="60"/>
      <c r="Q53" s="60"/>
      <c r="R53" s="60"/>
      <c r="S53" s="60"/>
      <c r="T53" s="60"/>
      <c r="U53" s="60"/>
      <c r="V53" s="60"/>
      <c r="W53" s="60">
        <v>32980</v>
      </c>
      <c r="X53" s="60">
        <v>250000</v>
      </c>
      <c r="Y53" s="60">
        <v>-217020</v>
      </c>
      <c r="Z53" s="140">
        <v>-86.81</v>
      </c>
      <c r="AA53" s="155">
        <v>500000</v>
      </c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>
        <v>193854</v>
      </c>
      <c r="D56" s="156"/>
      <c r="E56" s="60">
        <v>3400000</v>
      </c>
      <c r="F56" s="60">
        <v>3400000</v>
      </c>
      <c r="G56" s="60"/>
      <c r="H56" s="60"/>
      <c r="I56" s="60"/>
      <c r="J56" s="60"/>
      <c r="K56" s="60">
        <v>170700</v>
      </c>
      <c r="L56" s="60">
        <v>-18653</v>
      </c>
      <c r="M56" s="60">
        <v>37100</v>
      </c>
      <c r="N56" s="60">
        <v>189147</v>
      </c>
      <c r="O56" s="60"/>
      <c r="P56" s="60"/>
      <c r="Q56" s="60"/>
      <c r="R56" s="60"/>
      <c r="S56" s="60"/>
      <c r="T56" s="60"/>
      <c r="U56" s="60"/>
      <c r="V56" s="60"/>
      <c r="W56" s="60">
        <v>189147</v>
      </c>
      <c r="X56" s="60">
        <v>1700000</v>
      </c>
      <c r="Y56" s="60">
        <v>-1510853</v>
      </c>
      <c r="Z56" s="140">
        <v>-88.87</v>
      </c>
      <c r="AA56" s="155">
        <v>3400000</v>
      </c>
    </row>
    <row r="57" spans="1:27" ht="12.75">
      <c r="A57" s="138" t="s">
        <v>211</v>
      </c>
      <c r="B57" s="142"/>
      <c r="C57" s="293">
        <f aca="true" t="shared" si="11" ref="C57:Y57">SUM(C52:C56)</f>
        <v>1043144</v>
      </c>
      <c r="D57" s="294">
        <f t="shared" si="11"/>
        <v>0</v>
      </c>
      <c r="E57" s="295">
        <f t="shared" si="11"/>
        <v>4350000</v>
      </c>
      <c r="F57" s="295">
        <f t="shared" si="11"/>
        <v>4350000</v>
      </c>
      <c r="G57" s="295">
        <f t="shared" si="11"/>
        <v>0</v>
      </c>
      <c r="H57" s="295">
        <f t="shared" si="11"/>
        <v>0</v>
      </c>
      <c r="I57" s="295">
        <f t="shared" si="11"/>
        <v>32930</v>
      </c>
      <c r="J57" s="295">
        <f t="shared" si="11"/>
        <v>32930</v>
      </c>
      <c r="K57" s="295">
        <f t="shared" si="11"/>
        <v>171100</v>
      </c>
      <c r="L57" s="295">
        <f t="shared" si="11"/>
        <v>-18653</v>
      </c>
      <c r="M57" s="295">
        <f t="shared" si="11"/>
        <v>37100</v>
      </c>
      <c r="N57" s="295">
        <f t="shared" si="11"/>
        <v>189547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222477</v>
      </c>
      <c r="X57" s="295">
        <f t="shared" si="11"/>
        <v>2175000</v>
      </c>
      <c r="Y57" s="295">
        <f t="shared" si="11"/>
        <v>-1952523</v>
      </c>
      <c r="Z57" s="296">
        <f>+IF(X57&lt;&gt;0,+(Y57/X57)*100,0)</f>
        <v>-89.7711724137931</v>
      </c>
      <c r="AA57" s="297">
        <f>SUM(AA52:AA56)</f>
        <v>4350000</v>
      </c>
    </row>
    <row r="58" spans="1:27" ht="12.75">
      <c r="A58" s="311" t="s">
        <v>212</v>
      </c>
      <c r="B58" s="136"/>
      <c r="C58" s="62">
        <v>143372</v>
      </c>
      <c r="D58" s="156"/>
      <c r="E58" s="60">
        <v>900000</v>
      </c>
      <c r="F58" s="60">
        <v>900000</v>
      </c>
      <c r="G58" s="60"/>
      <c r="H58" s="60"/>
      <c r="I58" s="60"/>
      <c r="J58" s="60"/>
      <c r="K58" s="60"/>
      <c r="L58" s="60"/>
      <c r="M58" s="60">
        <v>26150</v>
      </c>
      <c r="N58" s="60">
        <v>26150</v>
      </c>
      <c r="O58" s="60"/>
      <c r="P58" s="60"/>
      <c r="Q58" s="60"/>
      <c r="R58" s="60"/>
      <c r="S58" s="60"/>
      <c r="T58" s="60"/>
      <c r="U58" s="60"/>
      <c r="V58" s="60"/>
      <c r="W58" s="60">
        <v>26150</v>
      </c>
      <c r="X58" s="60">
        <v>450000</v>
      </c>
      <c r="Y58" s="60">
        <v>-423850</v>
      </c>
      <c r="Z58" s="140">
        <v>-94.19</v>
      </c>
      <c r="AA58" s="155">
        <v>900000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>
        <v>605615</v>
      </c>
      <c r="D61" s="156"/>
      <c r="E61" s="60">
        <v>2035000</v>
      </c>
      <c r="F61" s="60">
        <v>2035000</v>
      </c>
      <c r="G61" s="60">
        <v>800</v>
      </c>
      <c r="H61" s="60">
        <v>28838</v>
      </c>
      <c r="I61" s="60">
        <v>102599</v>
      </c>
      <c r="J61" s="60">
        <v>132237</v>
      </c>
      <c r="K61" s="60">
        <v>2784</v>
      </c>
      <c r="L61" s="60">
        <v>-66903</v>
      </c>
      <c r="M61" s="60"/>
      <c r="N61" s="60">
        <v>-64119</v>
      </c>
      <c r="O61" s="60"/>
      <c r="P61" s="60"/>
      <c r="Q61" s="60"/>
      <c r="R61" s="60"/>
      <c r="S61" s="60"/>
      <c r="T61" s="60"/>
      <c r="U61" s="60"/>
      <c r="V61" s="60"/>
      <c r="W61" s="60">
        <v>68118</v>
      </c>
      <c r="X61" s="60">
        <v>1017500</v>
      </c>
      <c r="Y61" s="60">
        <v>-949382</v>
      </c>
      <c r="Z61" s="140">
        <v>-93.31</v>
      </c>
      <c r="AA61" s="155">
        <v>2035000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7285000</v>
      </c>
      <c r="F68" s="60"/>
      <c r="G68" s="60">
        <v>800</v>
      </c>
      <c r="H68" s="60">
        <v>28400</v>
      </c>
      <c r="I68" s="60">
        <v>135529</v>
      </c>
      <c r="J68" s="60">
        <v>164729</v>
      </c>
      <c r="K68" s="60">
        <v>173883</v>
      </c>
      <c r="L68" s="60"/>
      <c r="M68" s="60">
        <v>63250</v>
      </c>
      <c r="N68" s="60">
        <v>237133</v>
      </c>
      <c r="O68" s="60"/>
      <c r="P68" s="60"/>
      <c r="Q68" s="60"/>
      <c r="R68" s="60"/>
      <c r="S68" s="60"/>
      <c r="T68" s="60"/>
      <c r="U68" s="60"/>
      <c r="V68" s="60"/>
      <c r="W68" s="60">
        <v>401862</v>
      </c>
      <c r="X68" s="60"/>
      <c r="Y68" s="60">
        <v>401862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7285000</v>
      </c>
      <c r="F69" s="220">
        <f t="shared" si="12"/>
        <v>0</v>
      </c>
      <c r="G69" s="220">
        <f t="shared" si="12"/>
        <v>800</v>
      </c>
      <c r="H69" s="220">
        <f t="shared" si="12"/>
        <v>28400</v>
      </c>
      <c r="I69" s="220">
        <f t="shared" si="12"/>
        <v>135529</v>
      </c>
      <c r="J69" s="220">
        <f t="shared" si="12"/>
        <v>164729</v>
      </c>
      <c r="K69" s="220">
        <f t="shared" si="12"/>
        <v>173883</v>
      </c>
      <c r="L69" s="220">
        <f t="shared" si="12"/>
        <v>0</v>
      </c>
      <c r="M69" s="220">
        <f t="shared" si="12"/>
        <v>63250</v>
      </c>
      <c r="N69" s="220">
        <f t="shared" si="12"/>
        <v>237133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401862</v>
      </c>
      <c r="X69" s="220">
        <f t="shared" si="12"/>
        <v>0</v>
      </c>
      <c r="Y69" s="220">
        <f t="shared" si="12"/>
        <v>401862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8598838</v>
      </c>
      <c r="D5" s="357">
        <f t="shared" si="0"/>
        <v>0</v>
      </c>
      <c r="E5" s="356">
        <f t="shared" si="0"/>
        <v>13476750</v>
      </c>
      <c r="F5" s="358">
        <f t="shared" si="0"/>
        <v>13476750</v>
      </c>
      <c r="G5" s="358">
        <f t="shared" si="0"/>
        <v>32562</v>
      </c>
      <c r="H5" s="356">
        <f t="shared" si="0"/>
        <v>0</v>
      </c>
      <c r="I5" s="356">
        <f t="shared" si="0"/>
        <v>0</v>
      </c>
      <c r="J5" s="358">
        <f t="shared" si="0"/>
        <v>32562</v>
      </c>
      <c r="K5" s="358">
        <f t="shared" si="0"/>
        <v>1383922</v>
      </c>
      <c r="L5" s="356">
        <f t="shared" si="0"/>
        <v>180391</v>
      </c>
      <c r="M5" s="356">
        <f t="shared" si="0"/>
        <v>0</v>
      </c>
      <c r="N5" s="358">
        <f t="shared" si="0"/>
        <v>1564313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1596875</v>
      </c>
      <c r="X5" s="356">
        <f t="shared" si="0"/>
        <v>6738375</v>
      </c>
      <c r="Y5" s="358">
        <f t="shared" si="0"/>
        <v>-5141500</v>
      </c>
      <c r="Z5" s="359">
        <f>+IF(X5&lt;&gt;0,+(Y5/X5)*100,0)</f>
        <v>-76.30177898974159</v>
      </c>
      <c r="AA5" s="360">
        <f>+AA6+AA8+AA11+AA13+AA15</f>
        <v>13476750</v>
      </c>
    </row>
    <row r="6" spans="1:27" ht="12.75">
      <c r="A6" s="361" t="s">
        <v>206</v>
      </c>
      <c r="B6" s="142"/>
      <c r="C6" s="60">
        <f>+C7</f>
        <v>5878291</v>
      </c>
      <c r="D6" s="340">
        <f aca="true" t="shared" si="1" ref="D6:AA6">+D7</f>
        <v>0</v>
      </c>
      <c r="E6" s="60">
        <f t="shared" si="1"/>
        <v>6476750</v>
      </c>
      <c r="F6" s="59">
        <f t="shared" si="1"/>
        <v>6476750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3238375</v>
      </c>
      <c r="Y6" s="59">
        <f t="shared" si="1"/>
        <v>-3238375</v>
      </c>
      <c r="Z6" s="61">
        <f>+IF(X6&lt;&gt;0,+(Y6/X6)*100,0)</f>
        <v>-100</v>
      </c>
      <c r="AA6" s="62">
        <f t="shared" si="1"/>
        <v>6476750</v>
      </c>
    </row>
    <row r="7" spans="1:27" ht="12.75">
      <c r="A7" s="291" t="s">
        <v>230</v>
      </c>
      <c r="B7" s="142"/>
      <c r="C7" s="60">
        <v>5878291</v>
      </c>
      <c r="D7" s="340"/>
      <c r="E7" s="60">
        <v>6476750</v>
      </c>
      <c r="F7" s="59">
        <v>6476750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3238375</v>
      </c>
      <c r="Y7" s="59">
        <v>-3238375</v>
      </c>
      <c r="Z7" s="61">
        <v>-100</v>
      </c>
      <c r="AA7" s="62">
        <v>6476750</v>
      </c>
    </row>
    <row r="8" spans="1:27" ht="12.75">
      <c r="A8" s="361" t="s">
        <v>207</v>
      </c>
      <c r="B8" s="142"/>
      <c r="C8" s="60">
        <f aca="true" t="shared" si="2" ref="C8:Y8">SUM(C9:C10)</f>
        <v>2720547</v>
      </c>
      <c r="D8" s="340">
        <f t="shared" si="2"/>
        <v>0</v>
      </c>
      <c r="E8" s="60">
        <f t="shared" si="2"/>
        <v>6000000</v>
      </c>
      <c r="F8" s="59">
        <f t="shared" si="2"/>
        <v>6000000</v>
      </c>
      <c r="G8" s="59">
        <f t="shared" si="2"/>
        <v>32562</v>
      </c>
      <c r="H8" s="60">
        <f t="shared" si="2"/>
        <v>0</v>
      </c>
      <c r="I8" s="60">
        <f t="shared" si="2"/>
        <v>0</v>
      </c>
      <c r="J8" s="59">
        <f t="shared" si="2"/>
        <v>32562</v>
      </c>
      <c r="K8" s="59">
        <f t="shared" si="2"/>
        <v>1383922</v>
      </c>
      <c r="L8" s="60">
        <f t="shared" si="2"/>
        <v>180391</v>
      </c>
      <c r="M8" s="60">
        <f t="shared" si="2"/>
        <v>0</v>
      </c>
      <c r="N8" s="59">
        <f t="shared" si="2"/>
        <v>1564313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1596875</v>
      </c>
      <c r="X8" s="60">
        <f t="shared" si="2"/>
        <v>3000000</v>
      </c>
      <c r="Y8" s="59">
        <f t="shared" si="2"/>
        <v>-1403125</v>
      </c>
      <c r="Z8" s="61">
        <f>+IF(X8&lt;&gt;0,+(Y8/X8)*100,0)</f>
        <v>-46.770833333333336</v>
      </c>
      <c r="AA8" s="62">
        <f>SUM(AA9:AA10)</f>
        <v>6000000</v>
      </c>
    </row>
    <row r="9" spans="1:27" ht="12.75">
      <c r="A9" s="291" t="s">
        <v>231</v>
      </c>
      <c r="B9" s="142"/>
      <c r="C9" s="60">
        <v>2720547</v>
      </c>
      <c r="D9" s="340"/>
      <c r="E9" s="60">
        <v>6000000</v>
      </c>
      <c r="F9" s="59">
        <v>6000000</v>
      </c>
      <c r="G9" s="59">
        <v>32562</v>
      </c>
      <c r="H9" s="60"/>
      <c r="I9" s="60"/>
      <c r="J9" s="59">
        <v>32562</v>
      </c>
      <c r="K9" s="59">
        <v>1383922</v>
      </c>
      <c r="L9" s="60">
        <v>180391</v>
      </c>
      <c r="M9" s="60"/>
      <c r="N9" s="59">
        <v>1564313</v>
      </c>
      <c r="O9" s="59"/>
      <c r="P9" s="60"/>
      <c r="Q9" s="60"/>
      <c r="R9" s="59"/>
      <c r="S9" s="59"/>
      <c r="T9" s="60"/>
      <c r="U9" s="60"/>
      <c r="V9" s="59"/>
      <c r="W9" s="59">
        <v>1596875</v>
      </c>
      <c r="X9" s="60">
        <v>3000000</v>
      </c>
      <c r="Y9" s="59">
        <v>-1403125</v>
      </c>
      <c r="Z9" s="61">
        <v>-46.77</v>
      </c>
      <c r="AA9" s="62">
        <v>6000000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1000000</v>
      </c>
      <c r="F15" s="59">
        <f t="shared" si="5"/>
        <v>1000000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500000</v>
      </c>
      <c r="Y15" s="59">
        <f t="shared" si="5"/>
        <v>-500000</v>
      </c>
      <c r="Z15" s="61">
        <f>+IF(X15&lt;&gt;0,+(Y15/X15)*100,0)</f>
        <v>-100</v>
      </c>
      <c r="AA15" s="62">
        <f>SUM(AA16:AA20)</f>
        <v>1000000</v>
      </c>
    </row>
    <row r="16" spans="1:27" ht="12.75">
      <c r="A16" s="291" t="s">
        <v>235</v>
      </c>
      <c r="B16" s="300"/>
      <c r="C16" s="60"/>
      <c r="D16" s="340"/>
      <c r="E16" s="60">
        <v>1000000</v>
      </c>
      <c r="F16" s="59">
        <v>1000000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500000</v>
      </c>
      <c r="Y16" s="59">
        <v>-500000</v>
      </c>
      <c r="Z16" s="61">
        <v>-100</v>
      </c>
      <c r="AA16" s="62">
        <v>1000000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4905928</v>
      </c>
      <c r="D22" s="344">
        <f t="shared" si="6"/>
        <v>0</v>
      </c>
      <c r="E22" s="343">
        <f t="shared" si="6"/>
        <v>3700000</v>
      </c>
      <c r="F22" s="345">
        <f t="shared" si="6"/>
        <v>3700000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1850000</v>
      </c>
      <c r="Y22" s="345">
        <f t="shared" si="6"/>
        <v>-1850000</v>
      </c>
      <c r="Z22" s="336">
        <f>+IF(X22&lt;&gt;0,+(Y22/X22)*100,0)</f>
        <v>-100</v>
      </c>
      <c r="AA22" s="350">
        <f>SUM(AA23:AA32)</f>
        <v>3700000</v>
      </c>
    </row>
    <row r="23" spans="1:27" ht="12.75">
      <c r="A23" s="361" t="s">
        <v>238</v>
      </c>
      <c r="B23" s="142"/>
      <c r="C23" s="60"/>
      <c r="D23" s="340"/>
      <c r="E23" s="60">
        <v>1000000</v>
      </c>
      <c r="F23" s="59">
        <v>1000000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500000</v>
      </c>
      <c r="Y23" s="59">
        <v>-500000</v>
      </c>
      <c r="Z23" s="61">
        <v>-100</v>
      </c>
      <c r="AA23" s="62">
        <v>1000000</v>
      </c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>
        <v>84462</v>
      </c>
      <c r="D25" s="340"/>
      <c r="E25" s="60">
        <v>2700000</v>
      </c>
      <c r="F25" s="59">
        <v>2700000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1350000</v>
      </c>
      <c r="Y25" s="59">
        <v>-1350000</v>
      </c>
      <c r="Z25" s="61">
        <v>-100</v>
      </c>
      <c r="AA25" s="62">
        <v>2700000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>
        <v>4821466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7771742</v>
      </c>
      <c r="D40" s="344">
        <f t="shared" si="9"/>
        <v>0</v>
      </c>
      <c r="E40" s="343">
        <f t="shared" si="9"/>
        <v>450000</v>
      </c>
      <c r="F40" s="345">
        <f t="shared" si="9"/>
        <v>450000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225000</v>
      </c>
      <c r="Y40" s="345">
        <f t="shared" si="9"/>
        <v>-225000</v>
      </c>
      <c r="Z40" s="336">
        <f>+IF(X40&lt;&gt;0,+(Y40/X40)*100,0)</f>
        <v>-100</v>
      </c>
      <c r="AA40" s="350">
        <f>SUM(AA41:AA49)</f>
        <v>450000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58333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>
        <v>110065</v>
      </c>
      <c r="D44" s="368"/>
      <c r="E44" s="54">
        <v>450000</v>
      </c>
      <c r="F44" s="53">
        <v>450000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225000</v>
      </c>
      <c r="Y44" s="53">
        <v>-225000</v>
      </c>
      <c r="Z44" s="94">
        <v>-100</v>
      </c>
      <c r="AA44" s="95">
        <v>450000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>
        <v>7603344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21276508</v>
      </c>
      <c r="D60" s="346">
        <f t="shared" si="14"/>
        <v>0</v>
      </c>
      <c r="E60" s="219">
        <f t="shared" si="14"/>
        <v>17626750</v>
      </c>
      <c r="F60" s="264">
        <f t="shared" si="14"/>
        <v>17626750</v>
      </c>
      <c r="G60" s="264">
        <f t="shared" si="14"/>
        <v>32562</v>
      </c>
      <c r="H60" s="219">
        <f t="shared" si="14"/>
        <v>0</v>
      </c>
      <c r="I60" s="219">
        <f t="shared" si="14"/>
        <v>0</v>
      </c>
      <c r="J60" s="264">
        <f t="shared" si="14"/>
        <v>32562</v>
      </c>
      <c r="K60" s="264">
        <f t="shared" si="14"/>
        <v>1383922</v>
      </c>
      <c r="L60" s="219">
        <f t="shared" si="14"/>
        <v>180391</v>
      </c>
      <c r="M60" s="219">
        <f t="shared" si="14"/>
        <v>0</v>
      </c>
      <c r="N60" s="264">
        <f t="shared" si="14"/>
        <v>1564313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1596875</v>
      </c>
      <c r="X60" s="219">
        <f t="shared" si="14"/>
        <v>8813375</v>
      </c>
      <c r="Y60" s="264">
        <f t="shared" si="14"/>
        <v>-7216500</v>
      </c>
      <c r="Z60" s="337">
        <f>+IF(X60&lt;&gt;0,+(Y60/X60)*100,0)</f>
        <v>-81.88123165075808</v>
      </c>
      <c r="AA60" s="232">
        <f>+AA57+AA54+AA51+AA40+AA37+AA34+AA22+AA5</f>
        <v>17626750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2019-02-04T13:50:57Z</dcterms:created>
  <dcterms:modified xsi:type="dcterms:W3CDTF">2019-02-04T13:51:01Z</dcterms:modified>
  <cp:category/>
  <cp:version/>
  <cp:contentType/>
  <cp:contentStatus/>
</cp:coreProperties>
</file>