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<sst xmlns="http://schemas.openxmlformats.org/spreadsheetml/2006/main" count="859" uniqueCount="304">
  <si>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Ngqushwa(EC126)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</si>
  <si>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</si>
  <si>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</si>
  <si>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</si>
  <si>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</si>
  <si>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</si>
  <si>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</si>
  <si>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</si>
  <si>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</si>
  <si>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</si>
  <si>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</si>
  <si>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</si>
  <si>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</si>
  <si>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</si>
  <si>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</si>
  <si>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</si>
  <si>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</si>
  <si>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</si>
  <si>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</si>
  <si>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</si>
  <si>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</si>
  <si>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</si>
  <si>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</si>
  <si>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</si>
  <si>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</si>
  <si>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</si>
  <si>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</si>
  <si>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</si>
  <si>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</si>
  <si>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</si>
  <si>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</si>
  <si>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</si>
  <si>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</si>
  <si>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</si>
  <si>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</si>
  <si>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</si>
  <si>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</si>
  <si>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</si>
  <si>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</si>
  <si>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</si>
  <si>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</si>
  <si>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</si>
  <si>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</si>
  <si>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</si>
  <si>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</si>
  <si>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</si>
  <si>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</si>
  <si>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</si>
  <si>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</si>
  <si>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</si>
  <si>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</si>
  <si>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</si>
  <si>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</si>
  <si>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</si>
  <si>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</si>
  <si>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</si>
  <si>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</si>
  <si>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</si>
  <si>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</si>
  <si>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</si>
  <si>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</si>
  <si>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</si>
  <si>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</si>
  <si>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</si>
  <si>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</si>
  <si>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</si>
  <si>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</si>
  <si>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</si>
  <si>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</si>
  <si>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</si>
  <si>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</si>
  <si>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</si>
  <si>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</si>
  <si>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</si>
  <si>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</si>
  <si>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</si>
  <si>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</si>
  <si>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</si>
  <si>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</si>
  <si>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</si>
  <si>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</si>
  <si>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</si>
  <si>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</si>
  <si>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</si>
  <si>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</si>
  <si>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</si>
  <si>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</si>
  <si>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</si>
  <si>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</si>
  <si>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</si>
  <si>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</si>
  <si>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</si>
  <si>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</si>
  <si>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</si>
  <si>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</si>
  <si>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</si>
  <si>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</si>
  <si>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</si>
  <si>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</si>
  <si>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</si>
  <si>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</si>
  <si>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</si>
  <si>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</si>
  <si>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</si>
  <si>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</si>
  <si>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</si>
  <si>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</si>
  <si>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</si>
  <si>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</si>
  <si>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</si>
  <si>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</si>
  <si>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</si>
  <si>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</si>
  <si>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</si>
  <si>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</si>
  <si>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</si>
  <si>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</si>
  <si>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</si>
  <si>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</si>
  <si>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</si>
  <si>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</si>
  <si>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</si>
  <si>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</si>
  <si>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</si>
  <si>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</si>
  <si>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</si>
  <si>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</si>
  <si>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</si>
  <si>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</si>
  <si>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Ngqushwa(EC126)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</si>
  <si>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</si>
  <si>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</si>
  <si>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</si>
  <si>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</si>
  <si>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</si>
  <si>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</si>
  <si>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</si>
  <si>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</si>
  <si>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</si>
  <si>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</si>
  <si>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Ngqushwa(EC126)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</si>
  <si>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</si>
  <si>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</si>
  <si>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</si>
  <si>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</si>
  <si>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</si>
  <si>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</si>
  <si>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</si>
  <si>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</si>
  <si>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</si>
  <si>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</si>
  <si>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</si>
  <si>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</si>
  <si>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</si>
  <si>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</si>
  <si>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</si>
  <si>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</si>
  <si>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</si>
  <si>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</si>
  <si>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</si>
  <si>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</si>
  <si>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</si>
  <si>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</si>
  <si>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</si>
  <si>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</si>
  <si>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</si>
  <si>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</si>
  <si>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</si>
  <si>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</si>
  <si>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</si>
  <si>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</si>
  <si>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</si>
  <si>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</si>
  <si>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</si>
  <si>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</si>
  <si>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</si>
  <si>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</si>
  <si>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</si>
  <si>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</si>
  <si>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</si>
  <si>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</si>
  <si>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</si>
  <si>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</si>
  <si>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</si>
  <si>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</si>
  <si>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</si>
  <si>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</si>
  <si>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</si>
  <si>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</si>
  <si>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</si>
  <si>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</si>
  <si>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</si>
  <si>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</si>
  <si>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</si>
  <si>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</si>
  <si>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</si>
  <si>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</si>
  <si>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</si>
  <si>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</si>
  <si>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</si>
  <si>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</si>
  <si>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</si>
  <si>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Ngqushwa(EC126)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</si>
  <si>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</si>
  <si>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</si>
  <si>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</si>
  <si>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</si>
  <si>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</si>
  <si>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</si>
  <si>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</si>
  <si>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</si>
  <si>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</si>
  <si>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</si>
  <si>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</si>
  <si>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</si>
  <si>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</si>
  <si>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</si>
  <si>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</si>
  <si>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</si>
  <si>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</si>
  <si>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</si>
  <si>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</si>
  <si>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</si>
  <si>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</si>
  <si>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</si>
  <si>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</si>
  <si>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</si>
  <si>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</si>
  <si>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Ngqushwa(EC126)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</si>
  <si>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</si>
  <si>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</si>
  <si>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</si>
  <si>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</si>
  <si>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</si>
  <si>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</si>
  <si>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</si>
  <si>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</si>
  <si>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</si>
  <si>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</si>
  <si>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</si>
  <si>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</si>
  <si>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</si>
  <si>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</si>
  <si>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</si>
  <si>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</si>
  <si>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</si>
  <si>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</si>
  <si>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</si>
  <si>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</si>
  <si>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</si>
  <si>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</si>
  <si>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</si>
  <si>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</si>
  <si>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</si>
  <si>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</si>
  <si>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</si>
  <si>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</si>
  <si>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</si>
  <si>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</si>
  <si>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</si>
  <si>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</si>
  <si>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</si>
  <si>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</si>
  <si>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</si>
  <si>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Ngqushwa(EC126)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</si>
  <si>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</si>
  <si>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</si>
  <si>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Ngqushwa(EC126)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</si>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</sst>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25080555</v>
      </c>
      <c r="C5" s="19">
        <v>0</v>
      </c>
      <c r="D5" s="59">
        <v>28779832</v>
      </c>
      <c r="E5" s="60">
        <v>28779832</v>
      </c>
      <c r="F5" s="60">
        <v>22720594</v>
      </c>
      <c r="G5" s="60">
        <v>3950222</v>
      </c>
      <c r="H5" s="60">
        <v>434386</v>
      </c>
      <c r="I5" s="60">
        <v>27105202</v>
      </c>
      <c r="J5" s="60">
        <v>772163</v>
      </c>
      <c r="K5" s="60">
        <v>434386</v>
      </c>
      <c r="L5" s="60">
        <v>434386</v>
      </c>
      <c r="M5" s="60">
        <v>1640935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28746137</v>
      </c>
      <c r="W5" s="60">
        <v>14389914</v>
      </c>
      <c r="X5" s="60">
        <v>14356223</v>
      </c>
      <c r="Y5" s="61">
        <v>99.77</v>
      </c>
      <c r="Z5" s="62">
        <v>28779832</v>
      </c>
    </row>
    <row r="6" spans="1:26" ht="12.75">
      <c r="A6" s="58" t="s">
        <v>32</v>
      </c>
      <c r="B6" s="19">
        <v>758857</v>
      </c>
      <c r="C6" s="19">
        <v>0</v>
      </c>
      <c r="D6" s="59">
        <v>755323</v>
      </c>
      <c r="E6" s="60">
        <v>755323</v>
      </c>
      <c r="F6" s="60">
        <v>65789</v>
      </c>
      <c r="G6" s="60">
        <v>67390</v>
      </c>
      <c r="H6" s="60">
        <v>67471</v>
      </c>
      <c r="I6" s="60">
        <v>200650</v>
      </c>
      <c r="J6" s="60">
        <v>67147</v>
      </c>
      <c r="K6" s="60">
        <v>66984</v>
      </c>
      <c r="L6" s="60">
        <v>67309</v>
      </c>
      <c r="M6" s="60">
        <v>201440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402090</v>
      </c>
      <c r="W6" s="60"/>
      <c r="X6" s="60">
        <v>402090</v>
      </c>
      <c r="Y6" s="61">
        <v>0</v>
      </c>
      <c r="Z6" s="62">
        <v>755323</v>
      </c>
    </row>
    <row r="7" spans="1:26" ht="12.75">
      <c r="A7" s="58" t="s">
        <v>33</v>
      </c>
      <c r="B7" s="19">
        <v>755148</v>
      </c>
      <c r="C7" s="19">
        <v>0</v>
      </c>
      <c r="D7" s="59">
        <v>2701720</v>
      </c>
      <c r="E7" s="60">
        <v>2701720</v>
      </c>
      <c r="F7" s="60">
        <v>0</v>
      </c>
      <c r="G7" s="60">
        <v>186369</v>
      </c>
      <c r="H7" s="60">
        <v>149490</v>
      </c>
      <c r="I7" s="60">
        <v>335859</v>
      </c>
      <c r="J7" s="60">
        <v>107592</v>
      </c>
      <c r="K7" s="60">
        <v>121220</v>
      </c>
      <c r="L7" s="60">
        <v>51287</v>
      </c>
      <c r="M7" s="60">
        <v>280099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615958</v>
      </c>
      <c r="W7" s="60">
        <v>1350858</v>
      </c>
      <c r="X7" s="60">
        <v>-734900</v>
      </c>
      <c r="Y7" s="61">
        <v>-54.4</v>
      </c>
      <c r="Z7" s="62">
        <v>2701720</v>
      </c>
    </row>
    <row r="8" spans="1:26" ht="12.75">
      <c r="A8" s="58" t="s">
        <v>34</v>
      </c>
      <c r="B8" s="19">
        <v>135032399</v>
      </c>
      <c r="C8" s="19">
        <v>0</v>
      </c>
      <c r="D8" s="59">
        <v>95935267</v>
      </c>
      <c r="E8" s="60">
        <v>95935267</v>
      </c>
      <c r="F8" s="60">
        <v>31453000</v>
      </c>
      <c r="G8" s="60">
        <v>0</v>
      </c>
      <c r="H8" s="60">
        <v>0</v>
      </c>
      <c r="I8" s="60">
        <v>31453000</v>
      </c>
      <c r="J8" s="60">
        <v>0</v>
      </c>
      <c r="K8" s="60">
        <v>62486</v>
      </c>
      <c r="L8" s="60">
        <v>31822446</v>
      </c>
      <c r="M8" s="60">
        <v>31884932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63337932</v>
      </c>
      <c r="W8" s="60">
        <v>47967636</v>
      </c>
      <c r="X8" s="60">
        <v>15370296</v>
      </c>
      <c r="Y8" s="61">
        <v>32.04</v>
      </c>
      <c r="Z8" s="62">
        <v>95935267</v>
      </c>
    </row>
    <row r="9" spans="1:26" ht="12.75">
      <c r="A9" s="58" t="s">
        <v>35</v>
      </c>
      <c r="B9" s="19">
        <v>5693454</v>
      </c>
      <c r="C9" s="19">
        <v>0</v>
      </c>
      <c r="D9" s="59">
        <v>16041221</v>
      </c>
      <c r="E9" s="60">
        <v>16041221</v>
      </c>
      <c r="F9" s="60">
        <v>486041</v>
      </c>
      <c r="G9" s="60">
        <v>390994</v>
      </c>
      <c r="H9" s="60">
        <v>271213</v>
      </c>
      <c r="I9" s="60">
        <v>1148248</v>
      </c>
      <c r="J9" s="60">
        <v>402064</v>
      </c>
      <c r="K9" s="60">
        <v>464182</v>
      </c>
      <c r="L9" s="60">
        <v>387353</v>
      </c>
      <c r="M9" s="60">
        <v>1253599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2401847</v>
      </c>
      <c r="W9" s="60">
        <v>8020608</v>
      </c>
      <c r="X9" s="60">
        <v>-5618761</v>
      </c>
      <c r="Y9" s="61">
        <v>-70.05</v>
      </c>
      <c r="Z9" s="62">
        <v>16041221</v>
      </c>
    </row>
    <row r="10" spans="1:26" ht="22.5">
      <c r="A10" s="63" t="s">
        <v>279</v>
      </c>
      <c r="B10" s="64">
        <f>SUM(B5:B9)</f>
        <v>167320413</v>
      </c>
      <c r="C10" s="64">
        <f>SUM(C5:C9)</f>
        <v>0</v>
      </c>
      <c r="D10" s="65">
        <f aca="true" t="shared" si="0" ref="D10:Z10">SUM(D5:D9)</f>
        <v>144213363</v>
      </c>
      <c r="E10" s="66">
        <f t="shared" si="0"/>
        <v>144213363</v>
      </c>
      <c r="F10" s="66">
        <f t="shared" si="0"/>
        <v>54725424</v>
      </c>
      <c r="G10" s="66">
        <f t="shared" si="0"/>
        <v>4594975</v>
      </c>
      <c r="H10" s="66">
        <f t="shared" si="0"/>
        <v>922560</v>
      </c>
      <c r="I10" s="66">
        <f t="shared" si="0"/>
        <v>60242959</v>
      </c>
      <c r="J10" s="66">
        <f t="shared" si="0"/>
        <v>1348966</v>
      </c>
      <c r="K10" s="66">
        <f t="shared" si="0"/>
        <v>1149258</v>
      </c>
      <c r="L10" s="66">
        <f t="shared" si="0"/>
        <v>32762781</v>
      </c>
      <c r="M10" s="66">
        <f t="shared" si="0"/>
        <v>35261005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95503964</v>
      </c>
      <c r="W10" s="66">
        <f t="shared" si="0"/>
        <v>71729016</v>
      </c>
      <c r="X10" s="66">
        <f t="shared" si="0"/>
        <v>23774948</v>
      </c>
      <c r="Y10" s="67">
        <f>+IF(W10&lt;&gt;0,(X10/W10)*100,0)</f>
        <v>33.14550976134958</v>
      </c>
      <c r="Z10" s="68">
        <f t="shared" si="0"/>
        <v>144213363</v>
      </c>
    </row>
    <row r="11" spans="1:26" ht="12.75">
      <c r="A11" s="58" t="s">
        <v>37</v>
      </c>
      <c r="B11" s="19">
        <v>58806424</v>
      </c>
      <c r="C11" s="19">
        <v>0</v>
      </c>
      <c r="D11" s="59">
        <v>66807170</v>
      </c>
      <c r="E11" s="60">
        <v>66807170</v>
      </c>
      <c r="F11" s="60">
        <v>4861491</v>
      </c>
      <c r="G11" s="60">
        <v>5017031</v>
      </c>
      <c r="H11" s="60">
        <v>6045554</v>
      </c>
      <c r="I11" s="60">
        <v>15924076</v>
      </c>
      <c r="J11" s="60">
        <v>5335913</v>
      </c>
      <c r="K11" s="60">
        <v>5895265</v>
      </c>
      <c r="L11" s="60">
        <v>6484092</v>
      </c>
      <c r="M11" s="60">
        <v>17715270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33639346</v>
      </c>
      <c r="W11" s="60">
        <v>33403589</v>
      </c>
      <c r="X11" s="60">
        <v>235757</v>
      </c>
      <c r="Y11" s="61">
        <v>0.71</v>
      </c>
      <c r="Z11" s="62">
        <v>66807170</v>
      </c>
    </row>
    <row r="12" spans="1:26" ht="12.75">
      <c r="A12" s="58" t="s">
        <v>38</v>
      </c>
      <c r="B12" s="19">
        <v>9521166</v>
      </c>
      <c r="C12" s="19">
        <v>0</v>
      </c>
      <c r="D12" s="59">
        <v>9439403</v>
      </c>
      <c r="E12" s="60">
        <v>9439403</v>
      </c>
      <c r="F12" s="60">
        <v>671207</v>
      </c>
      <c r="G12" s="60">
        <v>686061</v>
      </c>
      <c r="H12" s="60">
        <v>834642</v>
      </c>
      <c r="I12" s="60">
        <v>2191910</v>
      </c>
      <c r="J12" s="60">
        <v>711679</v>
      </c>
      <c r="K12" s="60">
        <v>695897</v>
      </c>
      <c r="L12" s="60">
        <v>739568</v>
      </c>
      <c r="M12" s="60">
        <v>2147144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4339054</v>
      </c>
      <c r="W12" s="60">
        <v>4719702</v>
      </c>
      <c r="X12" s="60">
        <v>-380648</v>
      </c>
      <c r="Y12" s="61">
        <v>-8.07</v>
      </c>
      <c r="Z12" s="62">
        <v>9439403</v>
      </c>
    </row>
    <row r="13" spans="1:26" ht="12.75">
      <c r="A13" s="58" t="s">
        <v>280</v>
      </c>
      <c r="B13" s="19">
        <v>33458370</v>
      </c>
      <c r="C13" s="19">
        <v>0</v>
      </c>
      <c r="D13" s="59">
        <v>15052845</v>
      </c>
      <c r="E13" s="60">
        <v>15052845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7526424</v>
      </c>
      <c r="X13" s="60">
        <v>-7526424</v>
      </c>
      <c r="Y13" s="61">
        <v>-100</v>
      </c>
      <c r="Z13" s="62">
        <v>15052845</v>
      </c>
    </row>
    <row r="14" spans="1:26" ht="12.75">
      <c r="A14" s="58" t="s">
        <v>40</v>
      </c>
      <c r="B14" s="19">
        <v>886155</v>
      </c>
      <c r="C14" s="19">
        <v>0</v>
      </c>
      <c r="D14" s="59">
        <v>2100000</v>
      </c>
      <c r="E14" s="60">
        <v>2100000</v>
      </c>
      <c r="F14" s="60">
        <v>4597</v>
      </c>
      <c r="G14" s="60">
        <v>3643</v>
      </c>
      <c r="H14" s="60">
        <v>4235</v>
      </c>
      <c r="I14" s="60">
        <v>12475</v>
      </c>
      <c r="J14" s="60">
        <v>106041</v>
      </c>
      <c r="K14" s="60">
        <v>-3565</v>
      </c>
      <c r="L14" s="60">
        <v>258</v>
      </c>
      <c r="M14" s="60">
        <v>102734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115209</v>
      </c>
      <c r="W14" s="60">
        <v>1050000</v>
      </c>
      <c r="X14" s="60">
        <v>-934791</v>
      </c>
      <c r="Y14" s="61">
        <v>-89.03</v>
      </c>
      <c r="Z14" s="62">
        <v>2100000</v>
      </c>
    </row>
    <row r="15" spans="1:26" ht="12.75">
      <c r="A15" s="58" t="s">
        <v>41</v>
      </c>
      <c r="B15" s="19">
        <v>0</v>
      </c>
      <c r="C15" s="19">
        <v>0</v>
      </c>
      <c r="D15" s="59">
        <v>1911272</v>
      </c>
      <c r="E15" s="60">
        <v>1911272</v>
      </c>
      <c r="F15" s="60">
        <v>0</v>
      </c>
      <c r="G15" s="60">
        <v>336408</v>
      </c>
      <c r="H15" s="60">
        <v>254575</v>
      </c>
      <c r="I15" s="60">
        <v>590983</v>
      </c>
      <c r="J15" s="60">
        <v>601157</v>
      </c>
      <c r="K15" s="60">
        <v>301361</v>
      </c>
      <c r="L15" s="60">
        <v>449446</v>
      </c>
      <c r="M15" s="60">
        <v>1351964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1942947</v>
      </c>
      <c r="W15" s="60">
        <v>955638</v>
      </c>
      <c r="X15" s="60">
        <v>987309</v>
      </c>
      <c r="Y15" s="61">
        <v>103.31</v>
      </c>
      <c r="Z15" s="62">
        <v>1911272</v>
      </c>
    </row>
    <row r="16" spans="1:26" ht="12.75">
      <c r="A16" s="69" t="s">
        <v>42</v>
      </c>
      <c r="B16" s="19">
        <v>0</v>
      </c>
      <c r="C16" s="19">
        <v>0</v>
      </c>
      <c r="D16" s="59">
        <v>25000</v>
      </c>
      <c r="E16" s="60">
        <v>25000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12498</v>
      </c>
      <c r="X16" s="60">
        <v>-12498</v>
      </c>
      <c r="Y16" s="61">
        <v>-100</v>
      </c>
      <c r="Z16" s="62">
        <v>25000</v>
      </c>
    </row>
    <row r="17" spans="1:26" ht="12.75">
      <c r="A17" s="58" t="s">
        <v>43</v>
      </c>
      <c r="B17" s="19">
        <v>43500390</v>
      </c>
      <c r="C17" s="19">
        <v>0</v>
      </c>
      <c r="D17" s="59">
        <v>42545009</v>
      </c>
      <c r="E17" s="60">
        <v>42545009</v>
      </c>
      <c r="F17" s="60">
        <v>1291337</v>
      </c>
      <c r="G17" s="60">
        <v>2671055</v>
      </c>
      <c r="H17" s="60">
        <v>2956221</v>
      </c>
      <c r="I17" s="60">
        <v>6918613</v>
      </c>
      <c r="J17" s="60">
        <v>3475543</v>
      </c>
      <c r="K17" s="60">
        <v>4543016</v>
      </c>
      <c r="L17" s="60">
        <v>7961081</v>
      </c>
      <c r="M17" s="60">
        <v>15979640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22898253</v>
      </c>
      <c r="W17" s="60">
        <v>21272568</v>
      </c>
      <c r="X17" s="60">
        <v>1625685</v>
      </c>
      <c r="Y17" s="61">
        <v>7.64</v>
      </c>
      <c r="Z17" s="62">
        <v>42545009</v>
      </c>
    </row>
    <row r="18" spans="1:26" ht="12.75">
      <c r="A18" s="70" t="s">
        <v>44</v>
      </c>
      <c r="B18" s="71">
        <f>SUM(B11:B17)</f>
        <v>146172505</v>
      </c>
      <c r="C18" s="71">
        <f>SUM(C11:C17)</f>
        <v>0</v>
      </c>
      <c r="D18" s="72">
        <f aca="true" t="shared" si="1" ref="D18:Z18">SUM(D11:D17)</f>
        <v>137880699</v>
      </c>
      <c r="E18" s="73">
        <f t="shared" si="1"/>
        <v>137880699</v>
      </c>
      <c r="F18" s="73">
        <f t="shared" si="1"/>
        <v>6828632</v>
      </c>
      <c r="G18" s="73">
        <f t="shared" si="1"/>
        <v>8714198</v>
      </c>
      <c r="H18" s="73">
        <f t="shared" si="1"/>
        <v>10095227</v>
      </c>
      <c r="I18" s="73">
        <f t="shared" si="1"/>
        <v>25638057</v>
      </c>
      <c r="J18" s="73">
        <f t="shared" si="1"/>
        <v>10230333</v>
      </c>
      <c r="K18" s="73">
        <f t="shared" si="1"/>
        <v>11431974</v>
      </c>
      <c r="L18" s="73">
        <f t="shared" si="1"/>
        <v>15634445</v>
      </c>
      <c r="M18" s="73">
        <f t="shared" si="1"/>
        <v>37296752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62934809</v>
      </c>
      <c r="W18" s="73">
        <f t="shared" si="1"/>
        <v>68940419</v>
      </c>
      <c r="X18" s="73">
        <f t="shared" si="1"/>
        <v>-6005610</v>
      </c>
      <c r="Y18" s="67">
        <f>+IF(W18&lt;&gt;0,(X18/W18)*100,0)</f>
        <v>-8.711304757228122</v>
      </c>
      <c r="Z18" s="74">
        <f t="shared" si="1"/>
        <v>137880699</v>
      </c>
    </row>
    <row r="19" spans="1:26" ht="12.75">
      <c r="A19" s="70" t="s">
        <v>45</v>
      </c>
      <c r="B19" s="75">
        <f>+B10-B18</f>
        <v>21147908</v>
      </c>
      <c r="C19" s="75">
        <f>+C10-C18</f>
        <v>0</v>
      </c>
      <c r="D19" s="76">
        <f aca="true" t="shared" si="2" ref="D19:Z19">+D10-D18</f>
        <v>6332664</v>
      </c>
      <c r="E19" s="77">
        <f t="shared" si="2"/>
        <v>6332664</v>
      </c>
      <c r="F19" s="77">
        <f t="shared" si="2"/>
        <v>47896792</v>
      </c>
      <c r="G19" s="77">
        <f t="shared" si="2"/>
        <v>-4119223</v>
      </c>
      <c r="H19" s="77">
        <f t="shared" si="2"/>
        <v>-9172667</v>
      </c>
      <c r="I19" s="77">
        <f t="shared" si="2"/>
        <v>34604902</v>
      </c>
      <c r="J19" s="77">
        <f t="shared" si="2"/>
        <v>-8881367</v>
      </c>
      <c r="K19" s="77">
        <f t="shared" si="2"/>
        <v>-10282716</v>
      </c>
      <c r="L19" s="77">
        <f t="shared" si="2"/>
        <v>17128336</v>
      </c>
      <c r="M19" s="77">
        <f t="shared" si="2"/>
        <v>-2035747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32569155</v>
      </c>
      <c r="W19" s="77">
        <f>IF(E10=E18,0,W10-W18)</f>
        <v>2788597</v>
      </c>
      <c r="X19" s="77">
        <f t="shared" si="2"/>
        <v>29780558</v>
      </c>
      <c r="Y19" s="78">
        <f>+IF(W19&lt;&gt;0,(X19/W19)*100,0)</f>
        <v>1067.9405450124202</v>
      </c>
      <c r="Z19" s="79">
        <f t="shared" si="2"/>
        <v>6332664</v>
      </c>
    </row>
    <row r="20" spans="1:26" ht="12.75">
      <c r="A20" s="58" t="s">
        <v>46</v>
      </c>
      <c r="B20" s="19">
        <v>35732544</v>
      </c>
      <c r="C20" s="19">
        <v>0</v>
      </c>
      <c r="D20" s="59">
        <v>26347900</v>
      </c>
      <c r="E20" s="60">
        <v>26347900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13173948</v>
      </c>
      <c r="X20" s="60">
        <v>-13173948</v>
      </c>
      <c r="Y20" s="61">
        <v>-100</v>
      </c>
      <c r="Z20" s="62">
        <v>26347900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56880452</v>
      </c>
      <c r="C22" s="86">
        <f>SUM(C19:C21)</f>
        <v>0</v>
      </c>
      <c r="D22" s="87">
        <f aca="true" t="shared" si="3" ref="D22:Z22">SUM(D19:D21)</f>
        <v>32680564</v>
      </c>
      <c r="E22" s="88">
        <f t="shared" si="3"/>
        <v>32680564</v>
      </c>
      <c r="F22" s="88">
        <f t="shared" si="3"/>
        <v>47896792</v>
      </c>
      <c r="G22" s="88">
        <f t="shared" si="3"/>
        <v>-4119223</v>
      </c>
      <c r="H22" s="88">
        <f t="shared" si="3"/>
        <v>-9172667</v>
      </c>
      <c r="I22" s="88">
        <f t="shared" si="3"/>
        <v>34604902</v>
      </c>
      <c r="J22" s="88">
        <f t="shared" si="3"/>
        <v>-8881367</v>
      </c>
      <c r="K22" s="88">
        <f t="shared" si="3"/>
        <v>-10282716</v>
      </c>
      <c r="L22" s="88">
        <f t="shared" si="3"/>
        <v>17128336</v>
      </c>
      <c r="M22" s="88">
        <f t="shared" si="3"/>
        <v>-2035747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32569155</v>
      </c>
      <c r="W22" s="88">
        <f t="shared" si="3"/>
        <v>15962545</v>
      </c>
      <c r="X22" s="88">
        <f t="shared" si="3"/>
        <v>16606610</v>
      </c>
      <c r="Y22" s="89">
        <f>+IF(W22&lt;&gt;0,(X22/W22)*100,0)</f>
        <v>104.03485158538315</v>
      </c>
      <c r="Z22" s="90">
        <f t="shared" si="3"/>
        <v>32680564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56880452</v>
      </c>
      <c r="C24" s="75">
        <f>SUM(C22:C23)</f>
        <v>0</v>
      </c>
      <c r="D24" s="76">
        <f aca="true" t="shared" si="4" ref="D24:Z24">SUM(D22:D23)</f>
        <v>32680564</v>
      </c>
      <c r="E24" s="77">
        <f t="shared" si="4"/>
        <v>32680564</v>
      </c>
      <c r="F24" s="77">
        <f t="shared" si="4"/>
        <v>47896792</v>
      </c>
      <c r="G24" s="77">
        <f t="shared" si="4"/>
        <v>-4119223</v>
      </c>
      <c r="H24" s="77">
        <f t="shared" si="4"/>
        <v>-9172667</v>
      </c>
      <c r="I24" s="77">
        <f t="shared" si="4"/>
        <v>34604902</v>
      </c>
      <c r="J24" s="77">
        <f t="shared" si="4"/>
        <v>-8881367</v>
      </c>
      <c r="K24" s="77">
        <f t="shared" si="4"/>
        <v>-10282716</v>
      </c>
      <c r="L24" s="77">
        <f t="shared" si="4"/>
        <v>17128336</v>
      </c>
      <c r="M24" s="77">
        <f t="shared" si="4"/>
        <v>-2035747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32569155</v>
      </c>
      <c r="W24" s="77">
        <f t="shared" si="4"/>
        <v>15962545</v>
      </c>
      <c r="X24" s="77">
        <f t="shared" si="4"/>
        <v>16606610</v>
      </c>
      <c r="Y24" s="78">
        <f>+IF(W24&lt;&gt;0,(X24/W24)*100,0)</f>
        <v>104.03485158538315</v>
      </c>
      <c r="Z24" s="79">
        <f t="shared" si="4"/>
        <v>32680564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93759397</v>
      </c>
      <c r="C27" s="22">
        <v>0</v>
      </c>
      <c r="D27" s="99">
        <v>32680568</v>
      </c>
      <c r="E27" s="100">
        <v>32680568</v>
      </c>
      <c r="F27" s="100">
        <v>2822624</v>
      </c>
      <c r="G27" s="100">
        <v>1437307</v>
      </c>
      <c r="H27" s="100">
        <v>4895633</v>
      </c>
      <c r="I27" s="100">
        <v>9155564</v>
      </c>
      <c r="J27" s="100">
        <v>3416474</v>
      </c>
      <c r="K27" s="100">
        <v>6899590</v>
      </c>
      <c r="L27" s="100">
        <v>1868646</v>
      </c>
      <c r="M27" s="100">
        <v>12184710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21340274</v>
      </c>
      <c r="W27" s="100">
        <v>16340284</v>
      </c>
      <c r="X27" s="100">
        <v>4999990</v>
      </c>
      <c r="Y27" s="101">
        <v>30.6</v>
      </c>
      <c r="Z27" s="102">
        <v>32680568</v>
      </c>
    </row>
    <row r="28" spans="1:26" ht="12.75">
      <c r="A28" s="103" t="s">
        <v>46</v>
      </c>
      <c r="B28" s="19">
        <v>81576540</v>
      </c>
      <c r="C28" s="19">
        <v>0</v>
      </c>
      <c r="D28" s="59">
        <v>26347900</v>
      </c>
      <c r="E28" s="60">
        <v>26347900</v>
      </c>
      <c r="F28" s="60">
        <v>2822624</v>
      </c>
      <c r="G28" s="60">
        <v>1343369</v>
      </c>
      <c r="H28" s="60">
        <v>4879830</v>
      </c>
      <c r="I28" s="60">
        <v>9045823</v>
      </c>
      <c r="J28" s="60">
        <v>3416474</v>
      </c>
      <c r="K28" s="60">
        <v>6629910</v>
      </c>
      <c r="L28" s="60">
        <v>703131</v>
      </c>
      <c r="M28" s="60">
        <v>10749515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19795338</v>
      </c>
      <c r="W28" s="60">
        <v>13173950</v>
      </c>
      <c r="X28" s="60">
        <v>6621388</v>
      </c>
      <c r="Y28" s="61">
        <v>50.26</v>
      </c>
      <c r="Z28" s="62">
        <v>26347900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12182857</v>
      </c>
      <c r="C31" s="19">
        <v>0</v>
      </c>
      <c r="D31" s="59">
        <v>6332668</v>
      </c>
      <c r="E31" s="60">
        <v>6332668</v>
      </c>
      <c r="F31" s="60">
        <v>0</v>
      </c>
      <c r="G31" s="60">
        <v>93938</v>
      </c>
      <c r="H31" s="60">
        <v>15803</v>
      </c>
      <c r="I31" s="60">
        <v>109741</v>
      </c>
      <c r="J31" s="60">
        <v>0</v>
      </c>
      <c r="K31" s="60">
        <v>269680</v>
      </c>
      <c r="L31" s="60">
        <v>1165515</v>
      </c>
      <c r="M31" s="60">
        <v>1435195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1544936</v>
      </c>
      <c r="W31" s="60">
        <v>3166334</v>
      </c>
      <c r="X31" s="60">
        <v>-1621398</v>
      </c>
      <c r="Y31" s="61">
        <v>-51.21</v>
      </c>
      <c r="Z31" s="62">
        <v>6332668</v>
      </c>
    </row>
    <row r="32" spans="1:26" ht="12.75">
      <c r="A32" s="70" t="s">
        <v>54</v>
      </c>
      <c r="B32" s="22">
        <f>SUM(B28:B31)</f>
        <v>93759397</v>
      </c>
      <c r="C32" s="22">
        <f>SUM(C28:C31)</f>
        <v>0</v>
      </c>
      <c r="D32" s="99">
        <f aca="true" t="shared" si="5" ref="D32:Z32">SUM(D28:D31)</f>
        <v>32680568</v>
      </c>
      <c r="E32" s="100">
        <f t="shared" si="5"/>
        <v>32680568</v>
      </c>
      <c r="F32" s="100">
        <f t="shared" si="5"/>
        <v>2822624</v>
      </c>
      <c r="G32" s="100">
        <f t="shared" si="5"/>
        <v>1437307</v>
      </c>
      <c r="H32" s="100">
        <f t="shared" si="5"/>
        <v>4895633</v>
      </c>
      <c r="I32" s="100">
        <f t="shared" si="5"/>
        <v>9155564</v>
      </c>
      <c r="J32" s="100">
        <f t="shared" si="5"/>
        <v>3416474</v>
      </c>
      <c r="K32" s="100">
        <f t="shared" si="5"/>
        <v>6899590</v>
      </c>
      <c r="L32" s="100">
        <f t="shared" si="5"/>
        <v>1868646</v>
      </c>
      <c r="M32" s="100">
        <f t="shared" si="5"/>
        <v>12184710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21340274</v>
      </c>
      <c r="W32" s="100">
        <f t="shared" si="5"/>
        <v>16340284</v>
      </c>
      <c r="X32" s="100">
        <f t="shared" si="5"/>
        <v>4999990</v>
      </c>
      <c r="Y32" s="101">
        <f>+IF(W32&lt;&gt;0,(X32/W32)*100,0)</f>
        <v>30.599162168784826</v>
      </c>
      <c r="Z32" s="102">
        <f t="shared" si="5"/>
        <v>32680568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30498396</v>
      </c>
      <c r="C35" s="19">
        <v>0</v>
      </c>
      <c r="D35" s="59">
        <v>34146150</v>
      </c>
      <c r="E35" s="60">
        <v>34146150</v>
      </c>
      <c r="F35" s="60">
        <v>71493807</v>
      </c>
      <c r="G35" s="60">
        <v>67442866</v>
      </c>
      <c r="H35" s="60">
        <v>58382067</v>
      </c>
      <c r="I35" s="60">
        <v>58382067</v>
      </c>
      <c r="J35" s="60">
        <v>47271959</v>
      </c>
      <c r="K35" s="60">
        <v>39574102</v>
      </c>
      <c r="L35" s="60">
        <v>60332623</v>
      </c>
      <c r="M35" s="60">
        <v>60332623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60332623</v>
      </c>
      <c r="W35" s="60">
        <v>17073075</v>
      </c>
      <c r="X35" s="60">
        <v>43259548</v>
      </c>
      <c r="Y35" s="61">
        <v>253.38</v>
      </c>
      <c r="Z35" s="62">
        <v>34146150</v>
      </c>
    </row>
    <row r="36" spans="1:26" ht="12.75">
      <c r="A36" s="58" t="s">
        <v>57</v>
      </c>
      <c r="B36" s="19">
        <v>279029240</v>
      </c>
      <c r="C36" s="19">
        <v>0</v>
      </c>
      <c r="D36" s="59">
        <v>210439048</v>
      </c>
      <c r="E36" s="60">
        <v>210439048</v>
      </c>
      <c r="F36" s="60">
        <v>246910277</v>
      </c>
      <c r="G36" s="60">
        <v>247680783</v>
      </c>
      <c r="H36" s="60">
        <v>251892158</v>
      </c>
      <c r="I36" s="60">
        <v>251892158</v>
      </c>
      <c r="J36" s="60">
        <v>254722504</v>
      </c>
      <c r="K36" s="60">
        <v>296188780</v>
      </c>
      <c r="L36" s="60">
        <v>297965843</v>
      </c>
      <c r="M36" s="60">
        <v>297965843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297965843</v>
      </c>
      <c r="W36" s="60">
        <v>105219524</v>
      </c>
      <c r="X36" s="60">
        <v>192746319</v>
      </c>
      <c r="Y36" s="61">
        <v>183.18</v>
      </c>
      <c r="Z36" s="62">
        <v>210439048</v>
      </c>
    </row>
    <row r="37" spans="1:26" ht="12.75">
      <c r="A37" s="58" t="s">
        <v>58</v>
      </c>
      <c r="B37" s="19">
        <v>20041650</v>
      </c>
      <c r="C37" s="19">
        <v>0</v>
      </c>
      <c r="D37" s="59">
        <v>22345739</v>
      </c>
      <c r="E37" s="60">
        <v>22345739</v>
      </c>
      <c r="F37" s="60">
        <v>28727930</v>
      </c>
      <c r="G37" s="60">
        <v>27519603</v>
      </c>
      <c r="H37" s="60">
        <v>31842846</v>
      </c>
      <c r="I37" s="60">
        <v>31842846</v>
      </c>
      <c r="J37" s="60">
        <v>32460552</v>
      </c>
      <c r="K37" s="60">
        <v>30989186</v>
      </c>
      <c r="L37" s="60">
        <v>36513515</v>
      </c>
      <c r="M37" s="60">
        <v>36513515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36513515</v>
      </c>
      <c r="W37" s="60">
        <v>11172870</v>
      </c>
      <c r="X37" s="60">
        <v>25340645</v>
      </c>
      <c r="Y37" s="61">
        <v>226.81</v>
      </c>
      <c r="Z37" s="62">
        <v>22345739</v>
      </c>
    </row>
    <row r="38" spans="1:26" ht="12.75">
      <c r="A38" s="58" t="s">
        <v>59</v>
      </c>
      <c r="B38" s="19">
        <v>12806069</v>
      </c>
      <c r="C38" s="19">
        <v>0</v>
      </c>
      <c r="D38" s="59">
        <v>3190987</v>
      </c>
      <c r="E38" s="60">
        <v>3190987</v>
      </c>
      <c r="F38" s="60">
        <v>12806070</v>
      </c>
      <c r="G38" s="60">
        <v>12806070</v>
      </c>
      <c r="H38" s="60">
        <v>12806070</v>
      </c>
      <c r="I38" s="60">
        <v>12806070</v>
      </c>
      <c r="J38" s="60">
        <v>12806070</v>
      </c>
      <c r="K38" s="60">
        <v>12806070</v>
      </c>
      <c r="L38" s="60">
        <v>12806070</v>
      </c>
      <c r="M38" s="60">
        <v>12806070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12806070</v>
      </c>
      <c r="W38" s="60">
        <v>1595494</v>
      </c>
      <c r="X38" s="60">
        <v>11210576</v>
      </c>
      <c r="Y38" s="61">
        <v>702.64</v>
      </c>
      <c r="Z38" s="62">
        <v>3190987</v>
      </c>
    </row>
    <row r="39" spans="1:26" ht="12.75">
      <c r="A39" s="58" t="s">
        <v>60</v>
      </c>
      <c r="B39" s="19">
        <v>276679917</v>
      </c>
      <c r="C39" s="19">
        <v>0</v>
      </c>
      <c r="D39" s="59">
        <v>219048472</v>
      </c>
      <c r="E39" s="60">
        <v>219048472</v>
      </c>
      <c r="F39" s="60">
        <v>276870084</v>
      </c>
      <c r="G39" s="60">
        <v>274797975</v>
      </c>
      <c r="H39" s="60">
        <v>265625307</v>
      </c>
      <c r="I39" s="60">
        <v>265625307</v>
      </c>
      <c r="J39" s="60">
        <v>256727839</v>
      </c>
      <c r="K39" s="60">
        <v>291967625</v>
      </c>
      <c r="L39" s="60">
        <v>308978881</v>
      </c>
      <c r="M39" s="60">
        <v>308978881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308978881</v>
      </c>
      <c r="W39" s="60">
        <v>109524236</v>
      </c>
      <c r="X39" s="60">
        <v>199454645</v>
      </c>
      <c r="Y39" s="61">
        <v>182.11</v>
      </c>
      <c r="Z39" s="62">
        <v>219048472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35963980</v>
      </c>
      <c r="C42" s="19">
        <v>0</v>
      </c>
      <c r="D42" s="59">
        <v>78863544</v>
      </c>
      <c r="E42" s="60">
        <v>78863544</v>
      </c>
      <c r="F42" s="60">
        <v>25708333</v>
      </c>
      <c r="G42" s="60">
        <v>3280968</v>
      </c>
      <c r="H42" s="60">
        <v>-1111649</v>
      </c>
      <c r="I42" s="60">
        <v>27877652</v>
      </c>
      <c r="J42" s="60">
        <v>-64544</v>
      </c>
      <c r="K42" s="60">
        <v>-11722750</v>
      </c>
      <c r="L42" s="60">
        <v>18722478</v>
      </c>
      <c r="M42" s="60">
        <v>6935184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34812836</v>
      </c>
      <c r="W42" s="60">
        <v>39431772</v>
      </c>
      <c r="X42" s="60">
        <v>-4618936</v>
      </c>
      <c r="Y42" s="61">
        <v>-11.71</v>
      </c>
      <c r="Z42" s="62">
        <v>78863544</v>
      </c>
    </row>
    <row r="43" spans="1:26" ht="12.75">
      <c r="A43" s="58" t="s">
        <v>63</v>
      </c>
      <c r="B43" s="19">
        <v>-35726133</v>
      </c>
      <c r="C43" s="19">
        <v>0</v>
      </c>
      <c r="D43" s="59">
        <v>-63810696</v>
      </c>
      <c r="E43" s="60">
        <v>-63810696</v>
      </c>
      <c r="F43" s="60">
        <v>-437015</v>
      </c>
      <c r="G43" s="60">
        <v>-1509386</v>
      </c>
      <c r="H43" s="60">
        <v>-4290877</v>
      </c>
      <c r="I43" s="60">
        <v>-6237278</v>
      </c>
      <c r="J43" s="60">
        <v>-3362938</v>
      </c>
      <c r="K43" s="60">
        <v>-4900736</v>
      </c>
      <c r="L43" s="60">
        <v>-1245080</v>
      </c>
      <c r="M43" s="60">
        <v>-9508754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-15746032</v>
      </c>
      <c r="W43" s="60">
        <v>-31905348</v>
      </c>
      <c r="X43" s="60">
        <v>16159316</v>
      </c>
      <c r="Y43" s="61">
        <v>-50.65</v>
      </c>
      <c r="Z43" s="62">
        <v>-63810696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1503665</v>
      </c>
      <c r="C45" s="22">
        <v>0</v>
      </c>
      <c r="D45" s="99">
        <v>16252847</v>
      </c>
      <c r="E45" s="100">
        <v>16252847</v>
      </c>
      <c r="F45" s="100">
        <v>26774982</v>
      </c>
      <c r="G45" s="100">
        <v>28546564</v>
      </c>
      <c r="H45" s="100">
        <v>23144038</v>
      </c>
      <c r="I45" s="100">
        <v>23144038</v>
      </c>
      <c r="J45" s="100">
        <v>19716556</v>
      </c>
      <c r="K45" s="100">
        <v>3093070</v>
      </c>
      <c r="L45" s="100">
        <v>20570468</v>
      </c>
      <c r="M45" s="100">
        <v>20570468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20570468</v>
      </c>
      <c r="W45" s="100">
        <v>8726423</v>
      </c>
      <c r="X45" s="100">
        <v>11844045</v>
      </c>
      <c r="Y45" s="101">
        <v>135.73</v>
      </c>
      <c r="Z45" s="102">
        <v>16252847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691593</v>
      </c>
      <c r="C49" s="52">
        <v>0</v>
      </c>
      <c r="D49" s="129">
        <v>486200</v>
      </c>
      <c r="E49" s="54">
        <v>772773</v>
      </c>
      <c r="F49" s="54">
        <v>0</v>
      </c>
      <c r="G49" s="54">
        <v>0</v>
      </c>
      <c r="H49" s="54">
        <v>0</v>
      </c>
      <c r="I49" s="54">
        <v>305381</v>
      </c>
      <c r="J49" s="54">
        <v>0</v>
      </c>
      <c r="K49" s="54">
        <v>0</v>
      </c>
      <c r="L49" s="54">
        <v>0</v>
      </c>
      <c r="M49" s="54">
        <v>428738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4038801</v>
      </c>
      <c r="W49" s="54">
        <v>1593061</v>
      </c>
      <c r="X49" s="54">
        <v>17417684</v>
      </c>
      <c r="Y49" s="54">
        <v>25734231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806767</v>
      </c>
      <c r="C51" s="52">
        <v>0</v>
      </c>
      <c r="D51" s="129">
        <v>262146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-553</v>
      </c>
      <c r="W51" s="54">
        <v>76878</v>
      </c>
      <c r="X51" s="54">
        <v>0</v>
      </c>
      <c r="Y51" s="54">
        <v>1145238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138.50325257602447</v>
      </c>
      <c r="C58" s="5">
        <f>IF(C67=0,0,+(C76/C67)*100)</f>
        <v>0</v>
      </c>
      <c r="D58" s="6">
        <f aca="true" t="shared" si="6" ref="D58:Z58">IF(D67=0,0,+(D76/D67)*100)</f>
        <v>25.253869066796536</v>
      </c>
      <c r="E58" s="7">
        <f t="shared" si="6"/>
        <v>25.253869066796536</v>
      </c>
      <c r="F58" s="7">
        <f t="shared" si="6"/>
        <v>2.2202759595587107</v>
      </c>
      <c r="G58" s="7">
        <f t="shared" si="6"/>
        <v>270.4978033174156</v>
      </c>
      <c r="H58" s="7">
        <f t="shared" si="6"/>
        <v>463.54765947740583</v>
      </c>
      <c r="I58" s="7">
        <f t="shared" si="6"/>
        <v>52.43123750827958</v>
      </c>
      <c r="J58" s="7">
        <f t="shared" si="6"/>
        <v>1165.819290383604</v>
      </c>
      <c r="K58" s="7">
        <f t="shared" si="6"/>
        <v>53.385632915353966</v>
      </c>
      <c r="L58" s="7">
        <f t="shared" si="6"/>
        <v>89.85956146143216</v>
      </c>
      <c r="M58" s="7">
        <f t="shared" si="6"/>
        <v>517.7650815180842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90.14499912514225</v>
      </c>
      <c r="W58" s="7">
        <f t="shared" si="6"/>
        <v>25.829751236751676</v>
      </c>
      <c r="X58" s="7">
        <f t="shared" si="6"/>
        <v>0</v>
      </c>
      <c r="Y58" s="7">
        <f t="shared" si="6"/>
        <v>0</v>
      </c>
      <c r="Z58" s="8">
        <f t="shared" si="6"/>
        <v>25.253869066796536</v>
      </c>
    </row>
    <row r="59" spans="1:26" ht="12.75">
      <c r="A59" s="37" t="s">
        <v>31</v>
      </c>
      <c r="B59" s="9">
        <f aca="true" t="shared" si="7" ref="B59:Z66">IF(B68=0,0,+(B77/B68)*100)</f>
        <v>150.19263329699044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1.732173023293317</v>
      </c>
      <c r="G59" s="10">
        <f t="shared" si="7"/>
        <v>285.909728617784</v>
      </c>
      <c r="H59" s="10">
        <f t="shared" si="7"/>
        <v>611.9073819137817</v>
      </c>
      <c r="I59" s="10">
        <f t="shared" si="7"/>
        <v>52.92588854346114</v>
      </c>
      <c r="J59" s="10">
        <f t="shared" si="7"/>
        <v>1505.030673575398</v>
      </c>
      <c r="K59" s="10">
        <f t="shared" si="7"/>
        <v>83.69169356286805</v>
      </c>
      <c r="L59" s="10">
        <f t="shared" si="7"/>
        <v>131.92391099160653</v>
      </c>
      <c r="M59" s="10">
        <f t="shared" si="7"/>
        <v>765.2889358810678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93.59018570042994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114.48481070873694</v>
      </c>
      <c r="C60" s="12">
        <f t="shared" si="7"/>
        <v>0</v>
      </c>
      <c r="D60" s="3">
        <f t="shared" si="7"/>
        <v>199.99973521261765</v>
      </c>
      <c r="E60" s="13">
        <f t="shared" si="7"/>
        <v>199.99973521261765</v>
      </c>
      <c r="F60" s="13">
        <f t="shared" si="7"/>
        <v>179.31569107297574</v>
      </c>
      <c r="G60" s="13">
        <f t="shared" si="7"/>
        <v>55.20552010684078</v>
      </c>
      <c r="H60" s="13">
        <f t="shared" si="7"/>
        <v>126.70628862770673</v>
      </c>
      <c r="I60" s="13">
        <f t="shared" si="7"/>
        <v>119.94168950909545</v>
      </c>
      <c r="J60" s="13">
        <f t="shared" si="7"/>
        <v>57.49326105410517</v>
      </c>
      <c r="K60" s="13">
        <f t="shared" si="7"/>
        <v>30.25050758390063</v>
      </c>
      <c r="L60" s="13">
        <f t="shared" si="7"/>
        <v>129.17440461156755</v>
      </c>
      <c r="M60" s="13">
        <f t="shared" si="7"/>
        <v>72.38582208101668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96.1170384739735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199.99973521261765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114.48481070873694</v>
      </c>
      <c r="C64" s="12">
        <f t="shared" si="7"/>
        <v>0</v>
      </c>
      <c r="D64" s="3">
        <f t="shared" si="7"/>
        <v>199.99973521261765</v>
      </c>
      <c r="E64" s="13">
        <f t="shared" si="7"/>
        <v>199.99973521261765</v>
      </c>
      <c r="F64" s="13">
        <f t="shared" si="7"/>
        <v>179.31569107297574</v>
      </c>
      <c r="G64" s="13">
        <f t="shared" si="7"/>
        <v>55.20552010684078</v>
      </c>
      <c r="H64" s="13">
        <f t="shared" si="7"/>
        <v>126.70628862770673</v>
      </c>
      <c r="I64" s="13">
        <f t="shared" si="7"/>
        <v>119.94168950909545</v>
      </c>
      <c r="J64" s="13">
        <f t="shared" si="7"/>
        <v>57.49326105410517</v>
      </c>
      <c r="K64" s="13">
        <f t="shared" si="7"/>
        <v>30.25050758390063</v>
      </c>
      <c r="L64" s="13">
        <f t="shared" si="7"/>
        <v>129.17440461156755</v>
      </c>
      <c r="M64" s="13">
        <f t="shared" si="7"/>
        <v>72.38582208101668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96.1170384739735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199.99973521261765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162.20539809736246</v>
      </c>
      <c r="E66" s="16">
        <f t="shared" si="7"/>
        <v>162.20539809736246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162.20547279076965</v>
      </c>
      <c r="X66" s="16">
        <f t="shared" si="7"/>
        <v>0</v>
      </c>
      <c r="Y66" s="16">
        <f t="shared" si="7"/>
        <v>0</v>
      </c>
      <c r="Z66" s="17">
        <f t="shared" si="7"/>
        <v>162.20539809736246</v>
      </c>
    </row>
    <row r="67" spans="1:26" ht="12.75" hidden="1">
      <c r="A67" s="41" t="s">
        <v>287</v>
      </c>
      <c r="B67" s="24">
        <v>27824561</v>
      </c>
      <c r="C67" s="24"/>
      <c r="D67" s="25">
        <v>33878389</v>
      </c>
      <c r="E67" s="26">
        <v>33878389</v>
      </c>
      <c r="F67" s="26">
        <v>23039028</v>
      </c>
      <c r="G67" s="26">
        <v>4189044</v>
      </c>
      <c r="H67" s="26">
        <v>591855</v>
      </c>
      <c r="I67" s="26">
        <v>27819927</v>
      </c>
      <c r="J67" s="26">
        <v>1000146</v>
      </c>
      <c r="K67" s="26">
        <v>718935</v>
      </c>
      <c r="L67" s="26">
        <v>734485</v>
      </c>
      <c r="M67" s="26">
        <v>2453566</v>
      </c>
      <c r="N67" s="26"/>
      <c r="O67" s="26"/>
      <c r="P67" s="26"/>
      <c r="Q67" s="26"/>
      <c r="R67" s="26"/>
      <c r="S67" s="26"/>
      <c r="T67" s="26"/>
      <c r="U67" s="26"/>
      <c r="V67" s="26">
        <v>30273493</v>
      </c>
      <c r="W67" s="26">
        <v>16561530</v>
      </c>
      <c r="X67" s="26"/>
      <c r="Y67" s="25"/>
      <c r="Z67" s="27">
        <v>33878389</v>
      </c>
    </row>
    <row r="68" spans="1:26" ht="12.75" hidden="1">
      <c r="A68" s="37" t="s">
        <v>31</v>
      </c>
      <c r="B68" s="19">
        <v>25080555</v>
      </c>
      <c r="C68" s="19"/>
      <c r="D68" s="20">
        <v>28779832</v>
      </c>
      <c r="E68" s="21">
        <v>28779832</v>
      </c>
      <c r="F68" s="21">
        <v>22720594</v>
      </c>
      <c r="G68" s="21">
        <v>3950222</v>
      </c>
      <c r="H68" s="21">
        <v>434386</v>
      </c>
      <c r="I68" s="21">
        <v>27105202</v>
      </c>
      <c r="J68" s="21">
        <v>772163</v>
      </c>
      <c r="K68" s="21">
        <v>434386</v>
      </c>
      <c r="L68" s="21">
        <v>434386</v>
      </c>
      <c r="M68" s="21">
        <v>1640935</v>
      </c>
      <c r="N68" s="21"/>
      <c r="O68" s="21"/>
      <c r="P68" s="21"/>
      <c r="Q68" s="21"/>
      <c r="R68" s="21"/>
      <c r="S68" s="21"/>
      <c r="T68" s="21"/>
      <c r="U68" s="21"/>
      <c r="V68" s="21">
        <v>28746137</v>
      </c>
      <c r="W68" s="21">
        <v>14389914</v>
      </c>
      <c r="X68" s="21"/>
      <c r="Y68" s="20"/>
      <c r="Z68" s="23">
        <v>28779832</v>
      </c>
    </row>
    <row r="69" spans="1:26" ht="12.75" hidden="1">
      <c r="A69" s="38" t="s">
        <v>32</v>
      </c>
      <c r="B69" s="19">
        <v>758857</v>
      </c>
      <c r="C69" s="19"/>
      <c r="D69" s="20">
        <v>755323</v>
      </c>
      <c r="E69" s="21">
        <v>755323</v>
      </c>
      <c r="F69" s="21">
        <v>65789</v>
      </c>
      <c r="G69" s="21">
        <v>67390</v>
      </c>
      <c r="H69" s="21">
        <v>67471</v>
      </c>
      <c r="I69" s="21">
        <v>200650</v>
      </c>
      <c r="J69" s="21">
        <v>67147</v>
      </c>
      <c r="K69" s="21">
        <v>66984</v>
      </c>
      <c r="L69" s="21">
        <v>67309</v>
      </c>
      <c r="M69" s="21">
        <v>201440</v>
      </c>
      <c r="N69" s="21"/>
      <c r="O69" s="21"/>
      <c r="P69" s="21"/>
      <c r="Q69" s="21"/>
      <c r="R69" s="21"/>
      <c r="S69" s="21"/>
      <c r="T69" s="21"/>
      <c r="U69" s="21"/>
      <c r="V69" s="21">
        <v>402090</v>
      </c>
      <c r="W69" s="21"/>
      <c r="X69" s="21"/>
      <c r="Y69" s="20"/>
      <c r="Z69" s="23">
        <v>755323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758857</v>
      </c>
      <c r="C73" s="19"/>
      <c r="D73" s="20">
        <v>755323</v>
      </c>
      <c r="E73" s="21">
        <v>755323</v>
      </c>
      <c r="F73" s="21">
        <v>65789</v>
      </c>
      <c r="G73" s="21">
        <v>67390</v>
      </c>
      <c r="H73" s="21">
        <v>67471</v>
      </c>
      <c r="I73" s="21">
        <v>200650</v>
      </c>
      <c r="J73" s="21">
        <v>67147</v>
      </c>
      <c r="K73" s="21">
        <v>66984</v>
      </c>
      <c r="L73" s="21">
        <v>67309</v>
      </c>
      <c r="M73" s="21">
        <v>201440</v>
      </c>
      <c r="N73" s="21"/>
      <c r="O73" s="21"/>
      <c r="P73" s="21"/>
      <c r="Q73" s="21"/>
      <c r="R73" s="21"/>
      <c r="S73" s="21"/>
      <c r="T73" s="21"/>
      <c r="U73" s="21"/>
      <c r="V73" s="21">
        <v>402090</v>
      </c>
      <c r="W73" s="21"/>
      <c r="X73" s="21"/>
      <c r="Y73" s="20"/>
      <c r="Z73" s="23">
        <v>755323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1985149</v>
      </c>
      <c r="C75" s="28"/>
      <c r="D75" s="29">
        <v>4343234</v>
      </c>
      <c r="E75" s="30">
        <v>4343234</v>
      </c>
      <c r="F75" s="30">
        <v>252645</v>
      </c>
      <c r="G75" s="30">
        <v>171432</v>
      </c>
      <c r="H75" s="30">
        <v>89998</v>
      </c>
      <c r="I75" s="30">
        <v>514075</v>
      </c>
      <c r="J75" s="30">
        <v>160836</v>
      </c>
      <c r="K75" s="30">
        <v>217565</v>
      </c>
      <c r="L75" s="30">
        <v>232790</v>
      </c>
      <c r="M75" s="30">
        <v>611191</v>
      </c>
      <c r="N75" s="30"/>
      <c r="O75" s="30"/>
      <c r="P75" s="30"/>
      <c r="Q75" s="30"/>
      <c r="R75" s="30"/>
      <c r="S75" s="30"/>
      <c r="T75" s="30"/>
      <c r="U75" s="30"/>
      <c r="V75" s="30">
        <v>1125266</v>
      </c>
      <c r="W75" s="30">
        <v>2171616</v>
      </c>
      <c r="X75" s="30"/>
      <c r="Y75" s="29"/>
      <c r="Z75" s="31">
        <v>4343234</v>
      </c>
    </row>
    <row r="76" spans="1:26" ht="12.75" hidden="1">
      <c r="A76" s="42" t="s">
        <v>288</v>
      </c>
      <c r="B76" s="32">
        <v>38537922</v>
      </c>
      <c r="C76" s="32"/>
      <c r="D76" s="33">
        <v>8555604</v>
      </c>
      <c r="E76" s="34">
        <v>8555604</v>
      </c>
      <c r="F76" s="34">
        <v>511530</v>
      </c>
      <c r="G76" s="34">
        <v>11331272</v>
      </c>
      <c r="H76" s="34">
        <v>2743530</v>
      </c>
      <c r="I76" s="34">
        <v>14586332</v>
      </c>
      <c r="J76" s="34">
        <v>11659895</v>
      </c>
      <c r="K76" s="34">
        <v>383808</v>
      </c>
      <c r="L76" s="34">
        <v>660005</v>
      </c>
      <c r="M76" s="34">
        <v>12703708</v>
      </c>
      <c r="N76" s="34"/>
      <c r="O76" s="34"/>
      <c r="P76" s="34"/>
      <c r="Q76" s="34"/>
      <c r="R76" s="34"/>
      <c r="S76" s="34"/>
      <c r="T76" s="34"/>
      <c r="U76" s="34"/>
      <c r="V76" s="34">
        <v>27290040</v>
      </c>
      <c r="W76" s="34">
        <v>4277802</v>
      </c>
      <c r="X76" s="34"/>
      <c r="Y76" s="33"/>
      <c r="Z76" s="35">
        <v>8555604</v>
      </c>
    </row>
    <row r="77" spans="1:26" ht="12.75" hidden="1">
      <c r="A77" s="37" t="s">
        <v>31</v>
      </c>
      <c r="B77" s="19">
        <v>37669146</v>
      </c>
      <c r="C77" s="19"/>
      <c r="D77" s="20"/>
      <c r="E77" s="21"/>
      <c r="F77" s="21">
        <v>393560</v>
      </c>
      <c r="G77" s="21">
        <v>11294069</v>
      </c>
      <c r="H77" s="21">
        <v>2658040</v>
      </c>
      <c r="I77" s="21">
        <v>14345669</v>
      </c>
      <c r="J77" s="21">
        <v>11621290</v>
      </c>
      <c r="K77" s="21">
        <v>363545</v>
      </c>
      <c r="L77" s="21">
        <v>573059</v>
      </c>
      <c r="M77" s="21">
        <v>12557894</v>
      </c>
      <c r="N77" s="21"/>
      <c r="O77" s="21"/>
      <c r="P77" s="21"/>
      <c r="Q77" s="21"/>
      <c r="R77" s="21"/>
      <c r="S77" s="21"/>
      <c r="T77" s="21"/>
      <c r="U77" s="21"/>
      <c r="V77" s="21">
        <v>26903563</v>
      </c>
      <c r="W77" s="21"/>
      <c r="X77" s="21"/>
      <c r="Y77" s="20"/>
      <c r="Z77" s="23"/>
    </row>
    <row r="78" spans="1:26" ht="12.75" hidden="1">
      <c r="A78" s="38" t="s">
        <v>32</v>
      </c>
      <c r="B78" s="19">
        <v>868776</v>
      </c>
      <c r="C78" s="19"/>
      <c r="D78" s="20">
        <v>1510644</v>
      </c>
      <c r="E78" s="21">
        <v>1510644</v>
      </c>
      <c r="F78" s="21">
        <v>117970</v>
      </c>
      <c r="G78" s="21">
        <v>37203</v>
      </c>
      <c r="H78" s="21">
        <v>85490</v>
      </c>
      <c r="I78" s="21">
        <v>240663</v>
      </c>
      <c r="J78" s="21">
        <v>38605</v>
      </c>
      <c r="K78" s="21">
        <v>20263</v>
      </c>
      <c r="L78" s="21">
        <v>86946</v>
      </c>
      <c r="M78" s="21">
        <v>145814</v>
      </c>
      <c r="N78" s="21"/>
      <c r="O78" s="21"/>
      <c r="P78" s="21"/>
      <c r="Q78" s="21"/>
      <c r="R78" s="21"/>
      <c r="S78" s="21"/>
      <c r="T78" s="21"/>
      <c r="U78" s="21"/>
      <c r="V78" s="21">
        <v>386477</v>
      </c>
      <c r="W78" s="21">
        <v>755322</v>
      </c>
      <c r="X78" s="21"/>
      <c r="Y78" s="20"/>
      <c r="Z78" s="23">
        <v>1510644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868776</v>
      </c>
      <c r="C82" s="19"/>
      <c r="D82" s="20">
        <v>1510644</v>
      </c>
      <c r="E82" s="21">
        <v>1510644</v>
      </c>
      <c r="F82" s="21">
        <v>117970</v>
      </c>
      <c r="G82" s="21">
        <v>37203</v>
      </c>
      <c r="H82" s="21">
        <v>85490</v>
      </c>
      <c r="I82" s="21">
        <v>240663</v>
      </c>
      <c r="J82" s="21">
        <v>38605</v>
      </c>
      <c r="K82" s="21">
        <v>20263</v>
      </c>
      <c r="L82" s="21">
        <v>86946</v>
      </c>
      <c r="M82" s="21">
        <v>145814</v>
      </c>
      <c r="N82" s="21"/>
      <c r="O82" s="21"/>
      <c r="P82" s="21"/>
      <c r="Q82" s="21"/>
      <c r="R82" s="21"/>
      <c r="S82" s="21"/>
      <c r="T82" s="21"/>
      <c r="U82" s="21"/>
      <c r="V82" s="21">
        <v>386477</v>
      </c>
      <c r="W82" s="21">
        <v>755322</v>
      </c>
      <c r="X82" s="21"/>
      <c r="Y82" s="20"/>
      <c r="Z82" s="23">
        <v>1510644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7044960</v>
      </c>
      <c r="E84" s="30">
        <v>7044960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3522480</v>
      </c>
      <c r="X84" s="30"/>
      <c r="Y84" s="29"/>
      <c r="Z84" s="31">
        <v>7044960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850498</v>
      </c>
      <c r="F5" s="358">
        <f t="shared" si="0"/>
        <v>850498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425250</v>
      </c>
      <c r="Y5" s="358">
        <f t="shared" si="0"/>
        <v>-425250</v>
      </c>
      <c r="Z5" s="359">
        <f>+IF(X5&lt;&gt;0,+(Y5/X5)*100,0)</f>
        <v>-100</v>
      </c>
      <c r="AA5" s="360">
        <f>+AA6+AA8+AA11+AA13+AA15</f>
        <v>850498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624103</v>
      </c>
      <c r="F6" s="59">
        <f t="shared" si="1"/>
        <v>624103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312052</v>
      </c>
      <c r="Y6" s="59">
        <f t="shared" si="1"/>
        <v>-312052</v>
      </c>
      <c r="Z6" s="61">
        <f>+IF(X6&lt;&gt;0,+(Y6/X6)*100,0)</f>
        <v>-100</v>
      </c>
      <c r="AA6" s="62">
        <f t="shared" si="1"/>
        <v>624103</v>
      </c>
    </row>
    <row r="7" spans="1:27" ht="12.75">
      <c r="A7" s="291" t="s">
        <v>230</v>
      </c>
      <c r="B7" s="142"/>
      <c r="C7" s="60"/>
      <c r="D7" s="340"/>
      <c r="E7" s="60">
        <v>624103</v>
      </c>
      <c r="F7" s="59">
        <v>624103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312052</v>
      </c>
      <c r="Y7" s="59">
        <v>-312052</v>
      </c>
      <c r="Z7" s="61">
        <v>-100</v>
      </c>
      <c r="AA7" s="62">
        <v>624103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226395</v>
      </c>
      <c r="F8" s="59">
        <f t="shared" si="2"/>
        <v>226395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113198</v>
      </c>
      <c r="Y8" s="59">
        <f t="shared" si="2"/>
        <v>-113198</v>
      </c>
      <c r="Z8" s="61">
        <f>+IF(X8&lt;&gt;0,+(Y8/X8)*100,0)</f>
        <v>-100</v>
      </c>
      <c r="AA8" s="62">
        <f>SUM(AA9:AA10)</f>
        <v>226395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226395</v>
      </c>
      <c r="F10" s="59">
        <v>226395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113198</v>
      </c>
      <c r="Y10" s="59">
        <v>-113198</v>
      </c>
      <c r="Z10" s="61">
        <v>-100</v>
      </c>
      <c r="AA10" s="62">
        <v>226395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959243</v>
      </c>
      <c r="F40" s="345">
        <f t="shared" si="9"/>
        <v>959243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479622</v>
      </c>
      <c r="Y40" s="345">
        <f t="shared" si="9"/>
        <v>-479622</v>
      </c>
      <c r="Z40" s="336">
        <f>+IF(X40&lt;&gt;0,+(Y40/X40)*100,0)</f>
        <v>-100</v>
      </c>
      <c r="AA40" s="350">
        <f>SUM(AA41:AA49)</f>
        <v>959243</v>
      </c>
    </row>
    <row r="41" spans="1:27" ht="12.75">
      <c r="A41" s="361" t="s">
        <v>249</v>
      </c>
      <c r="B41" s="142"/>
      <c r="C41" s="362"/>
      <c r="D41" s="363"/>
      <c r="E41" s="362">
        <v>600000</v>
      </c>
      <c r="F41" s="364">
        <v>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300000</v>
      </c>
      <c r="Y41" s="364">
        <v>-300000</v>
      </c>
      <c r="Z41" s="365">
        <v>-100</v>
      </c>
      <c r="AA41" s="366">
        <v>600000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150000</v>
      </c>
      <c r="F43" s="370">
        <v>150000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75000</v>
      </c>
      <c r="Y43" s="370">
        <v>-75000</v>
      </c>
      <c r="Z43" s="371">
        <v>-100</v>
      </c>
      <c r="AA43" s="303">
        <v>150000</v>
      </c>
    </row>
    <row r="44" spans="1:27" ht="12.75">
      <c r="A44" s="361" t="s">
        <v>252</v>
      </c>
      <c r="B44" s="136"/>
      <c r="C44" s="60"/>
      <c r="D44" s="368"/>
      <c r="E44" s="54">
        <v>78243</v>
      </c>
      <c r="F44" s="53">
        <v>78243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39122</v>
      </c>
      <c r="Y44" s="53">
        <v>-39122</v>
      </c>
      <c r="Z44" s="94">
        <v>-100</v>
      </c>
      <c r="AA44" s="95">
        <v>78243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131000</v>
      </c>
      <c r="F49" s="53">
        <v>131000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65500</v>
      </c>
      <c r="Y49" s="53">
        <v>-65500</v>
      </c>
      <c r="Z49" s="94">
        <v>-100</v>
      </c>
      <c r="AA49" s="95">
        <v>131000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1809741</v>
      </c>
      <c r="F60" s="264">
        <f t="shared" si="14"/>
        <v>1809741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904872</v>
      </c>
      <c r="Y60" s="264">
        <f t="shared" si="14"/>
        <v>-904872</v>
      </c>
      <c r="Z60" s="337">
        <f>+IF(X60&lt;&gt;0,+(Y60/X60)*100,0)</f>
        <v>-100</v>
      </c>
      <c r="AA60" s="232">
        <f>+AA57+AA54+AA51+AA40+AA37+AA34+AA22+AA5</f>
        <v>1809741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142356263</v>
      </c>
      <c r="D5" s="153">
        <f>SUM(D6:D8)</f>
        <v>0</v>
      </c>
      <c r="E5" s="154">
        <f t="shared" si="0"/>
        <v>162572121</v>
      </c>
      <c r="F5" s="100">
        <f t="shared" si="0"/>
        <v>162572121</v>
      </c>
      <c r="G5" s="100">
        <f t="shared" si="0"/>
        <v>54457661</v>
      </c>
      <c r="H5" s="100">
        <f t="shared" si="0"/>
        <v>4327148</v>
      </c>
      <c r="I5" s="100">
        <f t="shared" si="0"/>
        <v>706811</v>
      </c>
      <c r="J5" s="100">
        <f t="shared" si="0"/>
        <v>59491620</v>
      </c>
      <c r="K5" s="100">
        <f t="shared" si="0"/>
        <v>1060725</v>
      </c>
      <c r="L5" s="100">
        <f t="shared" si="0"/>
        <v>862622</v>
      </c>
      <c r="M5" s="100">
        <f t="shared" si="0"/>
        <v>32159338</v>
      </c>
      <c r="N5" s="100">
        <f t="shared" si="0"/>
        <v>34082685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93574305</v>
      </c>
      <c r="X5" s="100">
        <f t="shared" si="0"/>
        <v>81286062</v>
      </c>
      <c r="Y5" s="100">
        <f t="shared" si="0"/>
        <v>12288243</v>
      </c>
      <c r="Z5" s="137">
        <f>+IF(X5&lt;&gt;0,+(Y5/X5)*100,0)</f>
        <v>15.117281730292213</v>
      </c>
      <c r="AA5" s="153">
        <f>SUM(AA6:AA8)</f>
        <v>162572121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142265845</v>
      </c>
      <c r="D7" s="157"/>
      <c r="E7" s="158">
        <v>162572121</v>
      </c>
      <c r="F7" s="159">
        <v>162572121</v>
      </c>
      <c r="G7" s="159">
        <v>54457661</v>
      </c>
      <c r="H7" s="159">
        <v>4327148</v>
      </c>
      <c r="I7" s="159">
        <v>706811</v>
      </c>
      <c r="J7" s="159">
        <v>59491620</v>
      </c>
      <c r="K7" s="159">
        <v>1060725</v>
      </c>
      <c r="L7" s="159">
        <v>862622</v>
      </c>
      <c r="M7" s="159">
        <v>32159338</v>
      </c>
      <c r="N7" s="159">
        <v>34082685</v>
      </c>
      <c r="O7" s="159"/>
      <c r="P7" s="159"/>
      <c r="Q7" s="159"/>
      <c r="R7" s="159"/>
      <c r="S7" s="159"/>
      <c r="T7" s="159"/>
      <c r="U7" s="159"/>
      <c r="V7" s="159"/>
      <c r="W7" s="159">
        <v>93574305</v>
      </c>
      <c r="X7" s="159">
        <v>81286062</v>
      </c>
      <c r="Y7" s="159">
        <v>12288243</v>
      </c>
      <c r="Z7" s="141">
        <v>15.12</v>
      </c>
      <c r="AA7" s="157">
        <v>162572121</v>
      </c>
    </row>
    <row r="8" spans="1:27" ht="12.75">
      <c r="A8" s="138" t="s">
        <v>77</v>
      </c>
      <c r="B8" s="136"/>
      <c r="C8" s="155">
        <v>90418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57478048</v>
      </c>
      <c r="D9" s="153">
        <f>SUM(D10:D14)</f>
        <v>0</v>
      </c>
      <c r="E9" s="154">
        <f t="shared" si="1"/>
        <v>585816</v>
      </c>
      <c r="F9" s="100">
        <f t="shared" si="1"/>
        <v>585816</v>
      </c>
      <c r="G9" s="100">
        <f t="shared" si="1"/>
        <v>6297</v>
      </c>
      <c r="H9" s="100">
        <f t="shared" si="1"/>
        <v>300</v>
      </c>
      <c r="I9" s="100">
        <f t="shared" si="1"/>
        <v>3305</v>
      </c>
      <c r="J9" s="100">
        <f t="shared" si="1"/>
        <v>9902</v>
      </c>
      <c r="K9" s="100">
        <f t="shared" si="1"/>
        <v>993</v>
      </c>
      <c r="L9" s="100">
        <f t="shared" si="1"/>
        <v>2912</v>
      </c>
      <c r="M9" s="100">
        <f t="shared" si="1"/>
        <v>402612</v>
      </c>
      <c r="N9" s="100">
        <f t="shared" si="1"/>
        <v>406517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416419</v>
      </c>
      <c r="X9" s="100">
        <f t="shared" si="1"/>
        <v>292908</v>
      </c>
      <c r="Y9" s="100">
        <f t="shared" si="1"/>
        <v>123511</v>
      </c>
      <c r="Z9" s="137">
        <f>+IF(X9&lt;&gt;0,+(Y9/X9)*100,0)</f>
        <v>42.167165116691926</v>
      </c>
      <c r="AA9" s="153">
        <f>SUM(AA10:AA14)</f>
        <v>585816</v>
      </c>
    </row>
    <row r="10" spans="1:27" ht="12.75">
      <c r="A10" s="138" t="s">
        <v>79</v>
      </c>
      <c r="B10" s="136"/>
      <c r="C10" s="155">
        <v>57478048</v>
      </c>
      <c r="D10" s="155"/>
      <c r="E10" s="156">
        <v>585816</v>
      </c>
      <c r="F10" s="60">
        <v>585816</v>
      </c>
      <c r="G10" s="60">
        <v>6297</v>
      </c>
      <c r="H10" s="60">
        <v>300</v>
      </c>
      <c r="I10" s="60">
        <v>2312</v>
      </c>
      <c r="J10" s="60">
        <v>8909</v>
      </c>
      <c r="K10" s="60"/>
      <c r="L10" s="60">
        <v>2912</v>
      </c>
      <c r="M10" s="60">
        <v>402612</v>
      </c>
      <c r="N10" s="60">
        <v>405524</v>
      </c>
      <c r="O10" s="60"/>
      <c r="P10" s="60"/>
      <c r="Q10" s="60"/>
      <c r="R10" s="60"/>
      <c r="S10" s="60"/>
      <c r="T10" s="60"/>
      <c r="U10" s="60"/>
      <c r="V10" s="60"/>
      <c r="W10" s="60">
        <v>414433</v>
      </c>
      <c r="X10" s="60">
        <v>292908</v>
      </c>
      <c r="Y10" s="60">
        <v>121525</v>
      </c>
      <c r="Z10" s="140">
        <v>41.49</v>
      </c>
      <c r="AA10" s="155">
        <v>585816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>
        <v>993</v>
      </c>
      <c r="J11" s="60">
        <v>993</v>
      </c>
      <c r="K11" s="60">
        <v>993</v>
      </c>
      <c r="L11" s="60"/>
      <c r="M11" s="60"/>
      <c r="N11" s="60">
        <v>993</v>
      </c>
      <c r="O11" s="60"/>
      <c r="P11" s="60"/>
      <c r="Q11" s="60"/>
      <c r="R11" s="60"/>
      <c r="S11" s="60"/>
      <c r="T11" s="60"/>
      <c r="U11" s="60"/>
      <c r="V11" s="60"/>
      <c r="W11" s="60">
        <v>1986</v>
      </c>
      <c r="X11" s="60"/>
      <c r="Y11" s="60">
        <v>1986</v>
      </c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2439204</v>
      </c>
      <c r="D15" s="153">
        <f>SUM(D16:D18)</f>
        <v>0</v>
      </c>
      <c r="E15" s="154">
        <f t="shared" si="2"/>
        <v>6591983</v>
      </c>
      <c r="F15" s="100">
        <f t="shared" si="2"/>
        <v>6591983</v>
      </c>
      <c r="G15" s="100">
        <f t="shared" si="2"/>
        <v>194077</v>
      </c>
      <c r="H15" s="100">
        <f t="shared" si="2"/>
        <v>198050</v>
      </c>
      <c r="I15" s="100">
        <f t="shared" si="2"/>
        <v>142912</v>
      </c>
      <c r="J15" s="100">
        <f t="shared" si="2"/>
        <v>535039</v>
      </c>
      <c r="K15" s="100">
        <f t="shared" si="2"/>
        <v>218579</v>
      </c>
      <c r="L15" s="100">
        <f t="shared" si="2"/>
        <v>215375</v>
      </c>
      <c r="M15" s="100">
        <f t="shared" si="2"/>
        <v>131252</v>
      </c>
      <c r="N15" s="100">
        <f t="shared" si="2"/>
        <v>565206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1100245</v>
      </c>
      <c r="X15" s="100">
        <f t="shared" si="2"/>
        <v>3295992</v>
      </c>
      <c r="Y15" s="100">
        <f t="shared" si="2"/>
        <v>-2195747</v>
      </c>
      <c r="Z15" s="137">
        <f>+IF(X15&lt;&gt;0,+(Y15/X15)*100,0)</f>
        <v>-66.61869931723136</v>
      </c>
      <c r="AA15" s="153">
        <f>SUM(AA16:AA18)</f>
        <v>6591983</v>
      </c>
    </row>
    <row r="16" spans="1:27" ht="12.75">
      <c r="A16" s="138" t="s">
        <v>85</v>
      </c>
      <c r="B16" s="136"/>
      <c r="C16" s="155">
        <v>72956</v>
      </c>
      <c r="D16" s="155"/>
      <c r="E16" s="156">
        <v>91067</v>
      </c>
      <c r="F16" s="60">
        <v>91067</v>
      </c>
      <c r="G16" s="60">
        <v>5761</v>
      </c>
      <c r="H16" s="60"/>
      <c r="I16" s="60">
        <v>5729</v>
      </c>
      <c r="J16" s="60">
        <v>11490</v>
      </c>
      <c r="K16" s="60"/>
      <c r="L16" s="60">
        <v>7595</v>
      </c>
      <c r="M16" s="60"/>
      <c r="N16" s="60">
        <v>7595</v>
      </c>
      <c r="O16" s="60"/>
      <c r="P16" s="60"/>
      <c r="Q16" s="60"/>
      <c r="R16" s="60"/>
      <c r="S16" s="60"/>
      <c r="T16" s="60"/>
      <c r="U16" s="60"/>
      <c r="V16" s="60"/>
      <c r="W16" s="60">
        <v>19085</v>
      </c>
      <c r="X16" s="60">
        <v>45534</v>
      </c>
      <c r="Y16" s="60">
        <v>-26449</v>
      </c>
      <c r="Z16" s="140">
        <v>-58.09</v>
      </c>
      <c r="AA16" s="155">
        <v>91067</v>
      </c>
    </row>
    <row r="17" spans="1:27" ht="12.75">
      <c r="A17" s="138" t="s">
        <v>86</v>
      </c>
      <c r="B17" s="136"/>
      <c r="C17" s="155">
        <v>2366248</v>
      </c>
      <c r="D17" s="155"/>
      <c r="E17" s="156">
        <v>6500916</v>
      </c>
      <c r="F17" s="60">
        <v>6500916</v>
      </c>
      <c r="G17" s="60">
        <v>188316</v>
      </c>
      <c r="H17" s="60">
        <v>198050</v>
      </c>
      <c r="I17" s="60">
        <v>137183</v>
      </c>
      <c r="J17" s="60">
        <v>523549</v>
      </c>
      <c r="K17" s="60">
        <v>218579</v>
      </c>
      <c r="L17" s="60">
        <v>207780</v>
      </c>
      <c r="M17" s="60">
        <v>131252</v>
      </c>
      <c r="N17" s="60">
        <v>557611</v>
      </c>
      <c r="O17" s="60"/>
      <c r="P17" s="60"/>
      <c r="Q17" s="60"/>
      <c r="R17" s="60"/>
      <c r="S17" s="60"/>
      <c r="T17" s="60"/>
      <c r="U17" s="60"/>
      <c r="V17" s="60"/>
      <c r="W17" s="60">
        <v>1081160</v>
      </c>
      <c r="X17" s="60">
        <v>3250458</v>
      </c>
      <c r="Y17" s="60">
        <v>-2169298</v>
      </c>
      <c r="Z17" s="140">
        <v>-66.74</v>
      </c>
      <c r="AA17" s="155">
        <v>6500916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779442</v>
      </c>
      <c r="D19" s="153">
        <f>SUM(D20:D23)</f>
        <v>0</v>
      </c>
      <c r="E19" s="154">
        <f t="shared" si="3"/>
        <v>811343</v>
      </c>
      <c r="F19" s="100">
        <f t="shared" si="3"/>
        <v>811343</v>
      </c>
      <c r="G19" s="100">
        <f t="shared" si="3"/>
        <v>67389</v>
      </c>
      <c r="H19" s="100">
        <f t="shared" si="3"/>
        <v>69477</v>
      </c>
      <c r="I19" s="100">
        <f t="shared" si="3"/>
        <v>69532</v>
      </c>
      <c r="J19" s="100">
        <f t="shared" si="3"/>
        <v>206398</v>
      </c>
      <c r="K19" s="100">
        <f t="shared" si="3"/>
        <v>68669</v>
      </c>
      <c r="L19" s="100">
        <f t="shared" si="3"/>
        <v>68349</v>
      </c>
      <c r="M19" s="100">
        <f t="shared" si="3"/>
        <v>69579</v>
      </c>
      <c r="N19" s="100">
        <f t="shared" si="3"/>
        <v>206597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412995</v>
      </c>
      <c r="X19" s="100">
        <f t="shared" si="3"/>
        <v>405672</v>
      </c>
      <c r="Y19" s="100">
        <f t="shared" si="3"/>
        <v>7323</v>
      </c>
      <c r="Z19" s="137">
        <f>+IF(X19&lt;&gt;0,+(Y19/X19)*100,0)</f>
        <v>1.80515293143229</v>
      </c>
      <c r="AA19" s="153">
        <f>SUM(AA20:AA23)</f>
        <v>811343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20585</v>
      </c>
      <c r="D22" s="157"/>
      <c r="E22" s="158">
        <v>56020</v>
      </c>
      <c r="F22" s="159">
        <v>56020</v>
      </c>
      <c r="G22" s="159">
        <v>1600</v>
      </c>
      <c r="H22" s="159">
        <v>2087</v>
      </c>
      <c r="I22" s="159">
        <v>2061</v>
      </c>
      <c r="J22" s="159">
        <v>5748</v>
      </c>
      <c r="K22" s="159">
        <v>1522</v>
      </c>
      <c r="L22" s="159">
        <v>1365</v>
      </c>
      <c r="M22" s="159">
        <v>2270</v>
      </c>
      <c r="N22" s="159">
        <v>5157</v>
      </c>
      <c r="O22" s="159"/>
      <c r="P22" s="159"/>
      <c r="Q22" s="159"/>
      <c r="R22" s="159"/>
      <c r="S22" s="159"/>
      <c r="T22" s="159"/>
      <c r="U22" s="159"/>
      <c r="V22" s="159"/>
      <c r="W22" s="159">
        <v>10905</v>
      </c>
      <c r="X22" s="159">
        <v>28008</v>
      </c>
      <c r="Y22" s="159">
        <v>-17103</v>
      </c>
      <c r="Z22" s="141">
        <v>-61.06</v>
      </c>
      <c r="AA22" s="157">
        <v>56020</v>
      </c>
    </row>
    <row r="23" spans="1:27" ht="12.75">
      <c r="A23" s="138" t="s">
        <v>92</v>
      </c>
      <c r="B23" s="136"/>
      <c r="C23" s="155">
        <v>758857</v>
      </c>
      <c r="D23" s="155"/>
      <c r="E23" s="156">
        <v>755323</v>
      </c>
      <c r="F23" s="60">
        <v>755323</v>
      </c>
      <c r="G23" s="60">
        <v>65789</v>
      </c>
      <c r="H23" s="60">
        <v>67390</v>
      </c>
      <c r="I23" s="60">
        <v>67471</v>
      </c>
      <c r="J23" s="60">
        <v>200650</v>
      </c>
      <c r="K23" s="60">
        <v>67147</v>
      </c>
      <c r="L23" s="60">
        <v>66984</v>
      </c>
      <c r="M23" s="60">
        <v>67309</v>
      </c>
      <c r="N23" s="60">
        <v>201440</v>
      </c>
      <c r="O23" s="60"/>
      <c r="P23" s="60"/>
      <c r="Q23" s="60"/>
      <c r="R23" s="60"/>
      <c r="S23" s="60"/>
      <c r="T23" s="60"/>
      <c r="U23" s="60"/>
      <c r="V23" s="60"/>
      <c r="W23" s="60">
        <v>402090</v>
      </c>
      <c r="X23" s="60">
        <v>377664</v>
      </c>
      <c r="Y23" s="60">
        <v>24426</v>
      </c>
      <c r="Z23" s="140">
        <v>6.47</v>
      </c>
      <c r="AA23" s="155">
        <v>755323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203052957</v>
      </c>
      <c r="D25" s="168">
        <f>+D5+D9+D15+D19+D24</f>
        <v>0</v>
      </c>
      <c r="E25" s="169">
        <f t="shared" si="4"/>
        <v>170561263</v>
      </c>
      <c r="F25" s="73">
        <f t="shared" si="4"/>
        <v>170561263</v>
      </c>
      <c r="G25" s="73">
        <f t="shared" si="4"/>
        <v>54725424</v>
      </c>
      <c r="H25" s="73">
        <f t="shared" si="4"/>
        <v>4594975</v>
      </c>
      <c r="I25" s="73">
        <f t="shared" si="4"/>
        <v>922560</v>
      </c>
      <c r="J25" s="73">
        <f t="shared" si="4"/>
        <v>60242959</v>
      </c>
      <c r="K25" s="73">
        <f t="shared" si="4"/>
        <v>1348966</v>
      </c>
      <c r="L25" s="73">
        <f t="shared" si="4"/>
        <v>1149258</v>
      </c>
      <c r="M25" s="73">
        <f t="shared" si="4"/>
        <v>32762781</v>
      </c>
      <c r="N25" s="73">
        <f t="shared" si="4"/>
        <v>35261005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95503964</v>
      </c>
      <c r="X25" s="73">
        <f t="shared" si="4"/>
        <v>85280634</v>
      </c>
      <c r="Y25" s="73">
        <f t="shared" si="4"/>
        <v>10223330</v>
      </c>
      <c r="Z25" s="170">
        <f>+IF(X25&lt;&gt;0,+(Y25/X25)*100,0)</f>
        <v>11.987868195257555</v>
      </c>
      <c r="AA25" s="168">
        <f>+AA5+AA9+AA15+AA19+AA24</f>
        <v>170561263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106711624</v>
      </c>
      <c r="D28" s="153">
        <f>SUM(D29:D31)</f>
        <v>0</v>
      </c>
      <c r="E28" s="154">
        <f t="shared" si="5"/>
        <v>94310631</v>
      </c>
      <c r="F28" s="100">
        <f t="shared" si="5"/>
        <v>94310631</v>
      </c>
      <c r="G28" s="100">
        <f t="shared" si="5"/>
        <v>4071416</v>
      </c>
      <c r="H28" s="100">
        <f t="shared" si="5"/>
        <v>4677299</v>
      </c>
      <c r="I28" s="100">
        <f t="shared" si="5"/>
        <v>5865058</v>
      </c>
      <c r="J28" s="100">
        <f t="shared" si="5"/>
        <v>14613773</v>
      </c>
      <c r="K28" s="100">
        <f t="shared" si="5"/>
        <v>5679384</v>
      </c>
      <c r="L28" s="100">
        <f t="shared" si="5"/>
        <v>7362563</v>
      </c>
      <c r="M28" s="100">
        <f t="shared" si="5"/>
        <v>10920332</v>
      </c>
      <c r="N28" s="100">
        <f t="shared" si="5"/>
        <v>23962279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38576052</v>
      </c>
      <c r="X28" s="100">
        <f t="shared" si="5"/>
        <v>47155314</v>
      </c>
      <c r="Y28" s="100">
        <f t="shared" si="5"/>
        <v>-8579262</v>
      </c>
      <c r="Z28" s="137">
        <f>+IF(X28&lt;&gt;0,+(Y28/X28)*100,0)</f>
        <v>-18.193627127580996</v>
      </c>
      <c r="AA28" s="153">
        <f>SUM(AA29:AA31)</f>
        <v>94310631</v>
      </c>
    </row>
    <row r="29" spans="1:27" ht="12.75">
      <c r="A29" s="138" t="s">
        <v>75</v>
      </c>
      <c r="B29" s="136"/>
      <c r="C29" s="155">
        <v>27399385</v>
      </c>
      <c r="D29" s="155"/>
      <c r="E29" s="156">
        <v>28079823</v>
      </c>
      <c r="F29" s="60">
        <v>28079823</v>
      </c>
      <c r="G29" s="60">
        <v>1151046</v>
      </c>
      <c r="H29" s="60">
        <v>1271669</v>
      </c>
      <c r="I29" s="60">
        <v>1649114</v>
      </c>
      <c r="J29" s="60">
        <v>4071829</v>
      </c>
      <c r="K29" s="60">
        <v>1611572</v>
      </c>
      <c r="L29" s="60">
        <v>2856129</v>
      </c>
      <c r="M29" s="60">
        <v>5540998</v>
      </c>
      <c r="N29" s="60">
        <v>10008699</v>
      </c>
      <c r="O29" s="60"/>
      <c r="P29" s="60"/>
      <c r="Q29" s="60"/>
      <c r="R29" s="60"/>
      <c r="S29" s="60"/>
      <c r="T29" s="60"/>
      <c r="U29" s="60"/>
      <c r="V29" s="60"/>
      <c r="W29" s="60">
        <v>14080528</v>
      </c>
      <c r="X29" s="60">
        <v>14039910</v>
      </c>
      <c r="Y29" s="60">
        <v>40618</v>
      </c>
      <c r="Z29" s="140">
        <v>0.29</v>
      </c>
      <c r="AA29" s="155">
        <v>28079823</v>
      </c>
    </row>
    <row r="30" spans="1:27" ht="12.75">
      <c r="A30" s="138" t="s">
        <v>76</v>
      </c>
      <c r="B30" s="136"/>
      <c r="C30" s="157">
        <v>64646648</v>
      </c>
      <c r="D30" s="157"/>
      <c r="E30" s="158">
        <v>64162952</v>
      </c>
      <c r="F30" s="159">
        <v>64162952</v>
      </c>
      <c r="G30" s="159">
        <v>1980968</v>
      </c>
      <c r="H30" s="159">
        <v>2097764</v>
      </c>
      <c r="I30" s="159">
        <v>2833777</v>
      </c>
      <c r="J30" s="159">
        <v>6912509</v>
      </c>
      <c r="K30" s="159">
        <v>2936628</v>
      </c>
      <c r="L30" s="159">
        <v>3253782</v>
      </c>
      <c r="M30" s="159">
        <v>3981326</v>
      </c>
      <c r="N30" s="159">
        <v>10171736</v>
      </c>
      <c r="O30" s="159"/>
      <c r="P30" s="159"/>
      <c r="Q30" s="159"/>
      <c r="R30" s="159"/>
      <c r="S30" s="159"/>
      <c r="T30" s="159"/>
      <c r="U30" s="159"/>
      <c r="V30" s="159"/>
      <c r="W30" s="159">
        <v>17084245</v>
      </c>
      <c r="X30" s="159">
        <v>32081478</v>
      </c>
      <c r="Y30" s="159">
        <v>-14997233</v>
      </c>
      <c r="Z30" s="141">
        <v>-46.75</v>
      </c>
      <c r="AA30" s="157">
        <v>64162952</v>
      </c>
    </row>
    <row r="31" spans="1:27" ht="12.75">
      <c r="A31" s="138" t="s">
        <v>77</v>
      </c>
      <c r="B31" s="136"/>
      <c r="C31" s="155">
        <v>14665591</v>
      </c>
      <c r="D31" s="155"/>
      <c r="E31" s="156">
        <v>2067856</v>
      </c>
      <c r="F31" s="60">
        <v>2067856</v>
      </c>
      <c r="G31" s="60">
        <v>939402</v>
      </c>
      <c r="H31" s="60">
        <v>1307866</v>
      </c>
      <c r="I31" s="60">
        <v>1382167</v>
      </c>
      <c r="J31" s="60">
        <v>3629435</v>
      </c>
      <c r="K31" s="60">
        <v>1131184</v>
      </c>
      <c r="L31" s="60">
        <v>1252652</v>
      </c>
      <c r="M31" s="60">
        <v>1398008</v>
      </c>
      <c r="N31" s="60">
        <v>3781844</v>
      </c>
      <c r="O31" s="60"/>
      <c r="P31" s="60"/>
      <c r="Q31" s="60"/>
      <c r="R31" s="60"/>
      <c r="S31" s="60"/>
      <c r="T31" s="60"/>
      <c r="U31" s="60"/>
      <c r="V31" s="60"/>
      <c r="W31" s="60">
        <v>7411279</v>
      </c>
      <c r="X31" s="60">
        <v>1033926</v>
      </c>
      <c r="Y31" s="60">
        <v>6377353</v>
      </c>
      <c r="Z31" s="140">
        <v>616.81</v>
      </c>
      <c r="AA31" s="155">
        <v>2067856</v>
      </c>
    </row>
    <row r="32" spans="1:27" ht="12.75">
      <c r="A32" s="135" t="s">
        <v>78</v>
      </c>
      <c r="B32" s="136"/>
      <c r="C32" s="153">
        <f aca="true" t="shared" si="6" ref="C32:Y32">SUM(C33:C37)</f>
        <v>4609422</v>
      </c>
      <c r="D32" s="153">
        <f>SUM(D33:D37)</f>
        <v>0</v>
      </c>
      <c r="E32" s="154">
        <f t="shared" si="6"/>
        <v>5390036</v>
      </c>
      <c r="F32" s="100">
        <f t="shared" si="6"/>
        <v>5390036</v>
      </c>
      <c r="G32" s="100">
        <f t="shared" si="6"/>
        <v>282266</v>
      </c>
      <c r="H32" s="100">
        <f t="shared" si="6"/>
        <v>407012</v>
      </c>
      <c r="I32" s="100">
        <f t="shared" si="6"/>
        <v>564680</v>
      </c>
      <c r="J32" s="100">
        <f t="shared" si="6"/>
        <v>1253958</v>
      </c>
      <c r="K32" s="100">
        <f t="shared" si="6"/>
        <v>381696</v>
      </c>
      <c r="L32" s="100">
        <f t="shared" si="6"/>
        <v>466435</v>
      </c>
      <c r="M32" s="100">
        <f t="shared" si="6"/>
        <v>539704</v>
      </c>
      <c r="N32" s="100">
        <f t="shared" si="6"/>
        <v>1387835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2641793</v>
      </c>
      <c r="X32" s="100">
        <f t="shared" si="6"/>
        <v>2695014</v>
      </c>
      <c r="Y32" s="100">
        <f t="shared" si="6"/>
        <v>-53221</v>
      </c>
      <c r="Z32" s="137">
        <f>+IF(X32&lt;&gt;0,+(Y32/X32)*100,0)</f>
        <v>-1.974794936130202</v>
      </c>
      <c r="AA32" s="153">
        <f>SUM(AA33:AA37)</f>
        <v>5390036</v>
      </c>
    </row>
    <row r="33" spans="1:27" ht="12.75">
      <c r="A33" s="138" t="s">
        <v>79</v>
      </c>
      <c r="B33" s="136"/>
      <c r="C33" s="155">
        <v>1350961</v>
      </c>
      <c r="D33" s="155"/>
      <c r="E33" s="156">
        <v>2126862</v>
      </c>
      <c r="F33" s="60">
        <v>2126862</v>
      </c>
      <c r="G33" s="60">
        <v>101116</v>
      </c>
      <c r="H33" s="60">
        <v>193568</v>
      </c>
      <c r="I33" s="60">
        <v>219283</v>
      </c>
      <c r="J33" s="60">
        <v>513967</v>
      </c>
      <c r="K33" s="60">
        <v>155766</v>
      </c>
      <c r="L33" s="60">
        <v>218104</v>
      </c>
      <c r="M33" s="60">
        <v>164216</v>
      </c>
      <c r="N33" s="60">
        <v>538086</v>
      </c>
      <c r="O33" s="60"/>
      <c r="P33" s="60"/>
      <c r="Q33" s="60"/>
      <c r="R33" s="60"/>
      <c r="S33" s="60"/>
      <c r="T33" s="60"/>
      <c r="U33" s="60"/>
      <c r="V33" s="60"/>
      <c r="W33" s="60">
        <v>1052053</v>
      </c>
      <c r="X33" s="60">
        <v>1063428</v>
      </c>
      <c r="Y33" s="60">
        <v>-11375</v>
      </c>
      <c r="Z33" s="140">
        <v>-1.07</v>
      </c>
      <c r="AA33" s="155">
        <v>2126862</v>
      </c>
    </row>
    <row r="34" spans="1:27" ht="12.75">
      <c r="A34" s="138" t="s">
        <v>80</v>
      </c>
      <c r="B34" s="136"/>
      <c r="C34" s="155">
        <v>1673632</v>
      </c>
      <c r="D34" s="155"/>
      <c r="E34" s="156">
        <v>993953</v>
      </c>
      <c r="F34" s="60">
        <v>993953</v>
      </c>
      <c r="G34" s="60">
        <v>121429</v>
      </c>
      <c r="H34" s="60">
        <v>116453</v>
      </c>
      <c r="I34" s="60">
        <v>157272</v>
      </c>
      <c r="J34" s="60">
        <v>395154</v>
      </c>
      <c r="K34" s="60">
        <v>137472</v>
      </c>
      <c r="L34" s="60">
        <v>134853</v>
      </c>
      <c r="M34" s="60">
        <v>167210</v>
      </c>
      <c r="N34" s="60">
        <v>439535</v>
      </c>
      <c r="O34" s="60"/>
      <c r="P34" s="60"/>
      <c r="Q34" s="60"/>
      <c r="R34" s="60"/>
      <c r="S34" s="60"/>
      <c r="T34" s="60"/>
      <c r="U34" s="60"/>
      <c r="V34" s="60"/>
      <c r="W34" s="60">
        <v>834689</v>
      </c>
      <c r="X34" s="60">
        <v>496974</v>
      </c>
      <c r="Y34" s="60">
        <v>337715</v>
      </c>
      <c r="Z34" s="140">
        <v>67.95</v>
      </c>
      <c r="AA34" s="155">
        <v>993953</v>
      </c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>
        <v>1584829</v>
      </c>
      <c r="D36" s="155"/>
      <c r="E36" s="156">
        <v>2269221</v>
      </c>
      <c r="F36" s="60">
        <v>2269221</v>
      </c>
      <c r="G36" s="60">
        <v>59721</v>
      </c>
      <c r="H36" s="60">
        <v>96991</v>
      </c>
      <c r="I36" s="60">
        <v>188125</v>
      </c>
      <c r="J36" s="60">
        <v>344837</v>
      </c>
      <c r="K36" s="60">
        <v>88458</v>
      </c>
      <c r="L36" s="60">
        <v>113478</v>
      </c>
      <c r="M36" s="60">
        <v>208278</v>
      </c>
      <c r="N36" s="60">
        <v>410214</v>
      </c>
      <c r="O36" s="60"/>
      <c r="P36" s="60"/>
      <c r="Q36" s="60"/>
      <c r="R36" s="60"/>
      <c r="S36" s="60"/>
      <c r="T36" s="60"/>
      <c r="U36" s="60"/>
      <c r="V36" s="60"/>
      <c r="W36" s="60">
        <v>755051</v>
      </c>
      <c r="X36" s="60">
        <v>1134612</v>
      </c>
      <c r="Y36" s="60">
        <v>-379561</v>
      </c>
      <c r="Z36" s="140">
        <v>-33.45</v>
      </c>
      <c r="AA36" s="155">
        <v>2269221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19330366</v>
      </c>
      <c r="D38" s="153">
        <f>SUM(D39:D41)</f>
        <v>0</v>
      </c>
      <c r="E38" s="154">
        <f t="shared" si="7"/>
        <v>19880831</v>
      </c>
      <c r="F38" s="100">
        <f t="shared" si="7"/>
        <v>19880831</v>
      </c>
      <c r="G38" s="100">
        <f t="shared" si="7"/>
        <v>1391675</v>
      </c>
      <c r="H38" s="100">
        <f t="shared" si="7"/>
        <v>1523695</v>
      </c>
      <c r="I38" s="100">
        <f t="shared" si="7"/>
        <v>1838842</v>
      </c>
      <c r="J38" s="100">
        <f t="shared" si="7"/>
        <v>4754212</v>
      </c>
      <c r="K38" s="100">
        <f t="shared" si="7"/>
        <v>1704193</v>
      </c>
      <c r="L38" s="100">
        <f t="shared" si="7"/>
        <v>1667858</v>
      </c>
      <c r="M38" s="100">
        <f t="shared" si="7"/>
        <v>1873031</v>
      </c>
      <c r="N38" s="100">
        <f t="shared" si="7"/>
        <v>5245082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9999294</v>
      </c>
      <c r="X38" s="100">
        <f t="shared" si="7"/>
        <v>9940416</v>
      </c>
      <c r="Y38" s="100">
        <f t="shared" si="7"/>
        <v>58878</v>
      </c>
      <c r="Z38" s="137">
        <f>+IF(X38&lt;&gt;0,+(Y38/X38)*100,0)</f>
        <v>0.5923092152280146</v>
      </c>
      <c r="AA38" s="153">
        <f>SUM(AA39:AA41)</f>
        <v>19880831</v>
      </c>
    </row>
    <row r="39" spans="1:27" ht="12.75">
      <c r="A39" s="138" t="s">
        <v>85</v>
      </c>
      <c r="B39" s="136"/>
      <c r="C39" s="155">
        <v>4328695</v>
      </c>
      <c r="D39" s="155"/>
      <c r="E39" s="156">
        <v>6080892</v>
      </c>
      <c r="F39" s="60">
        <v>6080892</v>
      </c>
      <c r="G39" s="60">
        <v>355329</v>
      </c>
      <c r="H39" s="60">
        <v>374688</v>
      </c>
      <c r="I39" s="60">
        <v>512702</v>
      </c>
      <c r="J39" s="60">
        <v>1242719</v>
      </c>
      <c r="K39" s="60">
        <v>314353</v>
      </c>
      <c r="L39" s="60">
        <v>513038</v>
      </c>
      <c r="M39" s="60">
        <v>426196</v>
      </c>
      <c r="N39" s="60">
        <v>1253587</v>
      </c>
      <c r="O39" s="60"/>
      <c r="P39" s="60"/>
      <c r="Q39" s="60"/>
      <c r="R39" s="60"/>
      <c r="S39" s="60"/>
      <c r="T39" s="60"/>
      <c r="U39" s="60"/>
      <c r="V39" s="60"/>
      <c r="W39" s="60">
        <v>2496306</v>
      </c>
      <c r="X39" s="60">
        <v>3040446</v>
      </c>
      <c r="Y39" s="60">
        <v>-544140</v>
      </c>
      <c r="Z39" s="140">
        <v>-17.9</v>
      </c>
      <c r="AA39" s="155">
        <v>6080892</v>
      </c>
    </row>
    <row r="40" spans="1:27" ht="12.75">
      <c r="A40" s="138" t="s">
        <v>86</v>
      </c>
      <c r="B40" s="136"/>
      <c r="C40" s="155">
        <v>15001671</v>
      </c>
      <c r="D40" s="155"/>
      <c r="E40" s="156">
        <v>13799939</v>
      </c>
      <c r="F40" s="60">
        <v>13799939</v>
      </c>
      <c r="G40" s="60">
        <v>1036346</v>
      </c>
      <c r="H40" s="60">
        <v>1149007</v>
      </c>
      <c r="I40" s="60">
        <v>1326140</v>
      </c>
      <c r="J40" s="60">
        <v>3511493</v>
      </c>
      <c r="K40" s="60">
        <v>1389840</v>
      </c>
      <c r="L40" s="60">
        <v>1154820</v>
      </c>
      <c r="M40" s="60">
        <v>1446835</v>
      </c>
      <c r="N40" s="60">
        <v>3991495</v>
      </c>
      <c r="O40" s="60"/>
      <c r="P40" s="60"/>
      <c r="Q40" s="60"/>
      <c r="R40" s="60"/>
      <c r="S40" s="60"/>
      <c r="T40" s="60"/>
      <c r="U40" s="60"/>
      <c r="V40" s="60"/>
      <c r="W40" s="60">
        <v>7502988</v>
      </c>
      <c r="X40" s="60">
        <v>6899970</v>
      </c>
      <c r="Y40" s="60">
        <v>603018</v>
      </c>
      <c r="Z40" s="140">
        <v>8.74</v>
      </c>
      <c r="AA40" s="155">
        <v>13799939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12367917</v>
      </c>
      <c r="D42" s="153">
        <f>SUM(D43:D46)</f>
        <v>0</v>
      </c>
      <c r="E42" s="154">
        <f t="shared" si="8"/>
        <v>15680719</v>
      </c>
      <c r="F42" s="100">
        <f t="shared" si="8"/>
        <v>15680719</v>
      </c>
      <c r="G42" s="100">
        <f t="shared" si="8"/>
        <v>805690</v>
      </c>
      <c r="H42" s="100">
        <f t="shared" si="8"/>
        <v>1888927</v>
      </c>
      <c r="I42" s="100">
        <f t="shared" si="8"/>
        <v>1532079</v>
      </c>
      <c r="J42" s="100">
        <f t="shared" si="8"/>
        <v>4226696</v>
      </c>
      <c r="K42" s="100">
        <f t="shared" si="8"/>
        <v>2090541</v>
      </c>
      <c r="L42" s="100">
        <f t="shared" si="8"/>
        <v>1679767</v>
      </c>
      <c r="M42" s="100">
        <f t="shared" si="8"/>
        <v>1595512</v>
      </c>
      <c r="N42" s="100">
        <f t="shared" si="8"/>
        <v>5365820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9592516</v>
      </c>
      <c r="X42" s="100">
        <f t="shared" si="8"/>
        <v>7840356</v>
      </c>
      <c r="Y42" s="100">
        <f t="shared" si="8"/>
        <v>1752160</v>
      </c>
      <c r="Z42" s="137">
        <f>+IF(X42&lt;&gt;0,+(Y42/X42)*100,0)</f>
        <v>22.347964811801912</v>
      </c>
      <c r="AA42" s="153">
        <f>SUM(AA43:AA46)</f>
        <v>15680719</v>
      </c>
    </row>
    <row r="43" spans="1:27" ht="12.75">
      <c r="A43" s="138" t="s">
        <v>89</v>
      </c>
      <c r="B43" s="136"/>
      <c r="C43" s="155">
        <v>3809352</v>
      </c>
      <c r="D43" s="155"/>
      <c r="E43" s="156">
        <v>4897095</v>
      </c>
      <c r="F43" s="60">
        <v>4897095</v>
      </c>
      <c r="G43" s="60">
        <v>87294</v>
      </c>
      <c r="H43" s="60">
        <v>311425</v>
      </c>
      <c r="I43" s="60">
        <v>363731</v>
      </c>
      <c r="J43" s="60">
        <v>762450</v>
      </c>
      <c r="K43" s="60">
        <v>983895</v>
      </c>
      <c r="L43" s="60">
        <v>454681</v>
      </c>
      <c r="M43" s="60">
        <v>420051</v>
      </c>
      <c r="N43" s="60">
        <v>1858627</v>
      </c>
      <c r="O43" s="60"/>
      <c r="P43" s="60"/>
      <c r="Q43" s="60"/>
      <c r="R43" s="60"/>
      <c r="S43" s="60"/>
      <c r="T43" s="60"/>
      <c r="U43" s="60"/>
      <c r="V43" s="60"/>
      <c r="W43" s="60">
        <v>2621077</v>
      </c>
      <c r="X43" s="60">
        <v>2448546</v>
      </c>
      <c r="Y43" s="60">
        <v>172531</v>
      </c>
      <c r="Z43" s="140">
        <v>7.05</v>
      </c>
      <c r="AA43" s="155">
        <v>4897095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8558565</v>
      </c>
      <c r="D46" s="155"/>
      <c r="E46" s="156">
        <v>10783624</v>
      </c>
      <c r="F46" s="60">
        <v>10783624</v>
      </c>
      <c r="G46" s="60">
        <v>718396</v>
      </c>
      <c r="H46" s="60">
        <v>1577502</v>
      </c>
      <c r="I46" s="60">
        <v>1168348</v>
      </c>
      <c r="J46" s="60">
        <v>3464246</v>
      </c>
      <c r="K46" s="60">
        <v>1106646</v>
      </c>
      <c r="L46" s="60">
        <v>1225086</v>
      </c>
      <c r="M46" s="60">
        <v>1175461</v>
      </c>
      <c r="N46" s="60">
        <v>3507193</v>
      </c>
      <c r="O46" s="60"/>
      <c r="P46" s="60"/>
      <c r="Q46" s="60"/>
      <c r="R46" s="60"/>
      <c r="S46" s="60"/>
      <c r="T46" s="60"/>
      <c r="U46" s="60"/>
      <c r="V46" s="60"/>
      <c r="W46" s="60">
        <v>6971439</v>
      </c>
      <c r="X46" s="60">
        <v>5391810</v>
      </c>
      <c r="Y46" s="60">
        <v>1579629</v>
      </c>
      <c r="Z46" s="140">
        <v>29.3</v>
      </c>
      <c r="AA46" s="155">
        <v>10783624</v>
      </c>
    </row>
    <row r="47" spans="1:27" ht="12.75">
      <c r="A47" s="135" t="s">
        <v>93</v>
      </c>
      <c r="B47" s="142" t="s">
        <v>94</v>
      </c>
      <c r="C47" s="153">
        <v>3153176</v>
      </c>
      <c r="D47" s="153"/>
      <c r="E47" s="154">
        <v>2618482</v>
      </c>
      <c r="F47" s="100">
        <v>2618482</v>
      </c>
      <c r="G47" s="100">
        <v>277585</v>
      </c>
      <c r="H47" s="100">
        <v>217265</v>
      </c>
      <c r="I47" s="100">
        <v>294568</v>
      </c>
      <c r="J47" s="100">
        <v>789418</v>
      </c>
      <c r="K47" s="100">
        <v>374519</v>
      </c>
      <c r="L47" s="100">
        <v>255351</v>
      </c>
      <c r="M47" s="100">
        <v>705866</v>
      </c>
      <c r="N47" s="100">
        <v>1335736</v>
      </c>
      <c r="O47" s="100"/>
      <c r="P47" s="100"/>
      <c r="Q47" s="100"/>
      <c r="R47" s="100"/>
      <c r="S47" s="100"/>
      <c r="T47" s="100"/>
      <c r="U47" s="100"/>
      <c r="V47" s="100"/>
      <c r="W47" s="100">
        <v>2125154</v>
      </c>
      <c r="X47" s="100">
        <v>1309308</v>
      </c>
      <c r="Y47" s="100">
        <v>815846</v>
      </c>
      <c r="Z47" s="137">
        <v>62.31</v>
      </c>
      <c r="AA47" s="153">
        <v>2618482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146172505</v>
      </c>
      <c r="D48" s="168">
        <f>+D28+D32+D38+D42+D47</f>
        <v>0</v>
      </c>
      <c r="E48" s="169">
        <f t="shared" si="9"/>
        <v>137880699</v>
      </c>
      <c r="F48" s="73">
        <f t="shared" si="9"/>
        <v>137880699</v>
      </c>
      <c r="G48" s="73">
        <f t="shared" si="9"/>
        <v>6828632</v>
      </c>
      <c r="H48" s="73">
        <f t="shared" si="9"/>
        <v>8714198</v>
      </c>
      <c r="I48" s="73">
        <f t="shared" si="9"/>
        <v>10095227</v>
      </c>
      <c r="J48" s="73">
        <f t="shared" si="9"/>
        <v>25638057</v>
      </c>
      <c r="K48" s="73">
        <f t="shared" si="9"/>
        <v>10230333</v>
      </c>
      <c r="L48" s="73">
        <f t="shared" si="9"/>
        <v>11431974</v>
      </c>
      <c r="M48" s="73">
        <f t="shared" si="9"/>
        <v>15634445</v>
      </c>
      <c r="N48" s="73">
        <f t="shared" si="9"/>
        <v>37296752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62934809</v>
      </c>
      <c r="X48" s="73">
        <f t="shared" si="9"/>
        <v>68940408</v>
      </c>
      <c r="Y48" s="73">
        <f t="shared" si="9"/>
        <v>-6005599</v>
      </c>
      <c r="Z48" s="170">
        <f>+IF(X48&lt;&gt;0,+(Y48/X48)*100,0)</f>
        <v>-8.711290191378037</v>
      </c>
      <c r="AA48" s="168">
        <f>+AA28+AA32+AA38+AA42+AA47</f>
        <v>137880699</v>
      </c>
    </row>
    <row r="49" spans="1:27" ht="12.75">
      <c r="A49" s="148" t="s">
        <v>49</v>
      </c>
      <c r="B49" s="149"/>
      <c r="C49" s="171">
        <f aca="true" t="shared" si="10" ref="C49:Y49">+C25-C48</f>
        <v>56880452</v>
      </c>
      <c r="D49" s="171">
        <f>+D25-D48</f>
        <v>0</v>
      </c>
      <c r="E49" s="172">
        <f t="shared" si="10"/>
        <v>32680564</v>
      </c>
      <c r="F49" s="173">
        <f t="shared" si="10"/>
        <v>32680564</v>
      </c>
      <c r="G49" s="173">
        <f t="shared" si="10"/>
        <v>47896792</v>
      </c>
      <c r="H49" s="173">
        <f t="shared" si="10"/>
        <v>-4119223</v>
      </c>
      <c r="I49" s="173">
        <f t="shared" si="10"/>
        <v>-9172667</v>
      </c>
      <c r="J49" s="173">
        <f t="shared" si="10"/>
        <v>34604902</v>
      </c>
      <c r="K49" s="173">
        <f t="shared" si="10"/>
        <v>-8881367</v>
      </c>
      <c r="L49" s="173">
        <f t="shared" si="10"/>
        <v>-10282716</v>
      </c>
      <c r="M49" s="173">
        <f t="shared" si="10"/>
        <v>17128336</v>
      </c>
      <c r="N49" s="173">
        <f t="shared" si="10"/>
        <v>-2035747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32569155</v>
      </c>
      <c r="X49" s="173">
        <f>IF(F25=F48,0,X25-X48)</f>
        <v>16340226</v>
      </c>
      <c r="Y49" s="173">
        <f t="shared" si="10"/>
        <v>16228929</v>
      </c>
      <c r="Z49" s="174">
        <f>+IF(X49&lt;&gt;0,+(Y49/X49)*100,0)</f>
        <v>99.31887722972742</v>
      </c>
      <c r="AA49" s="171">
        <f>+AA25-AA48</f>
        <v>32680564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25080555</v>
      </c>
      <c r="D5" s="155">
        <v>0</v>
      </c>
      <c r="E5" s="156">
        <v>28779832</v>
      </c>
      <c r="F5" s="60">
        <v>28779832</v>
      </c>
      <c r="G5" s="60">
        <v>22720594</v>
      </c>
      <c r="H5" s="60">
        <v>3950222</v>
      </c>
      <c r="I5" s="60">
        <v>434386</v>
      </c>
      <c r="J5" s="60">
        <v>27105202</v>
      </c>
      <c r="K5" s="60">
        <v>772163</v>
      </c>
      <c r="L5" s="60">
        <v>434386</v>
      </c>
      <c r="M5" s="60">
        <v>434386</v>
      </c>
      <c r="N5" s="60">
        <v>1640935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28746137</v>
      </c>
      <c r="X5" s="60">
        <v>14389914</v>
      </c>
      <c r="Y5" s="60">
        <v>14356223</v>
      </c>
      <c r="Z5" s="140">
        <v>99.77</v>
      </c>
      <c r="AA5" s="155">
        <v>28779832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758857</v>
      </c>
      <c r="D10" s="155">
        <v>0</v>
      </c>
      <c r="E10" s="156">
        <v>755323</v>
      </c>
      <c r="F10" s="54">
        <v>755323</v>
      </c>
      <c r="G10" s="54">
        <v>65789</v>
      </c>
      <c r="H10" s="54">
        <v>67390</v>
      </c>
      <c r="I10" s="54">
        <v>67471</v>
      </c>
      <c r="J10" s="54">
        <v>200650</v>
      </c>
      <c r="K10" s="54">
        <v>67147</v>
      </c>
      <c r="L10" s="54">
        <v>66984</v>
      </c>
      <c r="M10" s="54">
        <v>67309</v>
      </c>
      <c r="N10" s="54">
        <v>201440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402090</v>
      </c>
      <c r="X10" s="54"/>
      <c r="Y10" s="54">
        <v>402090</v>
      </c>
      <c r="Z10" s="184">
        <v>0</v>
      </c>
      <c r="AA10" s="130">
        <v>755323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155982</v>
      </c>
      <c r="D12" s="155">
        <v>0</v>
      </c>
      <c r="E12" s="156">
        <v>572207</v>
      </c>
      <c r="F12" s="60">
        <v>572207</v>
      </c>
      <c r="G12" s="60">
        <v>18579</v>
      </c>
      <c r="H12" s="60">
        <v>9300</v>
      </c>
      <c r="I12" s="60">
        <v>13682</v>
      </c>
      <c r="J12" s="60">
        <v>41561</v>
      </c>
      <c r="K12" s="60">
        <v>9729</v>
      </c>
      <c r="L12" s="60">
        <v>13682</v>
      </c>
      <c r="M12" s="60">
        <v>13682</v>
      </c>
      <c r="N12" s="60">
        <v>37093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78654</v>
      </c>
      <c r="X12" s="60">
        <v>286104</v>
      </c>
      <c r="Y12" s="60">
        <v>-207450</v>
      </c>
      <c r="Z12" s="140">
        <v>-72.51</v>
      </c>
      <c r="AA12" s="155">
        <v>572207</v>
      </c>
    </row>
    <row r="13" spans="1:27" ht="12.75">
      <c r="A13" s="181" t="s">
        <v>109</v>
      </c>
      <c r="B13" s="185"/>
      <c r="C13" s="155">
        <v>755148</v>
      </c>
      <c r="D13" s="155">
        <v>0</v>
      </c>
      <c r="E13" s="156">
        <v>2701720</v>
      </c>
      <c r="F13" s="60">
        <v>2701720</v>
      </c>
      <c r="G13" s="60">
        <v>0</v>
      </c>
      <c r="H13" s="60">
        <v>186369</v>
      </c>
      <c r="I13" s="60">
        <v>149490</v>
      </c>
      <c r="J13" s="60">
        <v>335859</v>
      </c>
      <c r="K13" s="60">
        <v>107592</v>
      </c>
      <c r="L13" s="60">
        <v>121220</v>
      </c>
      <c r="M13" s="60">
        <v>51287</v>
      </c>
      <c r="N13" s="60">
        <v>280099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615958</v>
      </c>
      <c r="X13" s="60">
        <v>1350858</v>
      </c>
      <c r="Y13" s="60">
        <v>-734900</v>
      </c>
      <c r="Z13" s="140">
        <v>-54.4</v>
      </c>
      <c r="AA13" s="155">
        <v>2701720</v>
      </c>
    </row>
    <row r="14" spans="1:27" ht="12.75">
      <c r="A14" s="181" t="s">
        <v>110</v>
      </c>
      <c r="B14" s="185"/>
      <c r="C14" s="155">
        <v>1985149</v>
      </c>
      <c r="D14" s="155">
        <v>0</v>
      </c>
      <c r="E14" s="156">
        <v>4343234</v>
      </c>
      <c r="F14" s="60">
        <v>4343234</v>
      </c>
      <c r="G14" s="60">
        <v>252645</v>
      </c>
      <c r="H14" s="60">
        <v>171432</v>
      </c>
      <c r="I14" s="60">
        <v>89998</v>
      </c>
      <c r="J14" s="60">
        <v>514075</v>
      </c>
      <c r="K14" s="60">
        <v>160836</v>
      </c>
      <c r="L14" s="60">
        <v>217565</v>
      </c>
      <c r="M14" s="60">
        <v>232790</v>
      </c>
      <c r="N14" s="60">
        <v>611191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1125266</v>
      </c>
      <c r="X14" s="60">
        <v>2171616</v>
      </c>
      <c r="Y14" s="60">
        <v>-1046350</v>
      </c>
      <c r="Z14" s="140">
        <v>-48.18</v>
      </c>
      <c r="AA14" s="155">
        <v>4343234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449700</v>
      </c>
      <c r="D16" s="155">
        <v>0</v>
      </c>
      <c r="E16" s="156">
        <v>3899788</v>
      </c>
      <c r="F16" s="60">
        <v>3899788</v>
      </c>
      <c r="G16" s="60">
        <v>15210</v>
      </c>
      <c r="H16" s="60">
        <v>24085</v>
      </c>
      <c r="I16" s="60">
        <v>13187</v>
      </c>
      <c r="J16" s="60">
        <v>52482</v>
      </c>
      <c r="K16" s="60">
        <v>22528</v>
      </c>
      <c r="L16" s="60">
        <v>19200</v>
      </c>
      <c r="M16" s="60">
        <v>19635</v>
      </c>
      <c r="N16" s="60">
        <v>61363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113845</v>
      </c>
      <c r="X16" s="60">
        <v>1949892</v>
      </c>
      <c r="Y16" s="60">
        <v>-1836047</v>
      </c>
      <c r="Z16" s="140">
        <v>-94.16</v>
      </c>
      <c r="AA16" s="155">
        <v>3899788</v>
      </c>
    </row>
    <row r="17" spans="1:27" ht="12.75">
      <c r="A17" s="181" t="s">
        <v>113</v>
      </c>
      <c r="B17" s="185"/>
      <c r="C17" s="155">
        <v>1715473</v>
      </c>
      <c r="D17" s="155">
        <v>0</v>
      </c>
      <c r="E17" s="156">
        <v>2248877</v>
      </c>
      <c r="F17" s="60">
        <v>2248877</v>
      </c>
      <c r="G17" s="60">
        <v>136970</v>
      </c>
      <c r="H17" s="60">
        <v>145938</v>
      </c>
      <c r="I17" s="60">
        <v>105441</v>
      </c>
      <c r="J17" s="60">
        <v>388349</v>
      </c>
      <c r="K17" s="60">
        <v>174884</v>
      </c>
      <c r="L17" s="60">
        <v>171910</v>
      </c>
      <c r="M17" s="60">
        <v>88427</v>
      </c>
      <c r="N17" s="60">
        <v>435221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823570</v>
      </c>
      <c r="X17" s="60">
        <v>1124436</v>
      </c>
      <c r="Y17" s="60">
        <v>-300866</v>
      </c>
      <c r="Z17" s="140">
        <v>-26.76</v>
      </c>
      <c r="AA17" s="155">
        <v>2248877</v>
      </c>
    </row>
    <row r="18" spans="1:27" ht="12.75">
      <c r="A18" s="183" t="s">
        <v>114</v>
      </c>
      <c r="B18" s="182"/>
      <c r="C18" s="155">
        <v>309521</v>
      </c>
      <c r="D18" s="155">
        <v>0</v>
      </c>
      <c r="E18" s="156">
        <v>509106</v>
      </c>
      <c r="F18" s="60">
        <v>509106</v>
      </c>
      <c r="G18" s="60">
        <v>42063</v>
      </c>
      <c r="H18" s="60">
        <v>33398</v>
      </c>
      <c r="I18" s="60">
        <v>23929</v>
      </c>
      <c r="J18" s="60">
        <v>99390</v>
      </c>
      <c r="K18" s="60">
        <v>27094</v>
      </c>
      <c r="L18" s="60">
        <v>27042</v>
      </c>
      <c r="M18" s="60">
        <v>29858</v>
      </c>
      <c r="N18" s="60">
        <v>83994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183384</v>
      </c>
      <c r="X18" s="60">
        <v>254556</v>
      </c>
      <c r="Y18" s="60">
        <v>-71172</v>
      </c>
      <c r="Z18" s="140">
        <v>-27.96</v>
      </c>
      <c r="AA18" s="155">
        <v>509106</v>
      </c>
    </row>
    <row r="19" spans="1:27" ht="12.75">
      <c r="A19" s="181" t="s">
        <v>34</v>
      </c>
      <c r="B19" s="185"/>
      <c r="C19" s="155">
        <v>135032399</v>
      </c>
      <c r="D19" s="155">
        <v>0</v>
      </c>
      <c r="E19" s="156">
        <v>95935267</v>
      </c>
      <c r="F19" s="60">
        <v>95935267</v>
      </c>
      <c r="G19" s="60">
        <v>31453000</v>
      </c>
      <c r="H19" s="60">
        <v>0</v>
      </c>
      <c r="I19" s="60">
        <v>0</v>
      </c>
      <c r="J19" s="60">
        <v>31453000</v>
      </c>
      <c r="K19" s="60">
        <v>0</v>
      </c>
      <c r="L19" s="60">
        <v>62486</v>
      </c>
      <c r="M19" s="60">
        <v>31822446</v>
      </c>
      <c r="N19" s="60">
        <v>31884932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63337932</v>
      </c>
      <c r="X19" s="60">
        <v>47967636</v>
      </c>
      <c r="Y19" s="60">
        <v>15370296</v>
      </c>
      <c r="Z19" s="140">
        <v>32.04</v>
      </c>
      <c r="AA19" s="155">
        <v>95935267</v>
      </c>
    </row>
    <row r="20" spans="1:27" ht="12.75">
      <c r="A20" s="181" t="s">
        <v>35</v>
      </c>
      <c r="B20" s="185"/>
      <c r="C20" s="155">
        <v>1077629</v>
      </c>
      <c r="D20" s="155">
        <v>0</v>
      </c>
      <c r="E20" s="156">
        <v>4468009</v>
      </c>
      <c r="F20" s="54">
        <v>4468009</v>
      </c>
      <c r="G20" s="54">
        <v>20574</v>
      </c>
      <c r="H20" s="54">
        <v>6841</v>
      </c>
      <c r="I20" s="54">
        <v>24976</v>
      </c>
      <c r="J20" s="54">
        <v>52391</v>
      </c>
      <c r="K20" s="54">
        <v>6993</v>
      </c>
      <c r="L20" s="54">
        <v>14783</v>
      </c>
      <c r="M20" s="54">
        <v>2961</v>
      </c>
      <c r="N20" s="54">
        <v>24737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77128</v>
      </c>
      <c r="X20" s="54">
        <v>2234004</v>
      </c>
      <c r="Y20" s="54">
        <v>-2156876</v>
      </c>
      <c r="Z20" s="184">
        <v>-96.55</v>
      </c>
      <c r="AA20" s="130">
        <v>4468009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167320413</v>
      </c>
      <c r="D22" s="188">
        <f>SUM(D5:D21)</f>
        <v>0</v>
      </c>
      <c r="E22" s="189">
        <f t="shared" si="0"/>
        <v>144213363</v>
      </c>
      <c r="F22" s="190">
        <f t="shared" si="0"/>
        <v>144213363</v>
      </c>
      <c r="G22" s="190">
        <f t="shared" si="0"/>
        <v>54725424</v>
      </c>
      <c r="H22" s="190">
        <f t="shared" si="0"/>
        <v>4594975</v>
      </c>
      <c r="I22" s="190">
        <f t="shared" si="0"/>
        <v>922560</v>
      </c>
      <c r="J22" s="190">
        <f t="shared" si="0"/>
        <v>60242959</v>
      </c>
      <c r="K22" s="190">
        <f t="shared" si="0"/>
        <v>1348966</v>
      </c>
      <c r="L22" s="190">
        <f t="shared" si="0"/>
        <v>1149258</v>
      </c>
      <c r="M22" s="190">
        <f t="shared" si="0"/>
        <v>32762781</v>
      </c>
      <c r="N22" s="190">
        <f t="shared" si="0"/>
        <v>35261005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95503964</v>
      </c>
      <c r="X22" s="190">
        <f t="shared" si="0"/>
        <v>71729016</v>
      </c>
      <c r="Y22" s="190">
        <f t="shared" si="0"/>
        <v>23774948</v>
      </c>
      <c r="Z22" s="191">
        <f>+IF(X22&lt;&gt;0,+(Y22/X22)*100,0)</f>
        <v>33.14550976134958</v>
      </c>
      <c r="AA22" s="188">
        <f>SUM(AA5:AA21)</f>
        <v>144213363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58806424</v>
      </c>
      <c r="D25" s="155">
        <v>0</v>
      </c>
      <c r="E25" s="156">
        <v>66807170</v>
      </c>
      <c r="F25" s="60">
        <v>66807170</v>
      </c>
      <c r="G25" s="60">
        <v>4861491</v>
      </c>
      <c r="H25" s="60">
        <v>5017031</v>
      </c>
      <c r="I25" s="60">
        <v>6045554</v>
      </c>
      <c r="J25" s="60">
        <v>15924076</v>
      </c>
      <c r="K25" s="60">
        <v>5335913</v>
      </c>
      <c r="L25" s="60">
        <v>5895265</v>
      </c>
      <c r="M25" s="60">
        <v>6484092</v>
      </c>
      <c r="N25" s="60">
        <v>17715270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33639346</v>
      </c>
      <c r="X25" s="60">
        <v>33403589</v>
      </c>
      <c r="Y25" s="60">
        <v>235757</v>
      </c>
      <c r="Z25" s="140">
        <v>0.71</v>
      </c>
      <c r="AA25" s="155">
        <v>66807170</v>
      </c>
    </row>
    <row r="26" spans="1:27" ht="12.75">
      <c r="A26" s="183" t="s">
        <v>38</v>
      </c>
      <c r="B26" s="182"/>
      <c r="C26" s="155">
        <v>9521166</v>
      </c>
      <c r="D26" s="155">
        <v>0</v>
      </c>
      <c r="E26" s="156">
        <v>9439403</v>
      </c>
      <c r="F26" s="60">
        <v>9439403</v>
      </c>
      <c r="G26" s="60">
        <v>671207</v>
      </c>
      <c r="H26" s="60">
        <v>686061</v>
      </c>
      <c r="I26" s="60">
        <v>834642</v>
      </c>
      <c r="J26" s="60">
        <v>2191910</v>
      </c>
      <c r="K26" s="60">
        <v>711679</v>
      </c>
      <c r="L26" s="60">
        <v>695897</v>
      </c>
      <c r="M26" s="60">
        <v>739568</v>
      </c>
      <c r="N26" s="60">
        <v>2147144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4339054</v>
      </c>
      <c r="X26" s="60">
        <v>4719702</v>
      </c>
      <c r="Y26" s="60">
        <v>-380648</v>
      </c>
      <c r="Z26" s="140">
        <v>-8.07</v>
      </c>
      <c r="AA26" s="155">
        <v>9439403</v>
      </c>
    </row>
    <row r="27" spans="1:27" ht="12.75">
      <c r="A27" s="183" t="s">
        <v>118</v>
      </c>
      <c r="B27" s="182"/>
      <c r="C27" s="155">
        <v>545461</v>
      </c>
      <c r="D27" s="155">
        <v>0</v>
      </c>
      <c r="E27" s="156">
        <v>2169600</v>
      </c>
      <c r="F27" s="60">
        <v>2169600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1084800</v>
      </c>
      <c r="Y27" s="60">
        <v>-1084800</v>
      </c>
      <c r="Z27" s="140">
        <v>-100</v>
      </c>
      <c r="AA27" s="155">
        <v>2169600</v>
      </c>
    </row>
    <row r="28" spans="1:27" ht="12.75">
      <c r="A28" s="183" t="s">
        <v>39</v>
      </c>
      <c r="B28" s="182"/>
      <c r="C28" s="155">
        <v>33458370</v>
      </c>
      <c r="D28" s="155">
        <v>0</v>
      </c>
      <c r="E28" s="156">
        <v>15052845</v>
      </c>
      <c r="F28" s="60">
        <v>15052845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7526424</v>
      </c>
      <c r="Y28" s="60">
        <v>-7526424</v>
      </c>
      <c r="Z28" s="140">
        <v>-100</v>
      </c>
      <c r="AA28" s="155">
        <v>15052845</v>
      </c>
    </row>
    <row r="29" spans="1:27" ht="12.75">
      <c r="A29" s="183" t="s">
        <v>40</v>
      </c>
      <c r="B29" s="182"/>
      <c r="C29" s="155">
        <v>886155</v>
      </c>
      <c r="D29" s="155">
        <v>0</v>
      </c>
      <c r="E29" s="156">
        <v>2100000</v>
      </c>
      <c r="F29" s="60">
        <v>2100000</v>
      </c>
      <c r="G29" s="60">
        <v>4597</v>
      </c>
      <c r="H29" s="60">
        <v>3643</v>
      </c>
      <c r="I29" s="60">
        <v>4235</v>
      </c>
      <c r="J29" s="60">
        <v>12475</v>
      </c>
      <c r="K29" s="60">
        <v>106041</v>
      </c>
      <c r="L29" s="60">
        <v>-3565</v>
      </c>
      <c r="M29" s="60">
        <v>258</v>
      </c>
      <c r="N29" s="60">
        <v>102734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115209</v>
      </c>
      <c r="X29" s="60">
        <v>1050000</v>
      </c>
      <c r="Y29" s="60">
        <v>-934791</v>
      </c>
      <c r="Z29" s="140">
        <v>-89.03</v>
      </c>
      <c r="AA29" s="155">
        <v>2100000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1911272</v>
      </c>
      <c r="F31" s="60">
        <v>1911272</v>
      </c>
      <c r="G31" s="60">
        <v>0</v>
      </c>
      <c r="H31" s="60">
        <v>336408</v>
      </c>
      <c r="I31" s="60">
        <v>254575</v>
      </c>
      <c r="J31" s="60">
        <v>590983</v>
      </c>
      <c r="K31" s="60">
        <v>601157</v>
      </c>
      <c r="L31" s="60">
        <v>301361</v>
      </c>
      <c r="M31" s="60">
        <v>449446</v>
      </c>
      <c r="N31" s="60">
        <v>1351964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1942947</v>
      </c>
      <c r="X31" s="60">
        <v>955638</v>
      </c>
      <c r="Y31" s="60">
        <v>987309</v>
      </c>
      <c r="Z31" s="140">
        <v>103.31</v>
      </c>
      <c r="AA31" s="155">
        <v>1911272</v>
      </c>
    </row>
    <row r="32" spans="1:27" ht="12.75">
      <c r="A32" s="183" t="s">
        <v>121</v>
      </c>
      <c r="B32" s="182"/>
      <c r="C32" s="155">
        <v>18253831</v>
      </c>
      <c r="D32" s="155">
        <v>0</v>
      </c>
      <c r="E32" s="156">
        <v>23482205</v>
      </c>
      <c r="F32" s="60">
        <v>23482205</v>
      </c>
      <c r="G32" s="60">
        <v>809837</v>
      </c>
      <c r="H32" s="60">
        <v>1248574</v>
      </c>
      <c r="I32" s="60">
        <v>2043277</v>
      </c>
      <c r="J32" s="60">
        <v>4101688</v>
      </c>
      <c r="K32" s="60">
        <v>2489018</v>
      </c>
      <c r="L32" s="60">
        <v>3397371</v>
      </c>
      <c r="M32" s="60">
        <v>6999063</v>
      </c>
      <c r="N32" s="60">
        <v>12885452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16987140</v>
      </c>
      <c r="X32" s="60">
        <v>11741101</v>
      </c>
      <c r="Y32" s="60">
        <v>5246039</v>
      </c>
      <c r="Z32" s="140">
        <v>44.68</v>
      </c>
      <c r="AA32" s="155">
        <v>23482205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25000</v>
      </c>
      <c r="F33" s="60">
        <v>25000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12498</v>
      </c>
      <c r="Y33" s="60">
        <v>-12498</v>
      </c>
      <c r="Z33" s="140">
        <v>-100</v>
      </c>
      <c r="AA33" s="155">
        <v>25000</v>
      </c>
    </row>
    <row r="34" spans="1:27" ht="12.75">
      <c r="A34" s="183" t="s">
        <v>43</v>
      </c>
      <c r="B34" s="182"/>
      <c r="C34" s="155">
        <v>28239356</v>
      </c>
      <c r="D34" s="155">
        <v>0</v>
      </c>
      <c r="E34" s="156">
        <v>16893204</v>
      </c>
      <c r="F34" s="60">
        <v>16893204</v>
      </c>
      <c r="G34" s="60">
        <v>481500</v>
      </c>
      <c r="H34" s="60">
        <v>1422481</v>
      </c>
      <c r="I34" s="60">
        <v>912944</v>
      </c>
      <c r="J34" s="60">
        <v>2816925</v>
      </c>
      <c r="K34" s="60">
        <v>986525</v>
      </c>
      <c r="L34" s="60">
        <v>1145645</v>
      </c>
      <c r="M34" s="60">
        <v>962018</v>
      </c>
      <c r="N34" s="60">
        <v>3094188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5911113</v>
      </c>
      <c r="X34" s="60">
        <v>8446667</v>
      </c>
      <c r="Y34" s="60">
        <v>-2535554</v>
      </c>
      <c r="Z34" s="140">
        <v>-30.02</v>
      </c>
      <c r="AA34" s="155">
        <v>16893204</v>
      </c>
    </row>
    <row r="35" spans="1:27" ht="12.75">
      <c r="A35" s="181" t="s">
        <v>122</v>
      </c>
      <c r="B35" s="185"/>
      <c r="C35" s="155">
        <v>-3538258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146172505</v>
      </c>
      <c r="D36" s="188">
        <f>SUM(D25:D35)</f>
        <v>0</v>
      </c>
      <c r="E36" s="189">
        <f t="shared" si="1"/>
        <v>137880699</v>
      </c>
      <c r="F36" s="190">
        <f t="shared" si="1"/>
        <v>137880699</v>
      </c>
      <c r="G36" s="190">
        <f t="shared" si="1"/>
        <v>6828632</v>
      </c>
      <c r="H36" s="190">
        <f t="shared" si="1"/>
        <v>8714198</v>
      </c>
      <c r="I36" s="190">
        <f t="shared" si="1"/>
        <v>10095227</v>
      </c>
      <c r="J36" s="190">
        <f t="shared" si="1"/>
        <v>25638057</v>
      </c>
      <c r="K36" s="190">
        <f t="shared" si="1"/>
        <v>10230333</v>
      </c>
      <c r="L36" s="190">
        <f t="shared" si="1"/>
        <v>11431974</v>
      </c>
      <c r="M36" s="190">
        <f t="shared" si="1"/>
        <v>15634445</v>
      </c>
      <c r="N36" s="190">
        <f t="shared" si="1"/>
        <v>37296752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62934809</v>
      </c>
      <c r="X36" s="190">
        <f t="shared" si="1"/>
        <v>68940419</v>
      </c>
      <c r="Y36" s="190">
        <f t="shared" si="1"/>
        <v>-6005610</v>
      </c>
      <c r="Z36" s="191">
        <f>+IF(X36&lt;&gt;0,+(Y36/X36)*100,0)</f>
        <v>-8.711304757228122</v>
      </c>
      <c r="AA36" s="188">
        <f>SUM(AA25:AA35)</f>
        <v>137880699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21147908</v>
      </c>
      <c r="D38" s="199">
        <f>+D22-D36</f>
        <v>0</v>
      </c>
      <c r="E38" s="200">
        <f t="shared" si="2"/>
        <v>6332664</v>
      </c>
      <c r="F38" s="106">
        <f t="shared" si="2"/>
        <v>6332664</v>
      </c>
      <c r="G38" s="106">
        <f t="shared" si="2"/>
        <v>47896792</v>
      </c>
      <c r="H38" s="106">
        <f t="shared" si="2"/>
        <v>-4119223</v>
      </c>
      <c r="I38" s="106">
        <f t="shared" si="2"/>
        <v>-9172667</v>
      </c>
      <c r="J38" s="106">
        <f t="shared" si="2"/>
        <v>34604902</v>
      </c>
      <c r="K38" s="106">
        <f t="shared" si="2"/>
        <v>-8881367</v>
      </c>
      <c r="L38" s="106">
        <f t="shared" si="2"/>
        <v>-10282716</v>
      </c>
      <c r="M38" s="106">
        <f t="shared" si="2"/>
        <v>17128336</v>
      </c>
      <c r="N38" s="106">
        <f t="shared" si="2"/>
        <v>-2035747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32569155</v>
      </c>
      <c r="X38" s="106">
        <f>IF(F22=F36,0,X22-X36)</f>
        <v>2788597</v>
      </c>
      <c r="Y38" s="106">
        <f t="shared" si="2"/>
        <v>29780558</v>
      </c>
      <c r="Z38" s="201">
        <f>+IF(X38&lt;&gt;0,+(Y38/X38)*100,0)</f>
        <v>1067.9405450124202</v>
      </c>
      <c r="AA38" s="199">
        <f>+AA22-AA36</f>
        <v>6332664</v>
      </c>
    </row>
    <row r="39" spans="1:27" ht="12.75">
      <c r="A39" s="181" t="s">
        <v>46</v>
      </c>
      <c r="B39" s="185"/>
      <c r="C39" s="155">
        <v>35732544</v>
      </c>
      <c r="D39" s="155">
        <v>0</v>
      </c>
      <c r="E39" s="156">
        <v>26347900</v>
      </c>
      <c r="F39" s="60">
        <v>26347900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13173948</v>
      </c>
      <c r="Y39" s="60">
        <v>-13173948</v>
      </c>
      <c r="Z39" s="140">
        <v>-100</v>
      </c>
      <c r="AA39" s="155">
        <v>26347900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56880452</v>
      </c>
      <c r="D42" s="206">
        <f>SUM(D38:D41)</f>
        <v>0</v>
      </c>
      <c r="E42" s="207">
        <f t="shared" si="3"/>
        <v>32680564</v>
      </c>
      <c r="F42" s="88">
        <f t="shared" si="3"/>
        <v>32680564</v>
      </c>
      <c r="G42" s="88">
        <f t="shared" si="3"/>
        <v>47896792</v>
      </c>
      <c r="H42" s="88">
        <f t="shared" si="3"/>
        <v>-4119223</v>
      </c>
      <c r="I42" s="88">
        <f t="shared" si="3"/>
        <v>-9172667</v>
      </c>
      <c r="J42" s="88">
        <f t="shared" si="3"/>
        <v>34604902</v>
      </c>
      <c r="K42" s="88">
        <f t="shared" si="3"/>
        <v>-8881367</v>
      </c>
      <c r="L42" s="88">
        <f t="shared" si="3"/>
        <v>-10282716</v>
      </c>
      <c r="M42" s="88">
        <f t="shared" si="3"/>
        <v>17128336</v>
      </c>
      <c r="N42" s="88">
        <f t="shared" si="3"/>
        <v>-2035747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32569155</v>
      </c>
      <c r="X42" s="88">
        <f t="shared" si="3"/>
        <v>15962545</v>
      </c>
      <c r="Y42" s="88">
        <f t="shared" si="3"/>
        <v>16606610</v>
      </c>
      <c r="Z42" s="208">
        <f>+IF(X42&lt;&gt;0,+(Y42/X42)*100,0)</f>
        <v>104.03485158538315</v>
      </c>
      <c r="AA42" s="206">
        <f>SUM(AA38:AA41)</f>
        <v>32680564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56880452</v>
      </c>
      <c r="D44" s="210">
        <f>+D42-D43</f>
        <v>0</v>
      </c>
      <c r="E44" s="211">
        <f t="shared" si="4"/>
        <v>32680564</v>
      </c>
      <c r="F44" s="77">
        <f t="shared" si="4"/>
        <v>32680564</v>
      </c>
      <c r="G44" s="77">
        <f t="shared" si="4"/>
        <v>47896792</v>
      </c>
      <c r="H44" s="77">
        <f t="shared" si="4"/>
        <v>-4119223</v>
      </c>
      <c r="I44" s="77">
        <f t="shared" si="4"/>
        <v>-9172667</v>
      </c>
      <c r="J44" s="77">
        <f t="shared" si="4"/>
        <v>34604902</v>
      </c>
      <c r="K44" s="77">
        <f t="shared" si="4"/>
        <v>-8881367</v>
      </c>
      <c r="L44" s="77">
        <f t="shared" si="4"/>
        <v>-10282716</v>
      </c>
      <c r="M44" s="77">
        <f t="shared" si="4"/>
        <v>17128336</v>
      </c>
      <c r="N44" s="77">
        <f t="shared" si="4"/>
        <v>-2035747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32569155</v>
      </c>
      <c r="X44" s="77">
        <f t="shared" si="4"/>
        <v>15962545</v>
      </c>
      <c r="Y44" s="77">
        <f t="shared" si="4"/>
        <v>16606610</v>
      </c>
      <c r="Z44" s="212">
        <f>+IF(X44&lt;&gt;0,+(Y44/X44)*100,0)</f>
        <v>104.03485158538315</v>
      </c>
      <c r="AA44" s="210">
        <f>+AA42-AA43</f>
        <v>32680564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56880452</v>
      </c>
      <c r="D46" s="206">
        <f>SUM(D44:D45)</f>
        <v>0</v>
      </c>
      <c r="E46" s="207">
        <f t="shared" si="5"/>
        <v>32680564</v>
      </c>
      <c r="F46" s="88">
        <f t="shared" si="5"/>
        <v>32680564</v>
      </c>
      <c r="G46" s="88">
        <f t="shared" si="5"/>
        <v>47896792</v>
      </c>
      <c r="H46" s="88">
        <f t="shared" si="5"/>
        <v>-4119223</v>
      </c>
      <c r="I46" s="88">
        <f t="shared" si="5"/>
        <v>-9172667</v>
      </c>
      <c r="J46" s="88">
        <f t="shared" si="5"/>
        <v>34604902</v>
      </c>
      <c r="K46" s="88">
        <f t="shared" si="5"/>
        <v>-8881367</v>
      </c>
      <c r="L46" s="88">
        <f t="shared" si="5"/>
        <v>-10282716</v>
      </c>
      <c r="M46" s="88">
        <f t="shared" si="5"/>
        <v>17128336</v>
      </c>
      <c r="N46" s="88">
        <f t="shared" si="5"/>
        <v>-2035747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32569155</v>
      </c>
      <c r="X46" s="88">
        <f t="shared" si="5"/>
        <v>15962545</v>
      </c>
      <c r="Y46" s="88">
        <f t="shared" si="5"/>
        <v>16606610</v>
      </c>
      <c r="Z46" s="208">
        <f>+IF(X46&lt;&gt;0,+(Y46/X46)*100,0)</f>
        <v>104.03485158538315</v>
      </c>
      <c r="AA46" s="206">
        <f>SUM(AA44:AA45)</f>
        <v>32680564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56880452</v>
      </c>
      <c r="D48" s="217">
        <f>SUM(D46:D47)</f>
        <v>0</v>
      </c>
      <c r="E48" s="218">
        <f t="shared" si="6"/>
        <v>32680564</v>
      </c>
      <c r="F48" s="219">
        <f t="shared" si="6"/>
        <v>32680564</v>
      </c>
      <c r="G48" s="219">
        <f t="shared" si="6"/>
        <v>47896792</v>
      </c>
      <c r="H48" s="220">
        <f t="shared" si="6"/>
        <v>-4119223</v>
      </c>
      <c r="I48" s="220">
        <f t="shared" si="6"/>
        <v>-9172667</v>
      </c>
      <c r="J48" s="220">
        <f t="shared" si="6"/>
        <v>34604902</v>
      </c>
      <c r="K48" s="220">
        <f t="shared" si="6"/>
        <v>-8881367</v>
      </c>
      <c r="L48" s="220">
        <f t="shared" si="6"/>
        <v>-10282716</v>
      </c>
      <c r="M48" s="219">
        <f t="shared" si="6"/>
        <v>17128336</v>
      </c>
      <c r="N48" s="219">
        <f t="shared" si="6"/>
        <v>-2035747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32569155</v>
      </c>
      <c r="X48" s="220">
        <f t="shared" si="6"/>
        <v>15962545</v>
      </c>
      <c r="Y48" s="220">
        <f t="shared" si="6"/>
        <v>16606610</v>
      </c>
      <c r="Z48" s="221">
        <f>+IF(X48&lt;&gt;0,+(Y48/X48)*100,0)</f>
        <v>104.03485158538315</v>
      </c>
      <c r="AA48" s="222">
        <f>SUM(AA46:AA47)</f>
        <v>32680564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59618504</v>
      </c>
      <c r="D5" s="153">
        <f>SUM(D6:D8)</f>
        <v>0</v>
      </c>
      <c r="E5" s="154">
        <f t="shared" si="0"/>
        <v>4317668</v>
      </c>
      <c r="F5" s="100">
        <f t="shared" si="0"/>
        <v>4317668</v>
      </c>
      <c r="G5" s="100">
        <f t="shared" si="0"/>
        <v>0</v>
      </c>
      <c r="H5" s="100">
        <f t="shared" si="0"/>
        <v>93938</v>
      </c>
      <c r="I5" s="100">
        <f t="shared" si="0"/>
        <v>15803</v>
      </c>
      <c r="J5" s="100">
        <f t="shared" si="0"/>
        <v>109741</v>
      </c>
      <c r="K5" s="100">
        <f t="shared" si="0"/>
        <v>0</v>
      </c>
      <c r="L5" s="100">
        <f t="shared" si="0"/>
        <v>269680</v>
      </c>
      <c r="M5" s="100">
        <f t="shared" si="0"/>
        <v>1165515</v>
      </c>
      <c r="N5" s="100">
        <f t="shared" si="0"/>
        <v>1435195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1544936</v>
      </c>
      <c r="X5" s="100">
        <f t="shared" si="0"/>
        <v>4312668</v>
      </c>
      <c r="Y5" s="100">
        <f t="shared" si="0"/>
        <v>-2767732</v>
      </c>
      <c r="Z5" s="137">
        <f>+IF(X5&lt;&gt;0,+(Y5/X5)*100,0)</f>
        <v>-64.17679264900521</v>
      </c>
      <c r="AA5" s="153">
        <f>SUM(AA6:AA8)</f>
        <v>4317668</v>
      </c>
    </row>
    <row r="6" spans="1:27" ht="12.75">
      <c r="A6" s="138" t="s">
        <v>75</v>
      </c>
      <c r="B6" s="136"/>
      <c r="C6" s="155"/>
      <c r="D6" s="155"/>
      <c r="E6" s="156">
        <v>10000</v>
      </c>
      <c r="F6" s="60">
        <v>10000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4998</v>
      </c>
      <c r="Y6" s="60">
        <v>-4998</v>
      </c>
      <c r="Z6" s="140">
        <v>-100</v>
      </c>
      <c r="AA6" s="62">
        <v>10000</v>
      </c>
    </row>
    <row r="7" spans="1:27" ht="12.75">
      <c r="A7" s="138" t="s">
        <v>76</v>
      </c>
      <c r="B7" s="136"/>
      <c r="C7" s="157">
        <v>59125428</v>
      </c>
      <c r="D7" s="157"/>
      <c r="E7" s="158">
        <v>4307668</v>
      </c>
      <c r="F7" s="159">
        <v>4307668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4307670</v>
      </c>
      <c r="Y7" s="159">
        <v>-4307670</v>
      </c>
      <c r="Z7" s="141">
        <v>-100</v>
      </c>
      <c r="AA7" s="225">
        <v>4307668</v>
      </c>
    </row>
    <row r="8" spans="1:27" ht="12.75">
      <c r="A8" s="138" t="s">
        <v>77</v>
      </c>
      <c r="B8" s="136"/>
      <c r="C8" s="155">
        <v>493076</v>
      </c>
      <c r="D8" s="155"/>
      <c r="E8" s="156"/>
      <c r="F8" s="60"/>
      <c r="G8" s="60"/>
      <c r="H8" s="60">
        <v>93938</v>
      </c>
      <c r="I8" s="60">
        <v>15803</v>
      </c>
      <c r="J8" s="60">
        <v>109741</v>
      </c>
      <c r="K8" s="60"/>
      <c r="L8" s="60">
        <v>269680</v>
      </c>
      <c r="M8" s="60">
        <v>1165515</v>
      </c>
      <c r="N8" s="60">
        <v>1435195</v>
      </c>
      <c r="O8" s="60"/>
      <c r="P8" s="60"/>
      <c r="Q8" s="60"/>
      <c r="R8" s="60"/>
      <c r="S8" s="60"/>
      <c r="T8" s="60"/>
      <c r="U8" s="60"/>
      <c r="V8" s="60"/>
      <c r="W8" s="60">
        <v>1544936</v>
      </c>
      <c r="X8" s="60"/>
      <c r="Y8" s="60">
        <v>1544936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3400000</v>
      </c>
      <c r="F9" s="100">
        <f t="shared" si="1"/>
        <v>3400000</v>
      </c>
      <c r="G9" s="100">
        <f t="shared" si="1"/>
        <v>0</v>
      </c>
      <c r="H9" s="100">
        <f t="shared" si="1"/>
        <v>453339</v>
      </c>
      <c r="I9" s="100">
        <f t="shared" si="1"/>
        <v>0</v>
      </c>
      <c r="J9" s="100">
        <f t="shared" si="1"/>
        <v>453339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453339</v>
      </c>
      <c r="X9" s="100">
        <f t="shared" si="1"/>
        <v>1699998</v>
      </c>
      <c r="Y9" s="100">
        <f t="shared" si="1"/>
        <v>-1246659</v>
      </c>
      <c r="Z9" s="137">
        <f>+IF(X9&lt;&gt;0,+(Y9/X9)*100,0)</f>
        <v>-73.33296862702191</v>
      </c>
      <c r="AA9" s="102">
        <f>SUM(AA10:AA14)</f>
        <v>3400000</v>
      </c>
    </row>
    <row r="10" spans="1:27" ht="12.75">
      <c r="A10" s="138" t="s">
        <v>79</v>
      </c>
      <c r="B10" s="136"/>
      <c r="C10" s="155"/>
      <c r="D10" s="155"/>
      <c r="E10" s="156">
        <v>1500000</v>
      </c>
      <c r="F10" s="60">
        <v>1500000</v>
      </c>
      <c r="G10" s="60"/>
      <c r="H10" s="60">
        <v>453339</v>
      </c>
      <c r="I10" s="60"/>
      <c r="J10" s="60">
        <v>453339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453339</v>
      </c>
      <c r="X10" s="60">
        <v>750000</v>
      </c>
      <c r="Y10" s="60">
        <v>-296661</v>
      </c>
      <c r="Z10" s="140">
        <v>-39.55</v>
      </c>
      <c r="AA10" s="62">
        <v>1500000</v>
      </c>
    </row>
    <row r="11" spans="1:27" ht="12.75">
      <c r="A11" s="138" t="s">
        <v>80</v>
      </c>
      <c r="B11" s="136"/>
      <c r="C11" s="155"/>
      <c r="D11" s="155"/>
      <c r="E11" s="156">
        <v>1900000</v>
      </c>
      <c r="F11" s="60">
        <v>1900000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949998</v>
      </c>
      <c r="Y11" s="60">
        <v>-949998</v>
      </c>
      <c r="Z11" s="140">
        <v>-100</v>
      </c>
      <c r="AA11" s="62">
        <v>1900000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30241350</v>
      </c>
      <c r="D15" s="153">
        <f>SUM(D16:D18)</f>
        <v>0</v>
      </c>
      <c r="E15" s="154">
        <f t="shared" si="2"/>
        <v>19630900</v>
      </c>
      <c r="F15" s="100">
        <f t="shared" si="2"/>
        <v>19630900</v>
      </c>
      <c r="G15" s="100">
        <f t="shared" si="2"/>
        <v>2822624</v>
      </c>
      <c r="H15" s="100">
        <f t="shared" si="2"/>
        <v>890030</v>
      </c>
      <c r="I15" s="100">
        <f t="shared" si="2"/>
        <v>4879830</v>
      </c>
      <c r="J15" s="100">
        <f t="shared" si="2"/>
        <v>8592484</v>
      </c>
      <c r="K15" s="100">
        <f t="shared" si="2"/>
        <v>2368000</v>
      </c>
      <c r="L15" s="100">
        <f t="shared" si="2"/>
        <v>4716341</v>
      </c>
      <c r="M15" s="100">
        <f t="shared" si="2"/>
        <v>703131</v>
      </c>
      <c r="N15" s="100">
        <f t="shared" si="2"/>
        <v>7787472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16379956</v>
      </c>
      <c r="X15" s="100">
        <f t="shared" si="2"/>
        <v>9815449</v>
      </c>
      <c r="Y15" s="100">
        <f t="shared" si="2"/>
        <v>6564507</v>
      </c>
      <c r="Z15" s="137">
        <f>+IF(X15&lt;&gt;0,+(Y15/X15)*100,0)</f>
        <v>66.87933481188685</v>
      </c>
      <c r="AA15" s="102">
        <f>SUM(AA16:AA18)</f>
        <v>19630900</v>
      </c>
    </row>
    <row r="16" spans="1:27" ht="12.75">
      <c r="A16" s="138" t="s">
        <v>85</v>
      </c>
      <c r="B16" s="136"/>
      <c r="C16" s="155"/>
      <c r="D16" s="155"/>
      <c r="E16" s="156">
        <v>15000</v>
      </c>
      <c r="F16" s="60">
        <v>15000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7500</v>
      </c>
      <c r="Y16" s="60">
        <v>-7500</v>
      </c>
      <c r="Z16" s="140">
        <v>-100</v>
      </c>
      <c r="AA16" s="62">
        <v>15000</v>
      </c>
    </row>
    <row r="17" spans="1:27" ht="12.75">
      <c r="A17" s="138" t="s">
        <v>86</v>
      </c>
      <c r="B17" s="136"/>
      <c r="C17" s="155">
        <v>30241350</v>
      </c>
      <c r="D17" s="155"/>
      <c r="E17" s="156">
        <v>19615900</v>
      </c>
      <c r="F17" s="60">
        <v>19615900</v>
      </c>
      <c r="G17" s="60">
        <v>2822624</v>
      </c>
      <c r="H17" s="60">
        <v>890030</v>
      </c>
      <c r="I17" s="60">
        <v>4879830</v>
      </c>
      <c r="J17" s="60">
        <v>8592484</v>
      </c>
      <c r="K17" s="60">
        <v>2368000</v>
      </c>
      <c r="L17" s="60">
        <v>4716341</v>
      </c>
      <c r="M17" s="60">
        <v>703131</v>
      </c>
      <c r="N17" s="60">
        <v>7787472</v>
      </c>
      <c r="O17" s="60"/>
      <c r="P17" s="60"/>
      <c r="Q17" s="60"/>
      <c r="R17" s="60"/>
      <c r="S17" s="60"/>
      <c r="T17" s="60"/>
      <c r="U17" s="60"/>
      <c r="V17" s="60"/>
      <c r="W17" s="60">
        <v>16379956</v>
      </c>
      <c r="X17" s="60">
        <v>9807949</v>
      </c>
      <c r="Y17" s="60">
        <v>6572007</v>
      </c>
      <c r="Z17" s="140">
        <v>67.01</v>
      </c>
      <c r="AA17" s="62">
        <v>19615900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3899543</v>
      </c>
      <c r="D19" s="153">
        <f>SUM(D20:D23)</f>
        <v>0</v>
      </c>
      <c r="E19" s="154">
        <f t="shared" si="3"/>
        <v>5332000</v>
      </c>
      <c r="F19" s="100">
        <f t="shared" si="3"/>
        <v>5332000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1048474</v>
      </c>
      <c r="L19" s="100">
        <f t="shared" si="3"/>
        <v>1913569</v>
      </c>
      <c r="M19" s="100">
        <f t="shared" si="3"/>
        <v>0</v>
      </c>
      <c r="N19" s="100">
        <f t="shared" si="3"/>
        <v>2962043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2962043</v>
      </c>
      <c r="X19" s="100">
        <f t="shared" si="3"/>
        <v>2665998</v>
      </c>
      <c r="Y19" s="100">
        <f t="shared" si="3"/>
        <v>296045</v>
      </c>
      <c r="Z19" s="137">
        <f>+IF(X19&lt;&gt;0,+(Y19/X19)*100,0)</f>
        <v>11.104471946340546</v>
      </c>
      <c r="AA19" s="102">
        <f>SUM(AA20:AA23)</f>
        <v>5332000</v>
      </c>
    </row>
    <row r="20" spans="1:27" ht="12.75">
      <c r="A20" s="138" t="s">
        <v>89</v>
      </c>
      <c r="B20" s="136"/>
      <c r="C20" s="155">
        <v>3899543</v>
      </c>
      <c r="D20" s="155"/>
      <c r="E20" s="156">
        <v>5332000</v>
      </c>
      <c r="F20" s="60">
        <v>5332000</v>
      </c>
      <c r="G20" s="60"/>
      <c r="H20" s="60"/>
      <c r="I20" s="60"/>
      <c r="J20" s="60"/>
      <c r="K20" s="60">
        <v>1048474</v>
      </c>
      <c r="L20" s="60">
        <v>1913569</v>
      </c>
      <c r="M20" s="60"/>
      <c r="N20" s="60">
        <v>2962043</v>
      </c>
      <c r="O20" s="60"/>
      <c r="P20" s="60"/>
      <c r="Q20" s="60"/>
      <c r="R20" s="60"/>
      <c r="S20" s="60"/>
      <c r="T20" s="60"/>
      <c r="U20" s="60"/>
      <c r="V20" s="60"/>
      <c r="W20" s="60">
        <v>2962043</v>
      </c>
      <c r="X20" s="60">
        <v>2665998</v>
      </c>
      <c r="Y20" s="60">
        <v>296045</v>
      </c>
      <c r="Z20" s="140">
        <v>11.1</v>
      </c>
      <c r="AA20" s="62">
        <v>5332000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93759397</v>
      </c>
      <c r="D25" s="217">
        <f>+D5+D9+D15+D19+D24</f>
        <v>0</v>
      </c>
      <c r="E25" s="230">
        <f t="shared" si="4"/>
        <v>32680568</v>
      </c>
      <c r="F25" s="219">
        <f t="shared" si="4"/>
        <v>32680568</v>
      </c>
      <c r="G25" s="219">
        <f t="shared" si="4"/>
        <v>2822624</v>
      </c>
      <c r="H25" s="219">
        <f t="shared" si="4"/>
        <v>1437307</v>
      </c>
      <c r="I25" s="219">
        <f t="shared" si="4"/>
        <v>4895633</v>
      </c>
      <c r="J25" s="219">
        <f t="shared" si="4"/>
        <v>9155564</v>
      </c>
      <c r="K25" s="219">
        <f t="shared" si="4"/>
        <v>3416474</v>
      </c>
      <c r="L25" s="219">
        <f t="shared" si="4"/>
        <v>6899590</v>
      </c>
      <c r="M25" s="219">
        <f t="shared" si="4"/>
        <v>1868646</v>
      </c>
      <c r="N25" s="219">
        <f t="shared" si="4"/>
        <v>12184710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21340274</v>
      </c>
      <c r="X25" s="219">
        <f t="shared" si="4"/>
        <v>18494113</v>
      </c>
      <c r="Y25" s="219">
        <f t="shared" si="4"/>
        <v>2846161</v>
      </c>
      <c r="Z25" s="231">
        <f>+IF(X25&lt;&gt;0,+(Y25/X25)*100,0)</f>
        <v>15.389551258824902</v>
      </c>
      <c r="AA25" s="232">
        <f>+AA5+AA9+AA15+AA19+AA24</f>
        <v>32680568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34140893</v>
      </c>
      <c r="D28" s="155"/>
      <c r="E28" s="156">
        <v>26347900</v>
      </c>
      <c r="F28" s="60">
        <v>26347900</v>
      </c>
      <c r="G28" s="60">
        <v>2822624</v>
      </c>
      <c r="H28" s="60">
        <v>1343369</v>
      </c>
      <c r="I28" s="60">
        <v>4879830</v>
      </c>
      <c r="J28" s="60">
        <v>9045823</v>
      </c>
      <c r="K28" s="60">
        <v>3416474</v>
      </c>
      <c r="L28" s="60">
        <v>6629910</v>
      </c>
      <c r="M28" s="60">
        <v>703131</v>
      </c>
      <c r="N28" s="60">
        <v>10749515</v>
      </c>
      <c r="O28" s="60"/>
      <c r="P28" s="60"/>
      <c r="Q28" s="60"/>
      <c r="R28" s="60"/>
      <c r="S28" s="60"/>
      <c r="T28" s="60"/>
      <c r="U28" s="60"/>
      <c r="V28" s="60"/>
      <c r="W28" s="60">
        <v>19795338</v>
      </c>
      <c r="X28" s="60"/>
      <c r="Y28" s="60">
        <v>19795338</v>
      </c>
      <c r="Z28" s="140"/>
      <c r="AA28" s="155">
        <v>26347900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>
        <v>47435647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81576540</v>
      </c>
      <c r="D32" s="210">
        <f>SUM(D28:D31)</f>
        <v>0</v>
      </c>
      <c r="E32" s="211">
        <f t="shared" si="5"/>
        <v>26347900</v>
      </c>
      <c r="F32" s="77">
        <f t="shared" si="5"/>
        <v>26347900</v>
      </c>
      <c r="G32" s="77">
        <f t="shared" si="5"/>
        <v>2822624</v>
      </c>
      <c r="H32" s="77">
        <f t="shared" si="5"/>
        <v>1343369</v>
      </c>
      <c r="I32" s="77">
        <f t="shared" si="5"/>
        <v>4879830</v>
      </c>
      <c r="J32" s="77">
        <f t="shared" si="5"/>
        <v>9045823</v>
      </c>
      <c r="K32" s="77">
        <f t="shared" si="5"/>
        <v>3416474</v>
      </c>
      <c r="L32" s="77">
        <f t="shared" si="5"/>
        <v>6629910</v>
      </c>
      <c r="M32" s="77">
        <f t="shared" si="5"/>
        <v>703131</v>
      </c>
      <c r="N32" s="77">
        <f t="shared" si="5"/>
        <v>10749515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19795338</v>
      </c>
      <c r="X32" s="77">
        <f t="shared" si="5"/>
        <v>0</v>
      </c>
      <c r="Y32" s="77">
        <f t="shared" si="5"/>
        <v>19795338</v>
      </c>
      <c r="Z32" s="212">
        <f>+IF(X32&lt;&gt;0,+(Y32/X32)*100,0)</f>
        <v>0</v>
      </c>
      <c r="AA32" s="79">
        <f>SUM(AA28:AA31)</f>
        <v>26347900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12182857</v>
      </c>
      <c r="D35" s="155"/>
      <c r="E35" s="156">
        <v>6332668</v>
      </c>
      <c r="F35" s="60">
        <v>6332668</v>
      </c>
      <c r="G35" s="60"/>
      <c r="H35" s="60">
        <v>93938</v>
      </c>
      <c r="I35" s="60">
        <v>15803</v>
      </c>
      <c r="J35" s="60">
        <v>109741</v>
      </c>
      <c r="K35" s="60"/>
      <c r="L35" s="60">
        <v>269680</v>
      </c>
      <c r="M35" s="60">
        <v>1165515</v>
      </c>
      <c r="N35" s="60">
        <v>1435195</v>
      </c>
      <c r="O35" s="60"/>
      <c r="P35" s="60"/>
      <c r="Q35" s="60"/>
      <c r="R35" s="60"/>
      <c r="S35" s="60"/>
      <c r="T35" s="60"/>
      <c r="U35" s="60"/>
      <c r="V35" s="60"/>
      <c r="W35" s="60">
        <v>1544936</v>
      </c>
      <c r="X35" s="60"/>
      <c r="Y35" s="60">
        <v>1544936</v>
      </c>
      <c r="Z35" s="140"/>
      <c r="AA35" s="62">
        <v>6332668</v>
      </c>
    </row>
    <row r="36" spans="1:27" ht="12.75">
      <c r="A36" s="238" t="s">
        <v>139</v>
      </c>
      <c r="B36" s="149"/>
      <c r="C36" s="222">
        <f aca="true" t="shared" si="6" ref="C36:Y36">SUM(C32:C35)</f>
        <v>93759397</v>
      </c>
      <c r="D36" s="222">
        <f>SUM(D32:D35)</f>
        <v>0</v>
      </c>
      <c r="E36" s="218">
        <f t="shared" si="6"/>
        <v>32680568</v>
      </c>
      <c r="F36" s="220">
        <f t="shared" si="6"/>
        <v>32680568</v>
      </c>
      <c r="G36" s="220">
        <f t="shared" si="6"/>
        <v>2822624</v>
      </c>
      <c r="H36" s="220">
        <f t="shared" si="6"/>
        <v>1437307</v>
      </c>
      <c r="I36" s="220">
        <f t="shared" si="6"/>
        <v>4895633</v>
      </c>
      <c r="J36" s="220">
        <f t="shared" si="6"/>
        <v>9155564</v>
      </c>
      <c r="K36" s="220">
        <f t="shared" si="6"/>
        <v>3416474</v>
      </c>
      <c r="L36" s="220">
        <f t="shared" si="6"/>
        <v>6899590</v>
      </c>
      <c r="M36" s="220">
        <f t="shared" si="6"/>
        <v>1868646</v>
      </c>
      <c r="N36" s="220">
        <f t="shared" si="6"/>
        <v>12184710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21340274</v>
      </c>
      <c r="X36" s="220">
        <f t="shared" si="6"/>
        <v>0</v>
      </c>
      <c r="Y36" s="220">
        <f t="shared" si="6"/>
        <v>21340274</v>
      </c>
      <c r="Z36" s="221">
        <f>+IF(X36&lt;&gt;0,+(Y36/X36)*100,0)</f>
        <v>0</v>
      </c>
      <c r="AA36" s="239">
        <f>SUM(AA32:AA35)</f>
        <v>32680568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1503665</v>
      </c>
      <c r="D6" s="155"/>
      <c r="E6" s="59">
        <v>1265817</v>
      </c>
      <c r="F6" s="60">
        <v>1265817</v>
      </c>
      <c r="G6" s="60">
        <v>27927676</v>
      </c>
      <c r="H6" s="60">
        <v>18851759</v>
      </c>
      <c r="I6" s="60">
        <v>2586236</v>
      </c>
      <c r="J6" s="60">
        <v>2586236</v>
      </c>
      <c r="K6" s="60">
        <v>10080447</v>
      </c>
      <c r="L6" s="60">
        <v>2526927</v>
      </c>
      <c r="M6" s="60">
        <v>22596016</v>
      </c>
      <c r="N6" s="60">
        <v>22596016</v>
      </c>
      <c r="O6" s="60"/>
      <c r="P6" s="60"/>
      <c r="Q6" s="60"/>
      <c r="R6" s="60"/>
      <c r="S6" s="60"/>
      <c r="T6" s="60"/>
      <c r="U6" s="60"/>
      <c r="V6" s="60"/>
      <c r="W6" s="60">
        <v>22596016</v>
      </c>
      <c r="X6" s="60">
        <v>632909</v>
      </c>
      <c r="Y6" s="60">
        <v>21963107</v>
      </c>
      <c r="Z6" s="140">
        <v>3470.18</v>
      </c>
      <c r="AA6" s="62">
        <v>1265817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>
        <v>9676745</v>
      </c>
      <c r="I7" s="60">
        <v>20575410</v>
      </c>
      <c r="J7" s="60">
        <v>20575410</v>
      </c>
      <c r="K7" s="60">
        <v>12094405</v>
      </c>
      <c r="L7" s="60">
        <v>3000000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5256940</v>
      </c>
      <c r="D8" s="155"/>
      <c r="E8" s="59">
        <v>19546231</v>
      </c>
      <c r="F8" s="60">
        <v>19546231</v>
      </c>
      <c r="G8" s="60">
        <v>9220575</v>
      </c>
      <c r="H8" s="60">
        <v>32613479</v>
      </c>
      <c r="I8" s="60">
        <v>30531104</v>
      </c>
      <c r="J8" s="60">
        <v>30531104</v>
      </c>
      <c r="K8" s="60">
        <v>20026207</v>
      </c>
      <c r="L8" s="60">
        <v>20364719</v>
      </c>
      <c r="M8" s="60">
        <v>6457338</v>
      </c>
      <c r="N8" s="60">
        <v>6457338</v>
      </c>
      <c r="O8" s="60"/>
      <c r="P8" s="60"/>
      <c r="Q8" s="60"/>
      <c r="R8" s="60"/>
      <c r="S8" s="60"/>
      <c r="T8" s="60"/>
      <c r="U8" s="60"/>
      <c r="V8" s="60"/>
      <c r="W8" s="60">
        <v>6457338</v>
      </c>
      <c r="X8" s="60">
        <v>9773116</v>
      </c>
      <c r="Y8" s="60">
        <v>-3315778</v>
      </c>
      <c r="Z8" s="140">
        <v>-33.93</v>
      </c>
      <c r="AA8" s="62">
        <v>19546231</v>
      </c>
    </row>
    <row r="9" spans="1:27" ht="12.75">
      <c r="A9" s="249" t="s">
        <v>146</v>
      </c>
      <c r="B9" s="182"/>
      <c r="C9" s="155">
        <v>13488298</v>
      </c>
      <c r="D9" s="155"/>
      <c r="E9" s="59">
        <v>9988402</v>
      </c>
      <c r="F9" s="60">
        <v>9988402</v>
      </c>
      <c r="G9" s="60">
        <v>30705863</v>
      </c>
      <c r="H9" s="60">
        <v>3058183</v>
      </c>
      <c r="I9" s="60">
        <v>1446617</v>
      </c>
      <c r="J9" s="60">
        <v>1446617</v>
      </c>
      <c r="K9" s="60">
        <v>1828200</v>
      </c>
      <c r="L9" s="60">
        <v>3829956</v>
      </c>
      <c r="M9" s="60">
        <v>21029776</v>
      </c>
      <c r="N9" s="60">
        <v>21029776</v>
      </c>
      <c r="O9" s="60"/>
      <c r="P9" s="60"/>
      <c r="Q9" s="60"/>
      <c r="R9" s="60"/>
      <c r="S9" s="60"/>
      <c r="T9" s="60"/>
      <c r="U9" s="60"/>
      <c r="V9" s="60"/>
      <c r="W9" s="60">
        <v>21029776</v>
      </c>
      <c r="X9" s="60">
        <v>4994201</v>
      </c>
      <c r="Y9" s="60">
        <v>16035575</v>
      </c>
      <c r="Z9" s="140">
        <v>321.08</v>
      </c>
      <c r="AA9" s="62">
        <v>9988402</v>
      </c>
    </row>
    <row r="10" spans="1:27" ht="12.75">
      <c r="A10" s="249" t="s">
        <v>147</v>
      </c>
      <c r="B10" s="182"/>
      <c r="C10" s="155">
        <v>396993</v>
      </c>
      <c r="D10" s="155"/>
      <c r="E10" s="59"/>
      <c r="F10" s="60"/>
      <c r="G10" s="159">
        <v>396993</v>
      </c>
      <c r="H10" s="159"/>
      <c r="I10" s="159"/>
      <c r="J10" s="60"/>
      <c r="K10" s="159"/>
      <c r="L10" s="159"/>
      <c r="M10" s="60">
        <v>396993</v>
      </c>
      <c r="N10" s="159">
        <v>396993</v>
      </c>
      <c r="O10" s="159"/>
      <c r="P10" s="159"/>
      <c r="Q10" s="60"/>
      <c r="R10" s="159"/>
      <c r="S10" s="159"/>
      <c r="T10" s="60"/>
      <c r="U10" s="159"/>
      <c r="V10" s="159"/>
      <c r="W10" s="159">
        <v>396993</v>
      </c>
      <c r="X10" s="60"/>
      <c r="Y10" s="159">
        <v>396993</v>
      </c>
      <c r="Z10" s="141"/>
      <c r="AA10" s="225"/>
    </row>
    <row r="11" spans="1:27" ht="12.75">
      <c r="A11" s="249" t="s">
        <v>148</v>
      </c>
      <c r="B11" s="182"/>
      <c r="C11" s="155">
        <v>9852500</v>
      </c>
      <c r="D11" s="155"/>
      <c r="E11" s="59">
        <v>3345700</v>
      </c>
      <c r="F11" s="60">
        <v>3345700</v>
      </c>
      <c r="G11" s="60">
        <v>3242700</v>
      </c>
      <c r="H11" s="60">
        <v>3242700</v>
      </c>
      <c r="I11" s="60">
        <v>3242700</v>
      </c>
      <c r="J11" s="60">
        <v>3242700</v>
      </c>
      <c r="K11" s="60">
        <v>3242700</v>
      </c>
      <c r="L11" s="60">
        <v>9852500</v>
      </c>
      <c r="M11" s="60">
        <v>9852500</v>
      </c>
      <c r="N11" s="60">
        <v>9852500</v>
      </c>
      <c r="O11" s="60"/>
      <c r="P11" s="60"/>
      <c r="Q11" s="60"/>
      <c r="R11" s="60"/>
      <c r="S11" s="60"/>
      <c r="T11" s="60"/>
      <c r="U11" s="60"/>
      <c r="V11" s="60"/>
      <c r="W11" s="60">
        <v>9852500</v>
      </c>
      <c r="X11" s="60">
        <v>1672850</v>
      </c>
      <c r="Y11" s="60">
        <v>8179650</v>
      </c>
      <c r="Z11" s="140">
        <v>488.96</v>
      </c>
      <c r="AA11" s="62">
        <v>3345700</v>
      </c>
    </row>
    <row r="12" spans="1:27" ht="12.75">
      <c r="A12" s="250" t="s">
        <v>56</v>
      </c>
      <c r="B12" s="251"/>
      <c r="C12" s="168">
        <f aca="true" t="shared" si="0" ref="C12:Y12">SUM(C6:C11)</f>
        <v>30498396</v>
      </c>
      <c r="D12" s="168">
        <f>SUM(D6:D11)</f>
        <v>0</v>
      </c>
      <c r="E12" s="72">
        <f t="shared" si="0"/>
        <v>34146150</v>
      </c>
      <c r="F12" s="73">
        <f t="shared" si="0"/>
        <v>34146150</v>
      </c>
      <c r="G12" s="73">
        <f t="shared" si="0"/>
        <v>71493807</v>
      </c>
      <c r="H12" s="73">
        <f t="shared" si="0"/>
        <v>67442866</v>
      </c>
      <c r="I12" s="73">
        <f t="shared" si="0"/>
        <v>58382067</v>
      </c>
      <c r="J12" s="73">
        <f t="shared" si="0"/>
        <v>58382067</v>
      </c>
      <c r="K12" s="73">
        <f t="shared" si="0"/>
        <v>47271959</v>
      </c>
      <c r="L12" s="73">
        <f t="shared" si="0"/>
        <v>39574102</v>
      </c>
      <c r="M12" s="73">
        <f t="shared" si="0"/>
        <v>60332623</v>
      </c>
      <c r="N12" s="73">
        <f t="shared" si="0"/>
        <v>60332623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60332623</v>
      </c>
      <c r="X12" s="73">
        <f t="shared" si="0"/>
        <v>17073076</v>
      </c>
      <c r="Y12" s="73">
        <f t="shared" si="0"/>
        <v>43259547</v>
      </c>
      <c r="Z12" s="170">
        <f>+IF(X12&lt;&gt;0,+(Y12/X12)*100,0)</f>
        <v>253.37875260439304</v>
      </c>
      <c r="AA12" s="74">
        <f>SUM(AA6:AA11)</f>
        <v>34146150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28003465</v>
      </c>
      <c r="D17" s="155"/>
      <c r="E17" s="59">
        <v>24058000</v>
      </c>
      <c r="F17" s="60">
        <v>24058000</v>
      </c>
      <c r="G17" s="60">
        <v>16183945</v>
      </c>
      <c r="H17" s="60">
        <v>16183945</v>
      </c>
      <c r="I17" s="60">
        <v>16183945</v>
      </c>
      <c r="J17" s="60">
        <v>16183945</v>
      </c>
      <c r="K17" s="60">
        <v>16183945</v>
      </c>
      <c r="L17" s="60">
        <v>28003465</v>
      </c>
      <c r="M17" s="60">
        <v>28003465</v>
      </c>
      <c r="N17" s="60">
        <v>28003465</v>
      </c>
      <c r="O17" s="60"/>
      <c r="P17" s="60"/>
      <c r="Q17" s="60"/>
      <c r="R17" s="60"/>
      <c r="S17" s="60"/>
      <c r="T17" s="60"/>
      <c r="U17" s="60"/>
      <c r="V17" s="60"/>
      <c r="W17" s="60">
        <v>28003465</v>
      </c>
      <c r="X17" s="60">
        <v>12029000</v>
      </c>
      <c r="Y17" s="60">
        <v>15974465</v>
      </c>
      <c r="Z17" s="140">
        <v>132.8</v>
      </c>
      <c r="AA17" s="62">
        <v>24058000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250154920</v>
      </c>
      <c r="D19" s="155"/>
      <c r="E19" s="59">
        <v>185132600</v>
      </c>
      <c r="F19" s="60">
        <v>185132600</v>
      </c>
      <c r="G19" s="60">
        <v>229761538</v>
      </c>
      <c r="H19" s="60">
        <v>230532044</v>
      </c>
      <c r="I19" s="60">
        <v>234743419</v>
      </c>
      <c r="J19" s="60">
        <v>234743419</v>
      </c>
      <c r="K19" s="60">
        <v>237573765</v>
      </c>
      <c r="L19" s="60">
        <v>267220521</v>
      </c>
      <c r="M19" s="60">
        <v>268997584</v>
      </c>
      <c r="N19" s="60">
        <v>268997584</v>
      </c>
      <c r="O19" s="60"/>
      <c r="P19" s="60"/>
      <c r="Q19" s="60"/>
      <c r="R19" s="60"/>
      <c r="S19" s="60"/>
      <c r="T19" s="60"/>
      <c r="U19" s="60"/>
      <c r="V19" s="60"/>
      <c r="W19" s="60">
        <v>268997584</v>
      </c>
      <c r="X19" s="60">
        <v>92566300</v>
      </c>
      <c r="Y19" s="60">
        <v>176431284</v>
      </c>
      <c r="Z19" s="140">
        <v>190.6</v>
      </c>
      <c r="AA19" s="62">
        <v>185132600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870852</v>
      </c>
      <c r="D22" s="155"/>
      <c r="E22" s="59">
        <v>1248448</v>
      </c>
      <c r="F22" s="60">
        <v>1248448</v>
      </c>
      <c r="G22" s="60">
        <v>964791</v>
      </c>
      <c r="H22" s="60">
        <v>964791</v>
      </c>
      <c r="I22" s="60">
        <v>964791</v>
      </c>
      <c r="J22" s="60">
        <v>964791</v>
      </c>
      <c r="K22" s="60">
        <v>964791</v>
      </c>
      <c r="L22" s="60">
        <v>964791</v>
      </c>
      <c r="M22" s="60">
        <v>964791</v>
      </c>
      <c r="N22" s="60">
        <v>964791</v>
      </c>
      <c r="O22" s="60"/>
      <c r="P22" s="60"/>
      <c r="Q22" s="60"/>
      <c r="R22" s="60"/>
      <c r="S22" s="60"/>
      <c r="T22" s="60"/>
      <c r="U22" s="60"/>
      <c r="V22" s="60"/>
      <c r="W22" s="60">
        <v>964791</v>
      </c>
      <c r="X22" s="60">
        <v>624224</v>
      </c>
      <c r="Y22" s="60">
        <v>340567</v>
      </c>
      <c r="Z22" s="140">
        <v>54.56</v>
      </c>
      <c r="AA22" s="62">
        <v>1248448</v>
      </c>
    </row>
    <row r="23" spans="1:27" ht="12.75">
      <c r="A23" s="249" t="s">
        <v>158</v>
      </c>
      <c r="B23" s="182"/>
      <c r="C23" s="155">
        <v>3</v>
      </c>
      <c r="D23" s="155"/>
      <c r="E23" s="59"/>
      <c r="F23" s="60"/>
      <c r="G23" s="159">
        <v>3</v>
      </c>
      <c r="H23" s="159">
        <v>3</v>
      </c>
      <c r="I23" s="159">
        <v>3</v>
      </c>
      <c r="J23" s="60">
        <v>3</v>
      </c>
      <c r="K23" s="159">
        <v>3</v>
      </c>
      <c r="L23" s="159">
        <v>3</v>
      </c>
      <c r="M23" s="60">
        <v>3</v>
      </c>
      <c r="N23" s="159">
        <v>3</v>
      </c>
      <c r="O23" s="159"/>
      <c r="P23" s="159"/>
      <c r="Q23" s="60"/>
      <c r="R23" s="159"/>
      <c r="S23" s="159"/>
      <c r="T23" s="60"/>
      <c r="U23" s="159"/>
      <c r="V23" s="159"/>
      <c r="W23" s="159">
        <v>3</v>
      </c>
      <c r="X23" s="60"/>
      <c r="Y23" s="159">
        <v>3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279029240</v>
      </c>
      <c r="D24" s="168">
        <f>SUM(D15:D23)</f>
        <v>0</v>
      </c>
      <c r="E24" s="76">
        <f t="shared" si="1"/>
        <v>210439048</v>
      </c>
      <c r="F24" s="77">
        <f t="shared" si="1"/>
        <v>210439048</v>
      </c>
      <c r="G24" s="77">
        <f t="shared" si="1"/>
        <v>246910277</v>
      </c>
      <c r="H24" s="77">
        <f t="shared" si="1"/>
        <v>247680783</v>
      </c>
      <c r="I24" s="77">
        <f t="shared" si="1"/>
        <v>251892158</v>
      </c>
      <c r="J24" s="77">
        <f t="shared" si="1"/>
        <v>251892158</v>
      </c>
      <c r="K24" s="77">
        <f t="shared" si="1"/>
        <v>254722504</v>
      </c>
      <c r="L24" s="77">
        <f t="shared" si="1"/>
        <v>296188780</v>
      </c>
      <c r="M24" s="77">
        <f t="shared" si="1"/>
        <v>297965843</v>
      </c>
      <c r="N24" s="77">
        <f t="shared" si="1"/>
        <v>297965843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297965843</v>
      </c>
      <c r="X24" s="77">
        <f t="shared" si="1"/>
        <v>105219524</v>
      </c>
      <c r="Y24" s="77">
        <f t="shared" si="1"/>
        <v>192746319</v>
      </c>
      <c r="Z24" s="212">
        <f>+IF(X24&lt;&gt;0,+(Y24/X24)*100,0)</f>
        <v>183.18493723655317</v>
      </c>
      <c r="AA24" s="79">
        <f>SUM(AA15:AA23)</f>
        <v>210439048</v>
      </c>
    </row>
    <row r="25" spans="1:27" ht="12.75">
      <c r="A25" s="250" t="s">
        <v>159</v>
      </c>
      <c r="B25" s="251"/>
      <c r="C25" s="168">
        <f aca="true" t="shared" si="2" ref="C25:Y25">+C12+C24</f>
        <v>309527636</v>
      </c>
      <c r="D25" s="168">
        <f>+D12+D24</f>
        <v>0</v>
      </c>
      <c r="E25" s="72">
        <f t="shared" si="2"/>
        <v>244585198</v>
      </c>
      <c r="F25" s="73">
        <f t="shared" si="2"/>
        <v>244585198</v>
      </c>
      <c r="G25" s="73">
        <f t="shared" si="2"/>
        <v>318404084</v>
      </c>
      <c r="H25" s="73">
        <f t="shared" si="2"/>
        <v>315123649</v>
      </c>
      <c r="I25" s="73">
        <f t="shared" si="2"/>
        <v>310274225</v>
      </c>
      <c r="J25" s="73">
        <f t="shared" si="2"/>
        <v>310274225</v>
      </c>
      <c r="K25" s="73">
        <f t="shared" si="2"/>
        <v>301994463</v>
      </c>
      <c r="L25" s="73">
        <f t="shared" si="2"/>
        <v>335762882</v>
      </c>
      <c r="M25" s="73">
        <f t="shared" si="2"/>
        <v>358298466</v>
      </c>
      <c r="N25" s="73">
        <f t="shared" si="2"/>
        <v>358298466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358298466</v>
      </c>
      <c r="X25" s="73">
        <f t="shared" si="2"/>
        <v>122292600</v>
      </c>
      <c r="Y25" s="73">
        <f t="shared" si="2"/>
        <v>236005866</v>
      </c>
      <c r="Z25" s="170">
        <f>+IF(X25&lt;&gt;0,+(Y25/X25)*100,0)</f>
        <v>192.9845845128814</v>
      </c>
      <c r="AA25" s="74">
        <f>+AA12+AA24</f>
        <v>244585198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>
        <v>75977</v>
      </c>
      <c r="I31" s="60">
        <v>73277</v>
      </c>
      <c r="J31" s="60">
        <v>73277</v>
      </c>
      <c r="K31" s="60">
        <v>73277</v>
      </c>
      <c r="L31" s="60">
        <v>73277</v>
      </c>
      <c r="M31" s="60">
        <v>221866</v>
      </c>
      <c r="N31" s="60">
        <v>221866</v>
      </c>
      <c r="O31" s="60"/>
      <c r="P31" s="60"/>
      <c r="Q31" s="60"/>
      <c r="R31" s="60"/>
      <c r="S31" s="60"/>
      <c r="T31" s="60"/>
      <c r="U31" s="60"/>
      <c r="V31" s="60"/>
      <c r="W31" s="60">
        <v>221866</v>
      </c>
      <c r="X31" s="60"/>
      <c r="Y31" s="60">
        <v>221866</v>
      </c>
      <c r="Z31" s="140"/>
      <c r="AA31" s="62"/>
    </row>
    <row r="32" spans="1:27" ht="12.75">
      <c r="A32" s="249" t="s">
        <v>164</v>
      </c>
      <c r="B32" s="182"/>
      <c r="C32" s="155">
        <v>20041650</v>
      </c>
      <c r="D32" s="155"/>
      <c r="E32" s="59">
        <v>22345739</v>
      </c>
      <c r="F32" s="60">
        <v>22345739</v>
      </c>
      <c r="G32" s="60">
        <v>28727930</v>
      </c>
      <c r="H32" s="60">
        <v>22989275</v>
      </c>
      <c r="I32" s="60">
        <v>27315218</v>
      </c>
      <c r="J32" s="60">
        <v>27315218</v>
      </c>
      <c r="K32" s="60">
        <v>27932924</v>
      </c>
      <c r="L32" s="60">
        <v>26461558</v>
      </c>
      <c r="M32" s="60">
        <v>36291649</v>
      </c>
      <c r="N32" s="60">
        <v>36291649</v>
      </c>
      <c r="O32" s="60"/>
      <c r="P32" s="60"/>
      <c r="Q32" s="60"/>
      <c r="R32" s="60"/>
      <c r="S32" s="60"/>
      <c r="T32" s="60"/>
      <c r="U32" s="60"/>
      <c r="V32" s="60"/>
      <c r="W32" s="60">
        <v>36291649</v>
      </c>
      <c r="X32" s="60">
        <v>11172870</v>
      </c>
      <c r="Y32" s="60">
        <v>25118779</v>
      </c>
      <c r="Z32" s="140">
        <v>224.82</v>
      </c>
      <c r="AA32" s="62">
        <v>22345739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>
        <v>4454351</v>
      </c>
      <c r="I33" s="60">
        <v>4454351</v>
      </c>
      <c r="J33" s="60">
        <v>4454351</v>
      </c>
      <c r="K33" s="60">
        <v>4454351</v>
      </c>
      <c r="L33" s="60">
        <v>4454351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20041650</v>
      </c>
      <c r="D34" s="168">
        <f>SUM(D29:D33)</f>
        <v>0</v>
      </c>
      <c r="E34" s="72">
        <f t="shared" si="3"/>
        <v>22345739</v>
      </c>
      <c r="F34" s="73">
        <f t="shared" si="3"/>
        <v>22345739</v>
      </c>
      <c r="G34" s="73">
        <f t="shared" si="3"/>
        <v>28727930</v>
      </c>
      <c r="H34" s="73">
        <f t="shared" si="3"/>
        <v>27519603</v>
      </c>
      <c r="I34" s="73">
        <f t="shared" si="3"/>
        <v>31842846</v>
      </c>
      <c r="J34" s="73">
        <f t="shared" si="3"/>
        <v>31842846</v>
      </c>
      <c r="K34" s="73">
        <f t="shared" si="3"/>
        <v>32460552</v>
      </c>
      <c r="L34" s="73">
        <f t="shared" si="3"/>
        <v>30989186</v>
      </c>
      <c r="M34" s="73">
        <f t="shared" si="3"/>
        <v>36513515</v>
      </c>
      <c r="N34" s="73">
        <f t="shared" si="3"/>
        <v>36513515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36513515</v>
      </c>
      <c r="X34" s="73">
        <f t="shared" si="3"/>
        <v>11172870</v>
      </c>
      <c r="Y34" s="73">
        <f t="shared" si="3"/>
        <v>25340645</v>
      </c>
      <c r="Z34" s="170">
        <f>+IF(X34&lt;&gt;0,+(Y34/X34)*100,0)</f>
        <v>226.80515391300534</v>
      </c>
      <c r="AA34" s="74">
        <f>SUM(AA29:AA33)</f>
        <v>22345739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12806069</v>
      </c>
      <c r="D38" s="155"/>
      <c r="E38" s="59">
        <v>3190987</v>
      </c>
      <c r="F38" s="60">
        <v>3190987</v>
      </c>
      <c r="G38" s="60">
        <v>12806070</v>
      </c>
      <c r="H38" s="60">
        <v>12806070</v>
      </c>
      <c r="I38" s="60">
        <v>12806070</v>
      </c>
      <c r="J38" s="60">
        <v>12806070</v>
      </c>
      <c r="K38" s="60">
        <v>12806070</v>
      </c>
      <c r="L38" s="60">
        <v>12806070</v>
      </c>
      <c r="M38" s="60">
        <v>12806070</v>
      </c>
      <c r="N38" s="60">
        <v>12806070</v>
      </c>
      <c r="O38" s="60"/>
      <c r="P38" s="60"/>
      <c r="Q38" s="60"/>
      <c r="R38" s="60"/>
      <c r="S38" s="60"/>
      <c r="T38" s="60"/>
      <c r="U38" s="60"/>
      <c r="V38" s="60"/>
      <c r="W38" s="60">
        <v>12806070</v>
      </c>
      <c r="X38" s="60">
        <v>1595494</v>
      </c>
      <c r="Y38" s="60">
        <v>11210576</v>
      </c>
      <c r="Z38" s="140">
        <v>702.64</v>
      </c>
      <c r="AA38" s="62">
        <v>3190987</v>
      </c>
    </row>
    <row r="39" spans="1:27" ht="12.75">
      <c r="A39" s="250" t="s">
        <v>59</v>
      </c>
      <c r="B39" s="253"/>
      <c r="C39" s="168">
        <f aca="true" t="shared" si="4" ref="C39:Y39">SUM(C37:C38)</f>
        <v>12806069</v>
      </c>
      <c r="D39" s="168">
        <f>SUM(D37:D38)</f>
        <v>0</v>
      </c>
      <c r="E39" s="76">
        <f t="shared" si="4"/>
        <v>3190987</v>
      </c>
      <c r="F39" s="77">
        <f t="shared" si="4"/>
        <v>3190987</v>
      </c>
      <c r="G39" s="77">
        <f t="shared" si="4"/>
        <v>12806070</v>
      </c>
      <c r="H39" s="77">
        <f t="shared" si="4"/>
        <v>12806070</v>
      </c>
      <c r="I39" s="77">
        <f t="shared" si="4"/>
        <v>12806070</v>
      </c>
      <c r="J39" s="77">
        <f t="shared" si="4"/>
        <v>12806070</v>
      </c>
      <c r="K39" s="77">
        <f t="shared" si="4"/>
        <v>12806070</v>
      </c>
      <c r="L39" s="77">
        <f t="shared" si="4"/>
        <v>12806070</v>
      </c>
      <c r="M39" s="77">
        <f t="shared" si="4"/>
        <v>12806070</v>
      </c>
      <c r="N39" s="77">
        <f t="shared" si="4"/>
        <v>12806070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12806070</v>
      </c>
      <c r="X39" s="77">
        <f t="shared" si="4"/>
        <v>1595494</v>
      </c>
      <c r="Y39" s="77">
        <f t="shared" si="4"/>
        <v>11210576</v>
      </c>
      <c r="Z39" s="212">
        <f>+IF(X39&lt;&gt;0,+(Y39/X39)*100,0)</f>
        <v>702.6398093631188</v>
      </c>
      <c r="AA39" s="79">
        <f>SUM(AA37:AA38)</f>
        <v>3190987</v>
      </c>
    </row>
    <row r="40" spans="1:27" ht="12.75">
      <c r="A40" s="250" t="s">
        <v>167</v>
      </c>
      <c r="B40" s="251"/>
      <c r="C40" s="168">
        <f aca="true" t="shared" si="5" ref="C40:Y40">+C34+C39</f>
        <v>32847719</v>
      </c>
      <c r="D40" s="168">
        <f>+D34+D39</f>
        <v>0</v>
      </c>
      <c r="E40" s="72">
        <f t="shared" si="5"/>
        <v>25536726</v>
      </c>
      <c r="F40" s="73">
        <f t="shared" si="5"/>
        <v>25536726</v>
      </c>
      <c r="G40" s="73">
        <f t="shared" si="5"/>
        <v>41534000</v>
      </c>
      <c r="H40" s="73">
        <f t="shared" si="5"/>
        <v>40325673</v>
      </c>
      <c r="I40" s="73">
        <f t="shared" si="5"/>
        <v>44648916</v>
      </c>
      <c r="J40" s="73">
        <f t="shared" si="5"/>
        <v>44648916</v>
      </c>
      <c r="K40" s="73">
        <f t="shared" si="5"/>
        <v>45266622</v>
      </c>
      <c r="L40" s="73">
        <f t="shared" si="5"/>
        <v>43795256</v>
      </c>
      <c r="M40" s="73">
        <f t="shared" si="5"/>
        <v>49319585</v>
      </c>
      <c r="N40" s="73">
        <f t="shared" si="5"/>
        <v>49319585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49319585</v>
      </c>
      <c r="X40" s="73">
        <f t="shared" si="5"/>
        <v>12768364</v>
      </c>
      <c r="Y40" s="73">
        <f t="shared" si="5"/>
        <v>36551221</v>
      </c>
      <c r="Z40" s="170">
        <f>+IF(X40&lt;&gt;0,+(Y40/X40)*100,0)</f>
        <v>286.2639332650604</v>
      </c>
      <c r="AA40" s="74">
        <f>+AA34+AA39</f>
        <v>25536726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276679917</v>
      </c>
      <c r="D42" s="257">
        <f>+D25-D40</f>
        <v>0</v>
      </c>
      <c r="E42" s="258">
        <f t="shared" si="6"/>
        <v>219048472</v>
      </c>
      <c r="F42" s="259">
        <f t="shared" si="6"/>
        <v>219048472</v>
      </c>
      <c r="G42" s="259">
        <f t="shared" si="6"/>
        <v>276870084</v>
      </c>
      <c r="H42" s="259">
        <f t="shared" si="6"/>
        <v>274797976</v>
      </c>
      <c r="I42" s="259">
        <f t="shared" si="6"/>
        <v>265625309</v>
      </c>
      <c r="J42" s="259">
        <f t="shared" si="6"/>
        <v>265625309</v>
      </c>
      <c r="K42" s="259">
        <f t="shared" si="6"/>
        <v>256727841</v>
      </c>
      <c r="L42" s="259">
        <f t="shared" si="6"/>
        <v>291967626</v>
      </c>
      <c r="M42" s="259">
        <f t="shared" si="6"/>
        <v>308978881</v>
      </c>
      <c r="N42" s="259">
        <f t="shared" si="6"/>
        <v>308978881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308978881</v>
      </c>
      <c r="X42" s="259">
        <f t="shared" si="6"/>
        <v>109524236</v>
      </c>
      <c r="Y42" s="259">
        <f t="shared" si="6"/>
        <v>199454645</v>
      </c>
      <c r="Z42" s="260">
        <f>+IF(X42&lt;&gt;0,+(Y42/X42)*100,0)</f>
        <v>182.11005370537347</v>
      </c>
      <c r="AA42" s="261">
        <f>+AA25-AA40</f>
        <v>219048472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276679917</v>
      </c>
      <c r="D45" s="155"/>
      <c r="E45" s="59">
        <v>219048472</v>
      </c>
      <c r="F45" s="60">
        <v>219048472</v>
      </c>
      <c r="G45" s="60">
        <v>276870084</v>
      </c>
      <c r="H45" s="60">
        <v>95540793</v>
      </c>
      <c r="I45" s="60">
        <v>265625307</v>
      </c>
      <c r="J45" s="60">
        <v>265625307</v>
      </c>
      <c r="K45" s="60">
        <v>77470657</v>
      </c>
      <c r="L45" s="60">
        <v>291967625</v>
      </c>
      <c r="M45" s="60">
        <v>308978881</v>
      </c>
      <c r="N45" s="60">
        <v>308978881</v>
      </c>
      <c r="O45" s="60"/>
      <c r="P45" s="60"/>
      <c r="Q45" s="60"/>
      <c r="R45" s="60"/>
      <c r="S45" s="60"/>
      <c r="T45" s="60"/>
      <c r="U45" s="60"/>
      <c r="V45" s="60"/>
      <c r="W45" s="60">
        <v>308978881</v>
      </c>
      <c r="X45" s="60">
        <v>109524236</v>
      </c>
      <c r="Y45" s="60">
        <v>199454645</v>
      </c>
      <c r="Z45" s="139">
        <v>182.11</v>
      </c>
      <c r="AA45" s="62">
        <v>219048472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>
        <v>179257182</v>
      </c>
      <c r="I46" s="60"/>
      <c r="J46" s="60"/>
      <c r="K46" s="60">
        <v>179257182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276679917</v>
      </c>
      <c r="D48" s="217">
        <f>SUM(D45:D47)</f>
        <v>0</v>
      </c>
      <c r="E48" s="264">
        <f t="shared" si="7"/>
        <v>219048472</v>
      </c>
      <c r="F48" s="219">
        <f t="shared" si="7"/>
        <v>219048472</v>
      </c>
      <c r="G48" s="219">
        <f t="shared" si="7"/>
        <v>276870084</v>
      </c>
      <c r="H48" s="219">
        <f t="shared" si="7"/>
        <v>274797975</v>
      </c>
      <c r="I48" s="219">
        <f t="shared" si="7"/>
        <v>265625307</v>
      </c>
      <c r="J48" s="219">
        <f t="shared" si="7"/>
        <v>265625307</v>
      </c>
      <c r="K48" s="219">
        <f t="shared" si="7"/>
        <v>256727839</v>
      </c>
      <c r="L48" s="219">
        <f t="shared" si="7"/>
        <v>291967625</v>
      </c>
      <c r="M48" s="219">
        <f t="shared" si="7"/>
        <v>308978881</v>
      </c>
      <c r="N48" s="219">
        <f t="shared" si="7"/>
        <v>308978881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308978881</v>
      </c>
      <c r="X48" s="219">
        <f t="shared" si="7"/>
        <v>109524236</v>
      </c>
      <c r="Y48" s="219">
        <f t="shared" si="7"/>
        <v>199454645</v>
      </c>
      <c r="Z48" s="265">
        <f>+IF(X48&lt;&gt;0,+(Y48/X48)*100,0)</f>
        <v>182.11005370537347</v>
      </c>
      <c r="AA48" s="232">
        <f>SUM(AA45:AA47)</f>
        <v>219048472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37669146</v>
      </c>
      <c r="D6" s="155"/>
      <c r="E6" s="59">
        <v>58798356</v>
      </c>
      <c r="F6" s="60">
        <v>58798356</v>
      </c>
      <c r="G6" s="60">
        <v>393560</v>
      </c>
      <c r="H6" s="60">
        <v>11294069</v>
      </c>
      <c r="I6" s="60">
        <v>2658040</v>
      </c>
      <c r="J6" s="60">
        <v>14345669</v>
      </c>
      <c r="K6" s="60">
        <v>11621290</v>
      </c>
      <c r="L6" s="60">
        <v>363545</v>
      </c>
      <c r="M6" s="60">
        <v>573059</v>
      </c>
      <c r="N6" s="60">
        <v>12557894</v>
      </c>
      <c r="O6" s="60"/>
      <c r="P6" s="60"/>
      <c r="Q6" s="60"/>
      <c r="R6" s="60"/>
      <c r="S6" s="60"/>
      <c r="T6" s="60"/>
      <c r="U6" s="60"/>
      <c r="V6" s="60"/>
      <c r="W6" s="60">
        <v>26903563</v>
      </c>
      <c r="X6" s="60">
        <v>29399178</v>
      </c>
      <c r="Y6" s="60">
        <v>-2495615</v>
      </c>
      <c r="Z6" s="140">
        <v>-8.49</v>
      </c>
      <c r="AA6" s="62">
        <v>58798356</v>
      </c>
    </row>
    <row r="7" spans="1:27" ht="12.75">
      <c r="A7" s="249" t="s">
        <v>32</v>
      </c>
      <c r="B7" s="182"/>
      <c r="C7" s="155">
        <v>868776</v>
      </c>
      <c r="D7" s="155"/>
      <c r="E7" s="59">
        <v>1510644</v>
      </c>
      <c r="F7" s="60">
        <v>1510644</v>
      </c>
      <c r="G7" s="60">
        <v>117970</v>
      </c>
      <c r="H7" s="60">
        <v>37203</v>
      </c>
      <c r="I7" s="60">
        <v>85490</v>
      </c>
      <c r="J7" s="60">
        <v>240663</v>
      </c>
      <c r="K7" s="60">
        <v>38605</v>
      </c>
      <c r="L7" s="60">
        <v>20263</v>
      </c>
      <c r="M7" s="60">
        <v>86946</v>
      </c>
      <c r="N7" s="60">
        <v>145814</v>
      </c>
      <c r="O7" s="60"/>
      <c r="P7" s="60"/>
      <c r="Q7" s="60"/>
      <c r="R7" s="60"/>
      <c r="S7" s="60"/>
      <c r="T7" s="60"/>
      <c r="U7" s="60"/>
      <c r="V7" s="60"/>
      <c r="W7" s="60">
        <v>386477</v>
      </c>
      <c r="X7" s="60">
        <v>755322</v>
      </c>
      <c r="Y7" s="60">
        <v>-368845</v>
      </c>
      <c r="Z7" s="140">
        <v>-48.83</v>
      </c>
      <c r="AA7" s="62">
        <v>1510644</v>
      </c>
    </row>
    <row r="8" spans="1:27" ht="12.75">
      <c r="A8" s="249" t="s">
        <v>178</v>
      </c>
      <c r="B8" s="182"/>
      <c r="C8" s="155">
        <v>2917718</v>
      </c>
      <c r="D8" s="155"/>
      <c r="E8" s="59">
        <v>12054276</v>
      </c>
      <c r="F8" s="60">
        <v>12054276</v>
      </c>
      <c r="G8" s="60">
        <v>297972</v>
      </c>
      <c r="H8" s="60">
        <v>1794116</v>
      </c>
      <c r="I8" s="60">
        <v>7599606</v>
      </c>
      <c r="J8" s="60">
        <v>9691694</v>
      </c>
      <c r="K8" s="60">
        <v>553503</v>
      </c>
      <c r="L8" s="60">
        <v>1248392</v>
      </c>
      <c r="M8" s="60">
        <v>962495</v>
      </c>
      <c r="N8" s="60">
        <v>2764390</v>
      </c>
      <c r="O8" s="60"/>
      <c r="P8" s="60"/>
      <c r="Q8" s="60"/>
      <c r="R8" s="60"/>
      <c r="S8" s="60"/>
      <c r="T8" s="60"/>
      <c r="U8" s="60"/>
      <c r="V8" s="60"/>
      <c r="W8" s="60">
        <v>12456084</v>
      </c>
      <c r="X8" s="60">
        <v>6027138</v>
      </c>
      <c r="Y8" s="60">
        <v>6428946</v>
      </c>
      <c r="Z8" s="140">
        <v>106.67</v>
      </c>
      <c r="AA8" s="62">
        <v>12054276</v>
      </c>
    </row>
    <row r="9" spans="1:27" ht="12.75">
      <c r="A9" s="249" t="s">
        <v>179</v>
      </c>
      <c r="B9" s="182"/>
      <c r="C9" s="155">
        <v>79173068</v>
      </c>
      <c r="D9" s="155"/>
      <c r="E9" s="59">
        <v>95935272</v>
      </c>
      <c r="F9" s="60">
        <v>95935272</v>
      </c>
      <c r="G9" s="60">
        <v>31901800</v>
      </c>
      <c r="H9" s="60">
        <v>2685000</v>
      </c>
      <c r="I9" s="60"/>
      <c r="J9" s="60">
        <v>34586800</v>
      </c>
      <c r="K9" s="60"/>
      <c r="L9" s="60">
        <v>728486</v>
      </c>
      <c r="M9" s="60">
        <v>25980550</v>
      </c>
      <c r="N9" s="60">
        <v>26709036</v>
      </c>
      <c r="O9" s="60"/>
      <c r="P9" s="60"/>
      <c r="Q9" s="60"/>
      <c r="R9" s="60"/>
      <c r="S9" s="60"/>
      <c r="T9" s="60"/>
      <c r="U9" s="60"/>
      <c r="V9" s="60"/>
      <c r="W9" s="60">
        <v>61295836</v>
      </c>
      <c r="X9" s="60">
        <v>47967636</v>
      </c>
      <c r="Y9" s="60">
        <v>13328200</v>
      </c>
      <c r="Z9" s="140">
        <v>27.79</v>
      </c>
      <c r="AA9" s="62">
        <v>95935272</v>
      </c>
    </row>
    <row r="10" spans="1:27" ht="12.75">
      <c r="A10" s="249" t="s">
        <v>180</v>
      </c>
      <c r="B10" s="182"/>
      <c r="C10" s="155">
        <v>34140854</v>
      </c>
      <c r="D10" s="155"/>
      <c r="E10" s="59">
        <v>26347896</v>
      </c>
      <c r="F10" s="60">
        <v>26347896</v>
      </c>
      <c r="G10" s="60">
        <v>8527200</v>
      </c>
      <c r="H10" s="60"/>
      <c r="I10" s="60"/>
      <c r="J10" s="60">
        <v>8527200</v>
      </c>
      <c r="K10" s="60"/>
      <c r="L10" s="60"/>
      <c r="M10" s="60">
        <v>9409050</v>
      </c>
      <c r="N10" s="60">
        <v>9409050</v>
      </c>
      <c r="O10" s="60"/>
      <c r="P10" s="60"/>
      <c r="Q10" s="60"/>
      <c r="R10" s="60"/>
      <c r="S10" s="60"/>
      <c r="T10" s="60"/>
      <c r="U10" s="60"/>
      <c r="V10" s="60"/>
      <c r="W10" s="60">
        <v>17936250</v>
      </c>
      <c r="X10" s="60">
        <v>13173948</v>
      </c>
      <c r="Y10" s="60">
        <v>4762302</v>
      </c>
      <c r="Z10" s="140">
        <v>36.15</v>
      </c>
      <c r="AA10" s="62">
        <v>26347896</v>
      </c>
    </row>
    <row r="11" spans="1:27" ht="12.75">
      <c r="A11" s="249" t="s">
        <v>181</v>
      </c>
      <c r="B11" s="182"/>
      <c r="C11" s="155">
        <v>754119</v>
      </c>
      <c r="D11" s="155"/>
      <c r="E11" s="59">
        <v>7044960</v>
      </c>
      <c r="F11" s="60">
        <v>7044960</v>
      </c>
      <c r="G11" s="60">
        <v>65868</v>
      </c>
      <c r="H11" s="60">
        <v>186369</v>
      </c>
      <c r="I11" s="60">
        <v>89999</v>
      </c>
      <c r="J11" s="60">
        <v>342236</v>
      </c>
      <c r="K11" s="60">
        <v>107592</v>
      </c>
      <c r="L11" s="60">
        <v>121220</v>
      </c>
      <c r="M11" s="60">
        <v>52287</v>
      </c>
      <c r="N11" s="60">
        <v>281099</v>
      </c>
      <c r="O11" s="60"/>
      <c r="P11" s="60"/>
      <c r="Q11" s="60"/>
      <c r="R11" s="60"/>
      <c r="S11" s="60"/>
      <c r="T11" s="60"/>
      <c r="U11" s="60"/>
      <c r="V11" s="60"/>
      <c r="W11" s="60">
        <v>623335</v>
      </c>
      <c r="X11" s="60">
        <v>3522480</v>
      </c>
      <c r="Y11" s="60">
        <v>-2899145</v>
      </c>
      <c r="Z11" s="140">
        <v>-82.3</v>
      </c>
      <c r="AA11" s="62">
        <v>7044960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-119433183</v>
      </c>
      <c r="D14" s="155"/>
      <c r="E14" s="59">
        <v>-120702864</v>
      </c>
      <c r="F14" s="60">
        <v>-120702864</v>
      </c>
      <c r="G14" s="60">
        <v>-15596037</v>
      </c>
      <c r="H14" s="60">
        <v>-12715789</v>
      </c>
      <c r="I14" s="60">
        <v>-11544784</v>
      </c>
      <c r="J14" s="60">
        <v>-39856610</v>
      </c>
      <c r="K14" s="60">
        <v>-12385534</v>
      </c>
      <c r="L14" s="60">
        <v>-14204656</v>
      </c>
      <c r="M14" s="60">
        <v>-18341909</v>
      </c>
      <c r="N14" s="60">
        <v>-44932099</v>
      </c>
      <c r="O14" s="60"/>
      <c r="P14" s="60"/>
      <c r="Q14" s="60"/>
      <c r="R14" s="60"/>
      <c r="S14" s="60"/>
      <c r="T14" s="60"/>
      <c r="U14" s="60"/>
      <c r="V14" s="60"/>
      <c r="W14" s="60">
        <v>-84788709</v>
      </c>
      <c r="X14" s="60">
        <v>-60351432</v>
      </c>
      <c r="Y14" s="60">
        <v>-24437277</v>
      </c>
      <c r="Z14" s="140">
        <v>40.49</v>
      </c>
      <c r="AA14" s="62">
        <v>-120702864</v>
      </c>
    </row>
    <row r="15" spans="1:27" ht="12.75">
      <c r="A15" s="249" t="s">
        <v>40</v>
      </c>
      <c r="B15" s="182"/>
      <c r="C15" s="155">
        <v>-126518</v>
      </c>
      <c r="D15" s="155"/>
      <c r="E15" s="59">
        <v>-2100000</v>
      </c>
      <c r="F15" s="60">
        <v>-2100000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-1050000</v>
      </c>
      <c r="Y15" s="60">
        <v>1050000</v>
      </c>
      <c r="Z15" s="140">
        <v>-100</v>
      </c>
      <c r="AA15" s="62">
        <v>-2100000</v>
      </c>
    </row>
    <row r="16" spans="1:27" ht="12.75">
      <c r="A16" s="249" t="s">
        <v>42</v>
      </c>
      <c r="B16" s="182"/>
      <c r="C16" s="155"/>
      <c r="D16" s="155"/>
      <c r="E16" s="59">
        <v>-24996</v>
      </c>
      <c r="F16" s="60">
        <v>-24996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-12498</v>
      </c>
      <c r="Y16" s="60">
        <v>12498</v>
      </c>
      <c r="Z16" s="140">
        <v>-100</v>
      </c>
      <c r="AA16" s="62">
        <v>-24996</v>
      </c>
    </row>
    <row r="17" spans="1:27" ht="12.75">
      <c r="A17" s="250" t="s">
        <v>185</v>
      </c>
      <c r="B17" s="251"/>
      <c r="C17" s="168">
        <f aca="true" t="shared" si="0" ref="C17:Y17">SUM(C6:C16)</f>
        <v>35963980</v>
      </c>
      <c r="D17" s="168">
        <f t="shared" si="0"/>
        <v>0</v>
      </c>
      <c r="E17" s="72">
        <f t="shared" si="0"/>
        <v>78863544</v>
      </c>
      <c r="F17" s="73">
        <f t="shared" si="0"/>
        <v>78863544</v>
      </c>
      <c r="G17" s="73">
        <f t="shared" si="0"/>
        <v>25708333</v>
      </c>
      <c r="H17" s="73">
        <f t="shared" si="0"/>
        <v>3280968</v>
      </c>
      <c r="I17" s="73">
        <f t="shared" si="0"/>
        <v>-1111649</v>
      </c>
      <c r="J17" s="73">
        <f t="shared" si="0"/>
        <v>27877652</v>
      </c>
      <c r="K17" s="73">
        <f t="shared" si="0"/>
        <v>-64544</v>
      </c>
      <c r="L17" s="73">
        <f t="shared" si="0"/>
        <v>-11722750</v>
      </c>
      <c r="M17" s="73">
        <f t="shared" si="0"/>
        <v>18722478</v>
      </c>
      <c r="N17" s="73">
        <f t="shared" si="0"/>
        <v>6935184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34812836</v>
      </c>
      <c r="X17" s="73">
        <f t="shared" si="0"/>
        <v>39431772</v>
      </c>
      <c r="Y17" s="73">
        <f t="shared" si="0"/>
        <v>-4618936</v>
      </c>
      <c r="Z17" s="170">
        <f>+IF(X17&lt;&gt;0,+(Y17/X17)*100,0)</f>
        <v>-11.713741903356512</v>
      </c>
      <c r="AA17" s="74">
        <f>SUM(AA6:AA16)</f>
        <v>78863544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944310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-31130124</v>
      </c>
      <c r="F24" s="60">
        <v>-31130124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-15565062</v>
      </c>
      <c r="Y24" s="60">
        <v>15565062</v>
      </c>
      <c r="Z24" s="140">
        <v>-100</v>
      </c>
      <c r="AA24" s="62">
        <v>-31130124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-36670443</v>
      </c>
      <c r="D26" s="155"/>
      <c r="E26" s="59">
        <v>-32680572</v>
      </c>
      <c r="F26" s="60">
        <v>-32680572</v>
      </c>
      <c r="G26" s="60">
        <v>-437015</v>
      </c>
      <c r="H26" s="60">
        <v>-1509386</v>
      </c>
      <c r="I26" s="60">
        <v>-4290877</v>
      </c>
      <c r="J26" s="60">
        <v>-6237278</v>
      </c>
      <c r="K26" s="60">
        <v>-3362938</v>
      </c>
      <c r="L26" s="60">
        <v>-4900736</v>
      </c>
      <c r="M26" s="60">
        <v>-1245080</v>
      </c>
      <c r="N26" s="60">
        <v>-9508754</v>
      </c>
      <c r="O26" s="60"/>
      <c r="P26" s="60"/>
      <c r="Q26" s="60"/>
      <c r="R26" s="60"/>
      <c r="S26" s="60"/>
      <c r="T26" s="60"/>
      <c r="U26" s="60"/>
      <c r="V26" s="60"/>
      <c r="W26" s="60">
        <v>-15746032</v>
      </c>
      <c r="X26" s="60">
        <v>-16340286</v>
      </c>
      <c r="Y26" s="60">
        <v>594254</v>
      </c>
      <c r="Z26" s="140">
        <v>-3.64</v>
      </c>
      <c r="AA26" s="62">
        <v>-32680572</v>
      </c>
    </row>
    <row r="27" spans="1:27" ht="12.75">
      <c r="A27" s="250" t="s">
        <v>192</v>
      </c>
      <c r="B27" s="251"/>
      <c r="C27" s="168">
        <f aca="true" t="shared" si="1" ref="C27:Y27">SUM(C21:C26)</f>
        <v>-35726133</v>
      </c>
      <c r="D27" s="168">
        <f>SUM(D21:D26)</f>
        <v>0</v>
      </c>
      <c r="E27" s="72">
        <f t="shared" si="1"/>
        <v>-63810696</v>
      </c>
      <c r="F27" s="73">
        <f t="shared" si="1"/>
        <v>-63810696</v>
      </c>
      <c r="G27" s="73">
        <f t="shared" si="1"/>
        <v>-437015</v>
      </c>
      <c r="H27" s="73">
        <f t="shared" si="1"/>
        <v>-1509386</v>
      </c>
      <c r="I27" s="73">
        <f t="shared" si="1"/>
        <v>-4290877</v>
      </c>
      <c r="J27" s="73">
        <f t="shared" si="1"/>
        <v>-6237278</v>
      </c>
      <c r="K27" s="73">
        <f t="shared" si="1"/>
        <v>-3362938</v>
      </c>
      <c r="L27" s="73">
        <f t="shared" si="1"/>
        <v>-4900736</v>
      </c>
      <c r="M27" s="73">
        <f t="shared" si="1"/>
        <v>-1245080</v>
      </c>
      <c r="N27" s="73">
        <f t="shared" si="1"/>
        <v>-9508754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-15746032</v>
      </c>
      <c r="X27" s="73">
        <f t="shared" si="1"/>
        <v>-31905348</v>
      </c>
      <c r="Y27" s="73">
        <f t="shared" si="1"/>
        <v>16159316</v>
      </c>
      <c r="Z27" s="170">
        <f>+IF(X27&lt;&gt;0,+(Y27/X27)*100,0)</f>
        <v>-50.64767198276603</v>
      </c>
      <c r="AA27" s="74">
        <f>SUM(AA21:AA26)</f>
        <v>-63810696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237847</v>
      </c>
      <c r="D38" s="153">
        <f>+D17+D27+D36</f>
        <v>0</v>
      </c>
      <c r="E38" s="99">
        <f t="shared" si="3"/>
        <v>15052848</v>
      </c>
      <c r="F38" s="100">
        <f t="shared" si="3"/>
        <v>15052848</v>
      </c>
      <c r="G38" s="100">
        <f t="shared" si="3"/>
        <v>25271318</v>
      </c>
      <c r="H38" s="100">
        <f t="shared" si="3"/>
        <v>1771582</v>
      </c>
      <c r="I38" s="100">
        <f t="shared" si="3"/>
        <v>-5402526</v>
      </c>
      <c r="J38" s="100">
        <f t="shared" si="3"/>
        <v>21640374</v>
      </c>
      <c r="K38" s="100">
        <f t="shared" si="3"/>
        <v>-3427482</v>
      </c>
      <c r="L38" s="100">
        <f t="shared" si="3"/>
        <v>-16623486</v>
      </c>
      <c r="M38" s="100">
        <f t="shared" si="3"/>
        <v>17477398</v>
      </c>
      <c r="N38" s="100">
        <f t="shared" si="3"/>
        <v>-2573570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19066804</v>
      </c>
      <c r="X38" s="100">
        <f t="shared" si="3"/>
        <v>7526424</v>
      </c>
      <c r="Y38" s="100">
        <f t="shared" si="3"/>
        <v>11540380</v>
      </c>
      <c r="Z38" s="137">
        <f>+IF(X38&lt;&gt;0,+(Y38/X38)*100,0)</f>
        <v>153.33151573708844</v>
      </c>
      <c r="AA38" s="102">
        <f>+AA17+AA27+AA36</f>
        <v>15052848</v>
      </c>
    </row>
    <row r="39" spans="1:27" ht="12.75">
      <c r="A39" s="249" t="s">
        <v>200</v>
      </c>
      <c r="B39" s="182"/>
      <c r="C39" s="153">
        <v>1265817</v>
      </c>
      <c r="D39" s="153"/>
      <c r="E39" s="99">
        <v>1200000</v>
      </c>
      <c r="F39" s="100">
        <v>1200000</v>
      </c>
      <c r="G39" s="100">
        <v>1503664</v>
      </c>
      <c r="H39" s="100">
        <v>26774982</v>
      </c>
      <c r="I39" s="100">
        <v>28546564</v>
      </c>
      <c r="J39" s="100">
        <v>1503664</v>
      </c>
      <c r="K39" s="100">
        <v>23144038</v>
      </c>
      <c r="L39" s="100">
        <v>19716556</v>
      </c>
      <c r="M39" s="100">
        <v>3093070</v>
      </c>
      <c r="N39" s="100">
        <v>23144038</v>
      </c>
      <c r="O39" s="100"/>
      <c r="P39" s="100"/>
      <c r="Q39" s="100"/>
      <c r="R39" s="100"/>
      <c r="S39" s="100"/>
      <c r="T39" s="100"/>
      <c r="U39" s="100"/>
      <c r="V39" s="100"/>
      <c r="W39" s="100">
        <v>1503664</v>
      </c>
      <c r="X39" s="100">
        <v>1200000</v>
      </c>
      <c r="Y39" s="100">
        <v>303664</v>
      </c>
      <c r="Z39" s="137">
        <v>25.31</v>
      </c>
      <c r="AA39" s="102">
        <v>1200000</v>
      </c>
    </row>
    <row r="40" spans="1:27" ht="12.75">
      <c r="A40" s="269" t="s">
        <v>201</v>
      </c>
      <c r="B40" s="256"/>
      <c r="C40" s="257">
        <v>1503665</v>
      </c>
      <c r="D40" s="257"/>
      <c r="E40" s="258">
        <v>16252847</v>
      </c>
      <c r="F40" s="259">
        <v>16252847</v>
      </c>
      <c r="G40" s="259">
        <v>26774982</v>
      </c>
      <c r="H40" s="259">
        <v>28546564</v>
      </c>
      <c r="I40" s="259">
        <v>23144038</v>
      </c>
      <c r="J40" s="259">
        <v>23144038</v>
      </c>
      <c r="K40" s="259">
        <v>19716556</v>
      </c>
      <c r="L40" s="259">
        <v>3093070</v>
      </c>
      <c r="M40" s="259">
        <v>20570468</v>
      </c>
      <c r="N40" s="259">
        <v>20570468</v>
      </c>
      <c r="O40" s="259"/>
      <c r="P40" s="259"/>
      <c r="Q40" s="259"/>
      <c r="R40" s="259"/>
      <c r="S40" s="259"/>
      <c r="T40" s="259"/>
      <c r="U40" s="259"/>
      <c r="V40" s="259"/>
      <c r="W40" s="259">
        <v>20570468</v>
      </c>
      <c r="X40" s="259">
        <v>8726423</v>
      </c>
      <c r="Y40" s="259">
        <v>11844045</v>
      </c>
      <c r="Z40" s="260">
        <v>135.73</v>
      </c>
      <c r="AA40" s="261">
        <v>16252847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93759397</v>
      </c>
      <c r="D5" s="200">
        <f t="shared" si="0"/>
        <v>0</v>
      </c>
      <c r="E5" s="106">
        <f t="shared" si="0"/>
        <v>27664668</v>
      </c>
      <c r="F5" s="106">
        <f t="shared" si="0"/>
        <v>27664668</v>
      </c>
      <c r="G5" s="106">
        <f t="shared" si="0"/>
        <v>2822624</v>
      </c>
      <c r="H5" s="106">
        <f t="shared" si="0"/>
        <v>1437307</v>
      </c>
      <c r="I5" s="106">
        <f t="shared" si="0"/>
        <v>4895633</v>
      </c>
      <c r="J5" s="106">
        <f t="shared" si="0"/>
        <v>9155564</v>
      </c>
      <c r="K5" s="106">
        <f t="shared" si="0"/>
        <v>3416474</v>
      </c>
      <c r="L5" s="106">
        <f t="shared" si="0"/>
        <v>6899590</v>
      </c>
      <c r="M5" s="106">
        <f t="shared" si="0"/>
        <v>1868646</v>
      </c>
      <c r="N5" s="106">
        <f t="shared" si="0"/>
        <v>12184710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21340274</v>
      </c>
      <c r="X5" s="106">
        <f t="shared" si="0"/>
        <v>13832334</v>
      </c>
      <c r="Y5" s="106">
        <f t="shared" si="0"/>
        <v>7507940</v>
      </c>
      <c r="Z5" s="201">
        <f>+IF(X5&lt;&gt;0,+(Y5/X5)*100,0)</f>
        <v>54.278186168726116</v>
      </c>
      <c r="AA5" s="199">
        <f>SUM(AA11:AA18)</f>
        <v>27664668</v>
      </c>
    </row>
    <row r="6" spans="1:27" ht="12.75">
      <c r="A6" s="291" t="s">
        <v>206</v>
      </c>
      <c r="B6" s="142"/>
      <c r="C6" s="62">
        <v>22076186</v>
      </c>
      <c r="D6" s="156"/>
      <c r="E6" s="60">
        <v>15300000</v>
      </c>
      <c r="F6" s="60">
        <v>15300000</v>
      </c>
      <c r="G6" s="60">
        <v>2822624</v>
      </c>
      <c r="H6" s="60">
        <v>890030</v>
      </c>
      <c r="I6" s="60">
        <v>4879830</v>
      </c>
      <c r="J6" s="60">
        <v>8592484</v>
      </c>
      <c r="K6" s="60">
        <v>2368000</v>
      </c>
      <c r="L6" s="60">
        <v>4716341</v>
      </c>
      <c r="M6" s="60">
        <v>703131</v>
      </c>
      <c r="N6" s="60">
        <v>7787472</v>
      </c>
      <c r="O6" s="60"/>
      <c r="P6" s="60"/>
      <c r="Q6" s="60"/>
      <c r="R6" s="60"/>
      <c r="S6" s="60"/>
      <c r="T6" s="60"/>
      <c r="U6" s="60"/>
      <c r="V6" s="60"/>
      <c r="W6" s="60">
        <v>16379956</v>
      </c>
      <c r="X6" s="60">
        <v>7650000</v>
      </c>
      <c r="Y6" s="60">
        <v>8729956</v>
      </c>
      <c r="Z6" s="140">
        <v>114.12</v>
      </c>
      <c r="AA6" s="155">
        <v>15300000</v>
      </c>
    </row>
    <row r="7" spans="1:27" ht="12.75">
      <c r="A7" s="291" t="s">
        <v>207</v>
      </c>
      <c r="B7" s="142"/>
      <c r="C7" s="62"/>
      <c r="D7" s="156"/>
      <c r="E7" s="60">
        <v>5332000</v>
      </c>
      <c r="F7" s="60">
        <v>5332000</v>
      </c>
      <c r="G7" s="60"/>
      <c r="H7" s="60"/>
      <c r="I7" s="60"/>
      <c r="J7" s="60"/>
      <c r="K7" s="60">
        <v>1048474</v>
      </c>
      <c r="L7" s="60">
        <v>1913569</v>
      </c>
      <c r="M7" s="60"/>
      <c r="N7" s="60">
        <v>2962043</v>
      </c>
      <c r="O7" s="60"/>
      <c r="P7" s="60"/>
      <c r="Q7" s="60"/>
      <c r="R7" s="60"/>
      <c r="S7" s="60"/>
      <c r="T7" s="60"/>
      <c r="U7" s="60"/>
      <c r="V7" s="60"/>
      <c r="W7" s="60">
        <v>2962043</v>
      </c>
      <c r="X7" s="60">
        <v>2666000</v>
      </c>
      <c r="Y7" s="60">
        <v>296043</v>
      </c>
      <c r="Z7" s="140">
        <v>11.1</v>
      </c>
      <c r="AA7" s="155">
        <v>5332000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3899543</v>
      </c>
      <c r="D10" s="156"/>
      <c r="E10" s="60">
        <v>975000</v>
      </c>
      <c r="F10" s="60">
        <v>975000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487500</v>
      </c>
      <c r="Y10" s="60">
        <v>-487500</v>
      </c>
      <c r="Z10" s="140">
        <v>-100</v>
      </c>
      <c r="AA10" s="155">
        <v>975000</v>
      </c>
    </row>
    <row r="11" spans="1:27" ht="12.75">
      <c r="A11" s="292" t="s">
        <v>211</v>
      </c>
      <c r="B11" s="142"/>
      <c r="C11" s="293">
        <f aca="true" t="shared" si="1" ref="C11:Y11">SUM(C6:C10)</f>
        <v>25975729</v>
      </c>
      <c r="D11" s="294">
        <f t="shared" si="1"/>
        <v>0</v>
      </c>
      <c r="E11" s="295">
        <f t="shared" si="1"/>
        <v>21607000</v>
      </c>
      <c r="F11" s="295">
        <f t="shared" si="1"/>
        <v>21607000</v>
      </c>
      <c r="G11" s="295">
        <f t="shared" si="1"/>
        <v>2822624</v>
      </c>
      <c r="H11" s="295">
        <f t="shared" si="1"/>
        <v>890030</v>
      </c>
      <c r="I11" s="295">
        <f t="shared" si="1"/>
        <v>4879830</v>
      </c>
      <c r="J11" s="295">
        <f t="shared" si="1"/>
        <v>8592484</v>
      </c>
      <c r="K11" s="295">
        <f t="shared" si="1"/>
        <v>3416474</v>
      </c>
      <c r="L11" s="295">
        <f t="shared" si="1"/>
        <v>6629910</v>
      </c>
      <c r="M11" s="295">
        <f t="shared" si="1"/>
        <v>703131</v>
      </c>
      <c r="N11" s="295">
        <f t="shared" si="1"/>
        <v>10749515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19341999</v>
      </c>
      <c r="X11" s="295">
        <f t="shared" si="1"/>
        <v>10803500</v>
      </c>
      <c r="Y11" s="295">
        <f t="shared" si="1"/>
        <v>8538499</v>
      </c>
      <c r="Z11" s="296">
        <f>+IF(X11&lt;&gt;0,+(Y11/X11)*100,0)</f>
        <v>79.03456287314296</v>
      </c>
      <c r="AA11" s="297">
        <f>SUM(AA6:AA10)</f>
        <v>21607000</v>
      </c>
    </row>
    <row r="12" spans="1:27" ht="12.75">
      <c r="A12" s="298" t="s">
        <v>212</v>
      </c>
      <c r="B12" s="136"/>
      <c r="C12" s="62">
        <v>9135116</v>
      </c>
      <c r="D12" s="156"/>
      <c r="E12" s="60">
        <v>2700000</v>
      </c>
      <c r="F12" s="60">
        <v>2700000</v>
      </c>
      <c r="G12" s="60"/>
      <c r="H12" s="60">
        <v>453339</v>
      </c>
      <c r="I12" s="60"/>
      <c r="J12" s="60">
        <v>453339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453339</v>
      </c>
      <c r="X12" s="60">
        <v>1350000</v>
      </c>
      <c r="Y12" s="60">
        <v>-896661</v>
      </c>
      <c r="Z12" s="140">
        <v>-66.42</v>
      </c>
      <c r="AA12" s="155">
        <v>2700000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58648552</v>
      </c>
      <c r="D15" s="156"/>
      <c r="E15" s="60">
        <v>2932668</v>
      </c>
      <c r="F15" s="60">
        <v>2932668</v>
      </c>
      <c r="G15" s="60"/>
      <c r="H15" s="60"/>
      <c r="I15" s="60">
        <v>15803</v>
      </c>
      <c r="J15" s="60">
        <v>15803</v>
      </c>
      <c r="K15" s="60"/>
      <c r="L15" s="60">
        <v>269680</v>
      </c>
      <c r="M15" s="60">
        <v>1165515</v>
      </c>
      <c r="N15" s="60">
        <v>1435195</v>
      </c>
      <c r="O15" s="60"/>
      <c r="P15" s="60"/>
      <c r="Q15" s="60"/>
      <c r="R15" s="60"/>
      <c r="S15" s="60"/>
      <c r="T15" s="60"/>
      <c r="U15" s="60"/>
      <c r="V15" s="60"/>
      <c r="W15" s="60">
        <v>1450998</v>
      </c>
      <c r="X15" s="60">
        <v>1466334</v>
      </c>
      <c r="Y15" s="60">
        <v>-15336</v>
      </c>
      <c r="Z15" s="140">
        <v>-1.05</v>
      </c>
      <c r="AA15" s="155">
        <v>2932668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425000</v>
      </c>
      <c r="F18" s="82">
        <v>425000</v>
      </c>
      <c r="G18" s="82"/>
      <c r="H18" s="82">
        <v>93938</v>
      </c>
      <c r="I18" s="82"/>
      <c r="J18" s="82">
        <v>93938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93938</v>
      </c>
      <c r="X18" s="82">
        <v>212500</v>
      </c>
      <c r="Y18" s="82">
        <v>-118562</v>
      </c>
      <c r="Z18" s="270">
        <v>-55.79</v>
      </c>
      <c r="AA18" s="278">
        <v>425000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5015900</v>
      </c>
      <c r="F20" s="100">
        <f t="shared" si="2"/>
        <v>5015900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2507950</v>
      </c>
      <c r="Y20" s="100">
        <f t="shared" si="2"/>
        <v>-2507950</v>
      </c>
      <c r="Z20" s="137">
        <f>+IF(X20&lt;&gt;0,+(Y20/X20)*100,0)</f>
        <v>-100</v>
      </c>
      <c r="AA20" s="153">
        <f>SUM(AA26:AA33)</f>
        <v>5015900</v>
      </c>
    </row>
    <row r="21" spans="1:27" ht="12.75">
      <c r="A21" s="291" t="s">
        <v>206</v>
      </c>
      <c r="B21" s="142"/>
      <c r="C21" s="62"/>
      <c r="D21" s="156"/>
      <c r="E21" s="60">
        <v>4315900</v>
      </c>
      <c r="F21" s="60">
        <v>4315900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2157950</v>
      </c>
      <c r="Y21" s="60">
        <v>-2157950</v>
      </c>
      <c r="Z21" s="140">
        <v>-100</v>
      </c>
      <c r="AA21" s="155">
        <v>4315900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4315900</v>
      </c>
      <c r="F26" s="295">
        <f t="shared" si="3"/>
        <v>4315900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2157950</v>
      </c>
      <c r="Y26" s="295">
        <f t="shared" si="3"/>
        <v>-2157950</v>
      </c>
      <c r="Z26" s="296">
        <f>+IF(X26&lt;&gt;0,+(Y26/X26)*100,0)</f>
        <v>-100</v>
      </c>
      <c r="AA26" s="297">
        <f>SUM(AA21:AA25)</f>
        <v>4315900</v>
      </c>
    </row>
    <row r="27" spans="1:27" ht="12.75">
      <c r="A27" s="298" t="s">
        <v>212</v>
      </c>
      <c r="B27" s="147"/>
      <c r="C27" s="62"/>
      <c r="D27" s="156"/>
      <c r="E27" s="60">
        <v>700000</v>
      </c>
      <c r="F27" s="60">
        <v>700000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350000</v>
      </c>
      <c r="Y27" s="60">
        <v>-350000</v>
      </c>
      <c r="Z27" s="140">
        <v>-100</v>
      </c>
      <c r="AA27" s="155">
        <v>700000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22076186</v>
      </c>
      <c r="D36" s="156">
        <f t="shared" si="4"/>
        <v>0</v>
      </c>
      <c r="E36" s="60">
        <f t="shared" si="4"/>
        <v>19615900</v>
      </c>
      <c r="F36" s="60">
        <f t="shared" si="4"/>
        <v>19615900</v>
      </c>
      <c r="G36" s="60">
        <f t="shared" si="4"/>
        <v>2822624</v>
      </c>
      <c r="H36" s="60">
        <f t="shared" si="4"/>
        <v>890030</v>
      </c>
      <c r="I36" s="60">
        <f t="shared" si="4"/>
        <v>4879830</v>
      </c>
      <c r="J36" s="60">
        <f t="shared" si="4"/>
        <v>8592484</v>
      </c>
      <c r="K36" s="60">
        <f t="shared" si="4"/>
        <v>2368000</v>
      </c>
      <c r="L36" s="60">
        <f t="shared" si="4"/>
        <v>4716341</v>
      </c>
      <c r="M36" s="60">
        <f t="shared" si="4"/>
        <v>703131</v>
      </c>
      <c r="N36" s="60">
        <f t="shared" si="4"/>
        <v>7787472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16379956</v>
      </c>
      <c r="X36" s="60">
        <f t="shared" si="4"/>
        <v>9807950</v>
      </c>
      <c r="Y36" s="60">
        <f t="shared" si="4"/>
        <v>6572006</v>
      </c>
      <c r="Z36" s="140">
        <f aca="true" t="shared" si="5" ref="Z36:Z49">+IF(X36&lt;&gt;0,+(Y36/X36)*100,0)</f>
        <v>67.00692805326291</v>
      </c>
      <c r="AA36" s="155">
        <f>AA6+AA21</f>
        <v>19615900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5332000</v>
      </c>
      <c r="F37" s="60">
        <f t="shared" si="4"/>
        <v>5332000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1048474</v>
      </c>
      <c r="L37" s="60">
        <f t="shared" si="4"/>
        <v>1913569</v>
      </c>
      <c r="M37" s="60">
        <f t="shared" si="4"/>
        <v>0</v>
      </c>
      <c r="N37" s="60">
        <f t="shared" si="4"/>
        <v>2962043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2962043</v>
      </c>
      <c r="X37" s="60">
        <f t="shared" si="4"/>
        <v>2666000</v>
      </c>
      <c r="Y37" s="60">
        <f t="shared" si="4"/>
        <v>296043</v>
      </c>
      <c r="Z37" s="140">
        <f t="shared" si="5"/>
        <v>11.104388597149287</v>
      </c>
      <c r="AA37" s="155">
        <f>AA7+AA22</f>
        <v>5332000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3899543</v>
      </c>
      <c r="D40" s="156">
        <f t="shared" si="4"/>
        <v>0</v>
      </c>
      <c r="E40" s="60">
        <f t="shared" si="4"/>
        <v>975000</v>
      </c>
      <c r="F40" s="60">
        <f t="shared" si="4"/>
        <v>975000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487500</v>
      </c>
      <c r="Y40" s="60">
        <f t="shared" si="4"/>
        <v>-487500</v>
      </c>
      <c r="Z40" s="140">
        <f t="shared" si="5"/>
        <v>-100</v>
      </c>
      <c r="AA40" s="155">
        <f>AA10+AA25</f>
        <v>975000</v>
      </c>
    </row>
    <row r="41" spans="1:27" ht="12.75">
      <c r="A41" s="292" t="s">
        <v>211</v>
      </c>
      <c r="B41" s="142"/>
      <c r="C41" s="293">
        <f aca="true" t="shared" si="6" ref="C41:Y41">SUM(C36:C40)</f>
        <v>25975729</v>
      </c>
      <c r="D41" s="294">
        <f t="shared" si="6"/>
        <v>0</v>
      </c>
      <c r="E41" s="295">
        <f t="shared" si="6"/>
        <v>25922900</v>
      </c>
      <c r="F41" s="295">
        <f t="shared" si="6"/>
        <v>25922900</v>
      </c>
      <c r="G41" s="295">
        <f t="shared" si="6"/>
        <v>2822624</v>
      </c>
      <c r="H41" s="295">
        <f t="shared" si="6"/>
        <v>890030</v>
      </c>
      <c r="I41" s="295">
        <f t="shared" si="6"/>
        <v>4879830</v>
      </c>
      <c r="J41" s="295">
        <f t="shared" si="6"/>
        <v>8592484</v>
      </c>
      <c r="K41" s="295">
        <f t="shared" si="6"/>
        <v>3416474</v>
      </c>
      <c r="L41" s="295">
        <f t="shared" si="6"/>
        <v>6629910</v>
      </c>
      <c r="M41" s="295">
        <f t="shared" si="6"/>
        <v>703131</v>
      </c>
      <c r="N41" s="295">
        <f t="shared" si="6"/>
        <v>10749515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19341999</v>
      </c>
      <c r="X41" s="295">
        <f t="shared" si="6"/>
        <v>12961450</v>
      </c>
      <c r="Y41" s="295">
        <f t="shared" si="6"/>
        <v>6380549</v>
      </c>
      <c r="Z41" s="296">
        <f t="shared" si="5"/>
        <v>49.227123508558066</v>
      </c>
      <c r="AA41" s="297">
        <f>SUM(AA36:AA40)</f>
        <v>25922900</v>
      </c>
    </row>
    <row r="42" spans="1:27" ht="12.75">
      <c r="A42" s="298" t="s">
        <v>212</v>
      </c>
      <c r="B42" s="136"/>
      <c r="C42" s="95">
        <f aca="true" t="shared" si="7" ref="C42:Y48">C12+C27</f>
        <v>9135116</v>
      </c>
      <c r="D42" s="129">
        <f t="shared" si="7"/>
        <v>0</v>
      </c>
      <c r="E42" s="54">
        <f t="shared" si="7"/>
        <v>3400000</v>
      </c>
      <c r="F42" s="54">
        <f t="shared" si="7"/>
        <v>3400000</v>
      </c>
      <c r="G42" s="54">
        <f t="shared" si="7"/>
        <v>0</v>
      </c>
      <c r="H42" s="54">
        <f t="shared" si="7"/>
        <v>453339</v>
      </c>
      <c r="I42" s="54">
        <f t="shared" si="7"/>
        <v>0</v>
      </c>
      <c r="J42" s="54">
        <f t="shared" si="7"/>
        <v>453339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453339</v>
      </c>
      <c r="X42" s="54">
        <f t="shared" si="7"/>
        <v>1700000</v>
      </c>
      <c r="Y42" s="54">
        <f t="shared" si="7"/>
        <v>-1246661</v>
      </c>
      <c r="Z42" s="184">
        <f t="shared" si="5"/>
        <v>-73.333</v>
      </c>
      <c r="AA42" s="130">
        <f aca="true" t="shared" si="8" ref="AA42:AA48">AA12+AA27</f>
        <v>3400000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58648552</v>
      </c>
      <c r="D45" s="129">
        <f t="shared" si="7"/>
        <v>0</v>
      </c>
      <c r="E45" s="54">
        <f t="shared" si="7"/>
        <v>2932668</v>
      </c>
      <c r="F45" s="54">
        <f t="shared" si="7"/>
        <v>2932668</v>
      </c>
      <c r="G45" s="54">
        <f t="shared" si="7"/>
        <v>0</v>
      </c>
      <c r="H45" s="54">
        <f t="shared" si="7"/>
        <v>0</v>
      </c>
      <c r="I45" s="54">
        <f t="shared" si="7"/>
        <v>15803</v>
      </c>
      <c r="J45" s="54">
        <f t="shared" si="7"/>
        <v>15803</v>
      </c>
      <c r="K45" s="54">
        <f t="shared" si="7"/>
        <v>0</v>
      </c>
      <c r="L45" s="54">
        <f t="shared" si="7"/>
        <v>269680</v>
      </c>
      <c r="M45" s="54">
        <f t="shared" si="7"/>
        <v>1165515</v>
      </c>
      <c r="N45" s="54">
        <f t="shared" si="7"/>
        <v>1435195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1450998</v>
      </c>
      <c r="X45" s="54">
        <f t="shared" si="7"/>
        <v>1466334</v>
      </c>
      <c r="Y45" s="54">
        <f t="shared" si="7"/>
        <v>-15336</v>
      </c>
      <c r="Z45" s="184">
        <f t="shared" si="5"/>
        <v>-1.045873586781729</v>
      </c>
      <c r="AA45" s="130">
        <f t="shared" si="8"/>
        <v>2932668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425000</v>
      </c>
      <c r="F48" s="54">
        <f t="shared" si="7"/>
        <v>425000</v>
      </c>
      <c r="G48" s="54">
        <f t="shared" si="7"/>
        <v>0</v>
      </c>
      <c r="H48" s="54">
        <f t="shared" si="7"/>
        <v>93938</v>
      </c>
      <c r="I48" s="54">
        <f t="shared" si="7"/>
        <v>0</v>
      </c>
      <c r="J48" s="54">
        <f t="shared" si="7"/>
        <v>93938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93938</v>
      </c>
      <c r="X48" s="54">
        <f t="shared" si="7"/>
        <v>212500</v>
      </c>
      <c r="Y48" s="54">
        <f t="shared" si="7"/>
        <v>-118562</v>
      </c>
      <c r="Z48" s="184">
        <f t="shared" si="5"/>
        <v>-55.79388235294117</v>
      </c>
      <c r="AA48" s="130">
        <f t="shared" si="8"/>
        <v>425000</v>
      </c>
    </row>
    <row r="49" spans="1:27" ht="12.75">
      <c r="A49" s="308" t="s">
        <v>221</v>
      </c>
      <c r="B49" s="149"/>
      <c r="C49" s="239">
        <f aca="true" t="shared" si="9" ref="C49:Y49">SUM(C41:C48)</f>
        <v>93759397</v>
      </c>
      <c r="D49" s="218">
        <f t="shared" si="9"/>
        <v>0</v>
      </c>
      <c r="E49" s="220">
        <f t="shared" si="9"/>
        <v>32680568</v>
      </c>
      <c r="F49" s="220">
        <f t="shared" si="9"/>
        <v>32680568</v>
      </c>
      <c r="G49" s="220">
        <f t="shared" si="9"/>
        <v>2822624</v>
      </c>
      <c r="H49" s="220">
        <f t="shared" si="9"/>
        <v>1437307</v>
      </c>
      <c r="I49" s="220">
        <f t="shared" si="9"/>
        <v>4895633</v>
      </c>
      <c r="J49" s="220">
        <f t="shared" si="9"/>
        <v>9155564</v>
      </c>
      <c r="K49" s="220">
        <f t="shared" si="9"/>
        <v>3416474</v>
      </c>
      <c r="L49" s="220">
        <f t="shared" si="9"/>
        <v>6899590</v>
      </c>
      <c r="M49" s="220">
        <f t="shared" si="9"/>
        <v>1868646</v>
      </c>
      <c r="N49" s="220">
        <f t="shared" si="9"/>
        <v>12184710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21340274</v>
      </c>
      <c r="X49" s="220">
        <f t="shared" si="9"/>
        <v>16340284</v>
      </c>
      <c r="Y49" s="220">
        <f t="shared" si="9"/>
        <v>4999990</v>
      </c>
      <c r="Z49" s="221">
        <f t="shared" si="5"/>
        <v>30.599162168784826</v>
      </c>
      <c r="AA49" s="222">
        <f>SUM(AA41:AA48)</f>
        <v>32680568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1809741</v>
      </c>
      <c r="F51" s="54">
        <f t="shared" si="10"/>
        <v>1809741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904872</v>
      </c>
      <c r="Y51" s="54">
        <f t="shared" si="10"/>
        <v>-904872</v>
      </c>
      <c r="Z51" s="184">
        <f>+IF(X51&lt;&gt;0,+(Y51/X51)*100,0)</f>
        <v>-100</v>
      </c>
      <c r="AA51" s="130">
        <f>SUM(AA57:AA61)</f>
        <v>1809741</v>
      </c>
    </row>
    <row r="52" spans="1:27" ht="12.75">
      <c r="A52" s="310" t="s">
        <v>206</v>
      </c>
      <c r="B52" s="142"/>
      <c r="C52" s="62"/>
      <c r="D52" s="156"/>
      <c r="E52" s="60">
        <v>624103</v>
      </c>
      <c r="F52" s="60">
        <v>624103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312052</v>
      </c>
      <c r="Y52" s="60">
        <v>-312052</v>
      </c>
      <c r="Z52" s="140">
        <v>-100</v>
      </c>
      <c r="AA52" s="155">
        <v>624103</v>
      </c>
    </row>
    <row r="53" spans="1:27" ht="12.75">
      <c r="A53" s="310" t="s">
        <v>207</v>
      </c>
      <c r="B53" s="142"/>
      <c r="C53" s="62"/>
      <c r="D53" s="156"/>
      <c r="E53" s="60">
        <v>226395</v>
      </c>
      <c r="F53" s="60">
        <v>226395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113198</v>
      </c>
      <c r="Y53" s="60">
        <v>-113198</v>
      </c>
      <c r="Z53" s="140">
        <v>-100</v>
      </c>
      <c r="AA53" s="155">
        <v>226395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850498</v>
      </c>
      <c r="F57" s="295">
        <f t="shared" si="11"/>
        <v>850498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425250</v>
      </c>
      <c r="Y57" s="295">
        <f t="shared" si="11"/>
        <v>-425250</v>
      </c>
      <c r="Z57" s="296">
        <f>+IF(X57&lt;&gt;0,+(Y57/X57)*100,0)</f>
        <v>-100</v>
      </c>
      <c r="AA57" s="297">
        <f>SUM(AA52:AA56)</f>
        <v>850498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959243</v>
      </c>
      <c r="F61" s="60">
        <v>959243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479622</v>
      </c>
      <c r="Y61" s="60">
        <v>-479622</v>
      </c>
      <c r="Z61" s="140">
        <v>-100</v>
      </c>
      <c r="AA61" s="155">
        <v>959243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>
        <v>336408</v>
      </c>
      <c r="I66" s="275"/>
      <c r="J66" s="275">
        <v>336408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336408</v>
      </c>
      <c r="X66" s="275"/>
      <c r="Y66" s="275">
        <v>336408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254575</v>
      </c>
      <c r="J68" s="60">
        <v>254575</v>
      </c>
      <c r="K68" s="60">
        <v>601158</v>
      </c>
      <c r="L68" s="60">
        <v>301361</v>
      </c>
      <c r="M68" s="60">
        <v>449446</v>
      </c>
      <c r="N68" s="60">
        <v>1351965</v>
      </c>
      <c r="O68" s="60"/>
      <c r="P68" s="60"/>
      <c r="Q68" s="60"/>
      <c r="R68" s="60"/>
      <c r="S68" s="60"/>
      <c r="T68" s="60"/>
      <c r="U68" s="60"/>
      <c r="V68" s="60"/>
      <c r="W68" s="60">
        <v>1606540</v>
      </c>
      <c r="X68" s="60"/>
      <c r="Y68" s="60">
        <v>1606540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336408</v>
      </c>
      <c r="I69" s="220">
        <f t="shared" si="12"/>
        <v>254575</v>
      </c>
      <c r="J69" s="220">
        <f t="shared" si="12"/>
        <v>590983</v>
      </c>
      <c r="K69" s="220">
        <f t="shared" si="12"/>
        <v>601158</v>
      </c>
      <c r="L69" s="220">
        <f t="shared" si="12"/>
        <v>301361</v>
      </c>
      <c r="M69" s="220">
        <f t="shared" si="12"/>
        <v>449446</v>
      </c>
      <c r="N69" s="220">
        <f t="shared" si="12"/>
        <v>1351965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1942948</v>
      </c>
      <c r="X69" s="220">
        <f t="shared" si="12"/>
        <v>0</v>
      </c>
      <c r="Y69" s="220">
        <f t="shared" si="12"/>
        <v>1942948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25975729</v>
      </c>
      <c r="D5" s="357">
        <f t="shared" si="0"/>
        <v>0</v>
      </c>
      <c r="E5" s="356">
        <f t="shared" si="0"/>
        <v>21607000</v>
      </c>
      <c r="F5" s="358">
        <f t="shared" si="0"/>
        <v>21607000</v>
      </c>
      <c r="G5" s="358">
        <f t="shared" si="0"/>
        <v>2822624</v>
      </c>
      <c r="H5" s="356">
        <f t="shared" si="0"/>
        <v>890030</v>
      </c>
      <c r="I5" s="356">
        <f t="shared" si="0"/>
        <v>4879830</v>
      </c>
      <c r="J5" s="358">
        <f t="shared" si="0"/>
        <v>8592484</v>
      </c>
      <c r="K5" s="358">
        <f t="shared" si="0"/>
        <v>3416474</v>
      </c>
      <c r="L5" s="356">
        <f t="shared" si="0"/>
        <v>6629910</v>
      </c>
      <c r="M5" s="356">
        <f t="shared" si="0"/>
        <v>703131</v>
      </c>
      <c r="N5" s="358">
        <f t="shared" si="0"/>
        <v>10749515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19341999</v>
      </c>
      <c r="X5" s="356">
        <f t="shared" si="0"/>
        <v>10803500</v>
      </c>
      <c r="Y5" s="358">
        <f t="shared" si="0"/>
        <v>8538499</v>
      </c>
      <c r="Z5" s="359">
        <f>+IF(X5&lt;&gt;0,+(Y5/X5)*100,0)</f>
        <v>79.03456287314296</v>
      </c>
      <c r="AA5" s="360">
        <f>+AA6+AA8+AA11+AA13+AA15</f>
        <v>21607000</v>
      </c>
    </row>
    <row r="6" spans="1:27" ht="12.75">
      <c r="A6" s="361" t="s">
        <v>206</v>
      </c>
      <c r="B6" s="142"/>
      <c r="C6" s="60">
        <f>+C7</f>
        <v>22076186</v>
      </c>
      <c r="D6" s="340">
        <f aca="true" t="shared" si="1" ref="D6:AA6">+D7</f>
        <v>0</v>
      </c>
      <c r="E6" s="60">
        <f t="shared" si="1"/>
        <v>15300000</v>
      </c>
      <c r="F6" s="59">
        <f t="shared" si="1"/>
        <v>15300000</v>
      </c>
      <c r="G6" s="59">
        <f t="shared" si="1"/>
        <v>2822624</v>
      </c>
      <c r="H6" s="60">
        <f t="shared" si="1"/>
        <v>890030</v>
      </c>
      <c r="I6" s="60">
        <f t="shared" si="1"/>
        <v>4879830</v>
      </c>
      <c r="J6" s="59">
        <f t="shared" si="1"/>
        <v>8592484</v>
      </c>
      <c r="K6" s="59">
        <f t="shared" si="1"/>
        <v>2368000</v>
      </c>
      <c r="L6" s="60">
        <f t="shared" si="1"/>
        <v>4716341</v>
      </c>
      <c r="M6" s="60">
        <f t="shared" si="1"/>
        <v>703131</v>
      </c>
      <c r="N6" s="59">
        <f t="shared" si="1"/>
        <v>7787472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16379956</v>
      </c>
      <c r="X6" s="60">
        <f t="shared" si="1"/>
        <v>7650000</v>
      </c>
      <c r="Y6" s="59">
        <f t="shared" si="1"/>
        <v>8729956</v>
      </c>
      <c r="Z6" s="61">
        <f>+IF(X6&lt;&gt;0,+(Y6/X6)*100,0)</f>
        <v>114.11707189542484</v>
      </c>
      <c r="AA6" s="62">
        <f t="shared" si="1"/>
        <v>15300000</v>
      </c>
    </row>
    <row r="7" spans="1:27" ht="12.75">
      <c r="A7" s="291" t="s">
        <v>230</v>
      </c>
      <c r="B7" s="142"/>
      <c r="C7" s="60">
        <v>22076186</v>
      </c>
      <c r="D7" s="340"/>
      <c r="E7" s="60">
        <v>15300000</v>
      </c>
      <c r="F7" s="59">
        <v>15300000</v>
      </c>
      <c r="G7" s="59">
        <v>2822624</v>
      </c>
      <c r="H7" s="60">
        <v>890030</v>
      </c>
      <c r="I7" s="60">
        <v>4879830</v>
      </c>
      <c r="J7" s="59">
        <v>8592484</v>
      </c>
      <c r="K7" s="59">
        <v>2368000</v>
      </c>
      <c r="L7" s="60">
        <v>4716341</v>
      </c>
      <c r="M7" s="60">
        <v>703131</v>
      </c>
      <c r="N7" s="59">
        <v>7787472</v>
      </c>
      <c r="O7" s="59"/>
      <c r="P7" s="60"/>
      <c r="Q7" s="60"/>
      <c r="R7" s="59"/>
      <c r="S7" s="59"/>
      <c r="T7" s="60"/>
      <c r="U7" s="60"/>
      <c r="V7" s="59"/>
      <c r="W7" s="59">
        <v>16379956</v>
      </c>
      <c r="X7" s="60">
        <v>7650000</v>
      </c>
      <c r="Y7" s="59">
        <v>8729956</v>
      </c>
      <c r="Z7" s="61">
        <v>114.12</v>
      </c>
      <c r="AA7" s="62">
        <v>15300000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5332000</v>
      </c>
      <c r="F8" s="59">
        <f t="shared" si="2"/>
        <v>5332000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1048474</v>
      </c>
      <c r="L8" s="60">
        <f t="shared" si="2"/>
        <v>1913569</v>
      </c>
      <c r="M8" s="60">
        <f t="shared" si="2"/>
        <v>0</v>
      </c>
      <c r="N8" s="59">
        <f t="shared" si="2"/>
        <v>2962043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2962043</v>
      </c>
      <c r="X8" s="60">
        <f t="shared" si="2"/>
        <v>2666000</v>
      </c>
      <c r="Y8" s="59">
        <f t="shared" si="2"/>
        <v>296043</v>
      </c>
      <c r="Z8" s="61">
        <f>+IF(X8&lt;&gt;0,+(Y8/X8)*100,0)</f>
        <v>11.104388597149287</v>
      </c>
      <c r="AA8" s="62">
        <f>SUM(AA9:AA10)</f>
        <v>5332000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>
        <v>1048474</v>
      </c>
      <c r="L9" s="60">
        <v>1913569</v>
      </c>
      <c r="M9" s="60"/>
      <c r="N9" s="59">
        <v>2962043</v>
      </c>
      <c r="O9" s="59"/>
      <c r="P9" s="60"/>
      <c r="Q9" s="60"/>
      <c r="R9" s="59"/>
      <c r="S9" s="59"/>
      <c r="T9" s="60"/>
      <c r="U9" s="60"/>
      <c r="V9" s="59"/>
      <c r="W9" s="59">
        <v>2962043</v>
      </c>
      <c r="X9" s="60"/>
      <c r="Y9" s="59">
        <v>2962043</v>
      </c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5332000</v>
      </c>
      <c r="F10" s="59">
        <v>5332000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2666000</v>
      </c>
      <c r="Y10" s="59">
        <v>-2666000</v>
      </c>
      <c r="Z10" s="61">
        <v>-100</v>
      </c>
      <c r="AA10" s="62">
        <v>5332000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3899543</v>
      </c>
      <c r="D15" s="340">
        <f t="shared" si="5"/>
        <v>0</v>
      </c>
      <c r="E15" s="60">
        <f t="shared" si="5"/>
        <v>975000</v>
      </c>
      <c r="F15" s="59">
        <f t="shared" si="5"/>
        <v>975000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487500</v>
      </c>
      <c r="Y15" s="59">
        <f t="shared" si="5"/>
        <v>-487500</v>
      </c>
      <c r="Z15" s="61">
        <f>+IF(X15&lt;&gt;0,+(Y15/X15)*100,0)</f>
        <v>-100</v>
      </c>
      <c r="AA15" s="62">
        <f>SUM(AA16:AA20)</f>
        <v>975000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3899543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975000</v>
      </c>
      <c r="F20" s="59">
        <v>975000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487500</v>
      </c>
      <c r="Y20" s="59">
        <v>-487500</v>
      </c>
      <c r="Z20" s="61">
        <v>-100</v>
      </c>
      <c r="AA20" s="62">
        <v>975000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9135116</v>
      </c>
      <c r="D22" s="344">
        <f t="shared" si="6"/>
        <v>0</v>
      </c>
      <c r="E22" s="343">
        <f t="shared" si="6"/>
        <v>2700000</v>
      </c>
      <c r="F22" s="345">
        <f t="shared" si="6"/>
        <v>2700000</v>
      </c>
      <c r="G22" s="345">
        <f t="shared" si="6"/>
        <v>0</v>
      </c>
      <c r="H22" s="343">
        <f t="shared" si="6"/>
        <v>453339</v>
      </c>
      <c r="I22" s="343">
        <f t="shared" si="6"/>
        <v>0</v>
      </c>
      <c r="J22" s="345">
        <f t="shared" si="6"/>
        <v>453339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453339</v>
      </c>
      <c r="X22" s="343">
        <f t="shared" si="6"/>
        <v>1350000</v>
      </c>
      <c r="Y22" s="345">
        <f t="shared" si="6"/>
        <v>-896661</v>
      </c>
      <c r="Z22" s="336">
        <f>+IF(X22&lt;&gt;0,+(Y22/X22)*100,0)</f>
        <v>-66.41933333333333</v>
      </c>
      <c r="AA22" s="350">
        <f>SUM(AA23:AA32)</f>
        <v>2700000</v>
      </c>
    </row>
    <row r="23" spans="1:27" ht="12.75">
      <c r="A23" s="361" t="s">
        <v>238</v>
      </c>
      <c r="B23" s="142"/>
      <c r="C23" s="60">
        <v>86675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1200000</v>
      </c>
      <c r="F24" s="59">
        <v>1200000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600000</v>
      </c>
      <c r="Y24" s="59">
        <v>-600000</v>
      </c>
      <c r="Z24" s="61">
        <v>-100</v>
      </c>
      <c r="AA24" s="62">
        <v>1200000</v>
      </c>
    </row>
    <row r="25" spans="1:27" ht="12.75">
      <c r="A25" s="361" t="s">
        <v>240</v>
      </c>
      <c r="B25" s="142"/>
      <c r="C25" s="60">
        <v>8165164</v>
      </c>
      <c r="D25" s="340"/>
      <c r="E25" s="60">
        <v>1500000</v>
      </c>
      <c r="F25" s="59">
        <v>1500000</v>
      </c>
      <c r="G25" s="59"/>
      <c r="H25" s="60">
        <v>453339</v>
      </c>
      <c r="I25" s="60"/>
      <c r="J25" s="59">
        <v>453339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453339</v>
      </c>
      <c r="X25" s="60">
        <v>750000</v>
      </c>
      <c r="Y25" s="59">
        <v>-296661</v>
      </c>
      <c r="Z25" s="61">
        <v>-39.55</v>
      </c>
      <c r="AA25" s="62">
        <v>1500000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883277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58648552</v>
      </c>
      <c r="D40" s="344">
        <f t="shared" si="9"/>
        <v>0</v>
      </c>
      <c r="E40" s="343">
        <f t="shared" si="9"/>
        <v>2932668</v>
      </c>
      <c r="F40" s="345">
        <f t="shared" si="9"/>
        <v>2932668</v>
      </c>
      <c r="G40" s="345">
        <f t="shared" si="9"/>
        <v>0</v>
      </c>
      <c r="H40" s="343">
        <f t="shared" si="9"/>
        <v>0</v>
      </c>
      <c r="I40" s="343">
        <f t="shared" si="9"/>
        <v>15803</v>
      </c>
      <c r="J40" s="345">
        <f t="shared" si="9"/>
        <v>15803</v>
      </c>
      <c r="K40" s="345">
        <f t="shared" si="9"/>
        <v>0</v>
      </c>
      <c r="L40" s="343">
        <f t="shared" si="9"/>
        <v>269680</v>
      </c>
      <c r="M40" s="343">
        <f t="shared" si="9"/>
        <v>1165515</v>
      </c>
      <c r="N40" s="345">
        <f t="shared" si="9"/>
        <v>1435195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1450998</v>
      </c>
      <c r="X40" s="343">
        <f t="shared" si="9"/>
        <v>1466334</v>
      </c>
      <c r="Y40" s="345">
        <f t="shared" si="9"/>
        <v>-15336</v>
      </c>
      <c r="Z40" s="336">
        <f>+IF(X40&lt;&gt;0,+(Y40/X40)*100,0)</f>
        <v>-1.045873586781729</v>
      </c>
      <c r="AA40" s="350">
        <f>SUM(AA41:AA49)</f>
        <v>2932668</v>
      </c>
    </row>
    <row r="41" spans="1:27" ht="12.75">
      <c r="A41" s="361" t="s">
        <v>249</v>
      </c>
      <c r="B41" s="142"/>
      <c r="C41" s="362">
        <v>719814</v>
      </c>
      <c r="D41" s="363"/>
      <c r="E41" s="362">
        <v>2250000</v>
      </c>
      <c r="F41" s="364">
        <v>2250000</v>
      </c>
      <c r="G41" s="364"/>
      <c r="H41" s="362"/>
      <c r="I41" s="362"/>
      <c r="J41" s="364"/>
      <c r="K41" s="364"/>
      <c r="L41" s="362"/>
      <c r="M41" s="362">
        <v>1147315</v>
      </c>
      <c r="N41" s="364">
        <v>1147315</v>
      </c>
      <c r="O41" s="364"/>
      <c r="P41" s="362"/>
      <c r="Q41" s="362"/>
      <c r="R41" s="364"/>
      <c r="S41" s="364"/>
      <c r="T41" s="362"/>
      <c r="U41" s="362"/>
      <c r="V41" s="364"/>
      <c r="W41" s="364">
        <v>1147315</v>
      </c>
      <c r="X41" s="362">
        <v>1125000</v>
      </c>
      <c r="Y41" s="364">
        <v>22315</v>
      </c>
      <c r="Z41" s="365">
        <v>1.98</v>
      </c>
      <c r="AA41" s="366">
        <v>2250000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493076</v>
      </c>
      <c r="D43" s="369"/>
      <c r="E43" s="305">
        <v>117668</v>
      </c>
      <c r="F43" s="370">
        <v>117668</v>
      </c>
      <c r="G43" s="370"/>
      <c r="H43" s="305"/>
      <c r="I43" s="305"/>
      <c r="J43" s="370"/>
      <c r="K43" s="370"/>
      <c r="L43" s="305"/>
      <c r="M43" s="305">
        <v>18200</v>
      </c>
      <c r="N43" s="370">
        <v>18200</v>
      </c>
      <c r="O43" s="370"/>
      <c r="P43" s="305"/>
      <c r="Q43" s="305"/>
      <c r="R43" s="370"/>
      <c r="S43" s="370"/>
      <c r="T43" s="305"/>
      <c r="U43" s="305"/>
      <c r="V43" s="370"/>
      <c r="W43" s="370">
        <v>18200</v>
      </c>
      <c r="X43" s="305">
        <v>58834</v>
      </c>
      <c r="Y43" s="370">
        <v>-40634</v>
      </c>
      <c r="Z43" s="371">
        <v>-69.07</v>
      </c>
      <c r="AA43" s="303">
        <v>117668</v>
      </c>
    </row>
    <row r="44" spans="1:27" ht="12.75">
      <c r="A44" s="361" t="s">
        <v>252</v>
      </c>
      <c r="B44" s="136"/>
      <c r="C44" s="60">
        <v>264048</v>
      </c>
      <c r="D44" s="368"/>
      <c r="E44" s="54">
        <v>550000</v>
      </c>
      <c r="F44" s="53">
        <v>550000</v>
      </c>
      <c r="G44" s="53"/>
      <c r="H44" s="54"/>
      <c r="I44" s="54">
        <v>15803</v>
      </c>
      <c r="J44" s="53">
        <v>15803</v>
      </c>
      <c r="K44" s="53"/>
      <c r="L44" s="54">
        <v>246530</v>
      </c>
      <c r="M44" s="54"/>
      <c r="N44" s="53">
        <v>246530</v>
      </c>
      <c r="O44" s="53"/>
      <c r="P44" s="54"/>
      <c r="Q44" s="54"/>
      <c r="R44" s="53"/>
      <c r="S44" s="53"/>
      <c r="T44" s="54"/>
      <c r="U44" s="54"/>
      <c r="V44" s="53"/>
      <c r="W44" s="53">
        <v>262333</v>
      </c>
      <c r="X44" s="54">
        <v>275000</v>
      </c>
      <c r="Y44" s="53">
        <v>-12667</v>
      </c>
      <c r="Z44" s="94">
        <v>-4.61</v>
      </c>
      <c r="AA44" s="95">
        <v>550000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57000000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171614</v>
      </c>
      <c r="D49" s="368"/>
      <c r="E49" s="54">
        <v>15000</v>
      </c>
      <c r="F49" s="53">
        <v>15000</v>
      </c>
      <c r="G49" s="53"/>
      <c r="H49" s="54"/>
      <c r="I49" s="54"/>
      <c r="J49" s="53"/>
      <c r="K49" s="53"/>
      <c r="L49" s="54">
        <v>23150</v>
      </c>
      <c r="M49" s="54"/>
      <c r="N49" s="53">
        <v>23150</v>
      </c>
      <c r="O49" s="53"/>
      <c r="P49" s="54"/>
      <c r="Q49" s="54"/>
      <c r="R49" s="53"/>
      <c r="S49" s="53"/>
      <c r="T49" s="54"/>
      <c r="U49" s="54"/>
      <c r="V49" s="53"/>
      <c r="W49" s="53">
        <v>23150</v>
      </c>
      <c r="X49" s="54">
        <v>7500</v>
      </c>
      <c r="Y49" s="53">
        <v>15650</v>
      </c>
      <c r="Z49" s="94">
        <v>208.67</v>
      </c>
      <c r="AA49" s="95">
        <v>15000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425000</v>
      </c>
      <c r="F57" s="345">
        <f t="shared" si="13"/>
        <v>425000</v>
      </c>
      <c r="G57" s="345">
        <f t="shared" si="13"/>
        <v>0</v>
      </c>
      <c r="H57" s="343">
        <f t="shared" si="13"/>
        <v>93938</v>
      </c>
      <c r="I57" s="343">
        <f t="shared" si="13"/>
        <v>0</v>
      </c>
      <c r="J57" s="345">
        <f t="shared" si="13"/>
        <v>93938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93938</v>
      </c>
      <c r="X57" s="343">
        <f t="shared" si="13"/>
        <v>212500</v>
      </c>
      <c r="Y57" s="345">
        <f t="shared" si="13"/>
        <v>-118562</v>
      </c>
      <c r="Z57" s="336">
        <f>+IF(X57&lt;&gt;0,+(Y57/X57)*100,0)</f>
        <v>-55.79388235294117</v>
      </c>
      <c r="AA57" s="350">
        <f t="shared" si="13"/>
        <v>425000</v>
      </c>
    </row>
    <row r="58" spans="1:27" ht="12.75">
      <c r="A58" s="361" t="s">
        <v>218</v>
      </c>
      <c r="B58" s="136"/>
      <c r="C58" s="60"/>
      <c r="D58" s="340"/>
      <c r="E58" s="60">
        <v>425000</v>
      </c>
      <c r="F58" s="59">
        <v>425000</v>
      </c>
      <c r="G58" s="59"/>
      <c r="H58" s="60">
        <v>93938</v>
      </c>
      <c r="I58" s="60"/>
      <c r="J58" s="59">
        <v>93938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93938</v>
      </c>
      <c r="X58" s="60">
        <v>212500</v>
      </c>
      <c r="Y58" s="59">
        <v>-118562</v>
      </c>
      <c r="Z58" s="61">
        <v>-55.79</v>
      </c>
      <c r="AA58" s="62">
        <v>425000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93759397</v>
      </c>
      <c r="D60" s="346">
        <f t="shared" si="14"/>
        <v>0</v>
      </c>
      <c r="E60" s="219">
        <f t="shared" si="14"/>
        <v>27664668</v>
      </c>
      <c r="F60" s="264">
        <f t="shared" si="14"/>
        <v>27664668</v>
      </c>
      <c r="G60" s="264">
        <f t="shared" si="14"/>
        <v>2822624</v>
      </c>
      <c r="H60" s="219">
        <f t="shared" si="14"/>
        <v>1437307</v>
      </c>
      <c r="I60" s="219">
        <f t="shared" si="14"/>
        <v>4895633</v>
      </c>
      <c r="J60" s="264">
        <f t="shared" si="14"/>
        <v>9155564</v>
      </c>
      <c r="K60" s="264">
        <f t="shared" si="14"/>
        <v>3416474</v>
      </c>
      <c r="L60" s="219">
        <f t="shared" si="14"/>
        <v>6899590</v>
      </c>
      <c r="M60" s="219">
        <f t="shared" si="14"/>
        <v>1868646</v>
      </c>
      <c r="N60" s="264">
        <f t="shared" si="14"/>
        <v>12184710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21340274</v>
      </c>
      <c r="X60" s="219">
        <f t="shared" si="14"/>
        <v>13832334</v>
      </c>
      <c r="Y60" s="264">
        <f t="shared" si="14"/>
        <v>7507940</v>
      </c>
      <c r="Z60" s="337">
        <f>+IF(X60&lt;&gt;0,+(Y60/X60)*100,0)</f>
        <v>54.278186168726116</v>
      </c>
      <c r="AA60" s="232">
        <f>+AA57+AA54+AA51+AA40+AA37+AA34+AA22+AA5</f>
        <v>27664668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4315900</v>
      </c>
      <c r="F5" s="358">
        <f t="shared" si="0"/>
        <v>4315900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2157950</v>
      </c>
      <c r="Y5" s="358">
        <f t="shared" si="0"/>
        <v>-2157950</v>
      </c>
      <c r="Z5" s="359">
        <f>+IF(X5&lt;&gt;0,+(Y5/X5)*100,0)</f>
        <v>-100</v>
      </c>
      <c r="AA5" s="360">
        <f>+AA6+AA8+AA11+AA13+AA15</f>
        <v>4315900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4315900</v>
      </c>
      <c r="F6" s="59">
        <f t="shared" si="1"/>
        <v>4315900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2157950</v>
      </c>
      <c r="Y6" s="59">
        <f t="shared" si="1"/>
        <v>-2157950</v>
      </c>
      <c r="Z6" s="61">
        <f>+IF(X6&lt;&gt;0,+(Y6/X6)*100,0)</f>
        <v>-100</v>
      </c>
      <c r="AA6" s="62">
        <f t="shared" si="1"/>
        <v>4315900</v>
      </c>
    </row>
    <row r="7" spans="1:27" ht="12.75">
      <c r="A7" s="291" t="s">
        <v>230</v>
      </c>
      <c r="B7" s="142"/>
      <c r="C7" s="60"/>
      <c r="D7" s="340"/>
      <c r="E7" s="60">
        <v>4315900</v>
      </c>
      <c r="F7" s="59">
        <v>4315900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2157950</v>
      </c>
      <c r="Y7" s="59">
        <v>-2157950</v>
      </c>
      <c r="Z7" s="61">
        <v>-100</v>
      </c>
      <c r="AA7" s="62">
        <v>4315900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700000</v>
      </c>
      <c r="F22" s="345">
        <f t="shared" si="6"/>
        <v>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350000</v>
      </c>
      <c r="Y22" s="345">
        <f t="shared" si="6"/>
        <v>-350000</v>
      </c>
      <c r="Z22" s="336">
        <f>+IF(X22&lt;&gt;0,+(Y22/X22)*100,0)</f>
        <v>-100</v>
      </c>
      <c r="AA22" s="350">
        <f>SUM(AA23:AA32)</f>
        <v>700000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700000</v>
      </c>
      <c r="F24" s="59">
        <v>700000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350000</v>
      </c>
      <c r="Y24" s="59">
        <v>-350000</v>
      </c>
      <c r="Z24" s="61">
        <v>-100</v>
      </c>
      <c r="AA24" s="62">
        <v>700000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5015900</v>
      </c>
      <c r="F60" s="264">
        <f t="shared" si="14"/>
        <v>5015900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2507950</v>
      </c>
      <c r="Y60" s="264">
        <f t="shared" si="14"/>
        <v>-2507950</v>
      </c>
      <c r="Z60" s="337">
        <f>+IF(X60&lt;&gt;0,+(Y60/X60)*100,0)</f>
        <v>-100</v>
      </c>
      <c r="AA60" s="232">
        <f>+AA57+AA54+AA51+AA40+AA37+AA34+AA22+AA5</f>
        <v>5015900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2019-02-04T13:51:20Z</dcterms:created>
  <dcterms:modified xsi:type="dcterms:W3CDTF">2019-02-04T13:51:24Z</dcterms:modified>
  <cp:category/>
  <cp:version/>
  <cp:contentType/>
  <cp:contentStatus/>
</cp:coreProperties>
</file>