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<sst xmlns="http://schemas.openxmlformats.org/spreadsheetml/2006/main" count="859" uniqueCount="304">
  <si>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Raymond Mhlaba(EC129)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</si>
  <si>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</si>
  <si>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</si>
  <si>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</si>
  <si>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</si>
  <si>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</si>
  <si>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</si>
  <si>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</si>
  <si>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</si>
  <si>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</si>
  <si>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</si>
  <si>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</si>
  <si>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</si>
  <si>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</si>
  <si>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</si>
  <si>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</si>
  <si>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</si>
  <si>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</si>
  <si>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</si>
  <si>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</si>
  <si>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</si>
  <si>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</si>
  <si>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</si>
  <si>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</si>
  <si>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</si>
  <si>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</si>
  <si>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</si>
  <si>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</si>
  <si>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</si>
  <si>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</si>
  <si>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</si>
  <si>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</si>
  <si>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</si>
  <si>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</si>
  <si>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</si>
  <si>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</si>
  <si>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</si>
  <si>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</si>
  <si>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</si>
  <si>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</si>
  <si>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</si>
  <si>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</si>
  <si>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</si>
  <si>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</si>
  <si>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</si>
  <si>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</si>
  <si>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</si>
  <si>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</si>
  <si>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</si>
  <si>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</si>
  <si>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</si>
  <si>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</si>
  <si>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</si>
  <si>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</si>
  <si>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</si>
  <si>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</si>
  <si>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</si>
  <si>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</si>
  <si>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</si>
  <si>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</si>
  <si>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</si>
  <si>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</si>
  <si>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</si>
  <si>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</si>
  <si>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</si>
  <si>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</si>
  <si>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</si>
  <si>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</si>
  <si>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</si>
  <si>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</si>
  <si>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Raymond Mhlaba(EC129)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</si>
  <si>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</si>
  <si>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</si>
  <si>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</si>
  <si>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</si>
  <si>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</si>
  <si>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</si>
  <si>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</si>
  <si>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</si>
  <si>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</si>
  <si>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</si>
  <si>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</si>
  <si>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</si>
  <si>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</si>
  <si>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</si>
  <si>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</si>
  <si>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</si>
  <si>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</si>
  <si>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</si>
  <si>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</si>
  <si>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</si>
  <si>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</si>
  <si>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</si>
  <si>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</si>
  <si>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</si>
  <si>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</si>
  <si>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</si>
  <si>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</si>
  <si>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</si>
  <si>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</si>
  <si>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Raymond Mhlaba(EC129)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</si>
  <si>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</si>
  <si>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</si>
  <si>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</si>
  <si>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</si>
  <si>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</si>
  <si>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</si>
  <si>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</si>
  <si>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</si>
  <si>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</si>
  <si>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</si>
  <si>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</si>
  <si>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</si>
  <si>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</si>
  <si>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</si>
  <si>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</si>
  <si>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</si>
  <si>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</si>
  <si>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</si>
  <si>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</si>
  <si>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</si>
  <si>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</si>
  <si>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</si>
  <si>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</si>
  <si>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</si>
  <si>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</si>
  <si>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</si>
  <si>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</si>
  <si>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</si>
  <si>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Raymond Mhlaba(EC129)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</si>
  <si>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</si>
  <si>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</si>
  <si>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</si>
  <si>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</si>
  <si>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</si>
  <si>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</si>
  <si>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</si>
  <si>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</si>
  <si>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</si>
  <si>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</si>
  <si>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Raymond Mhlaba(EC129)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</si>
  <si>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</si>
  <si>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</si>
  <si>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</si>
  <si>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</si>
  <si>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</si>
  <si>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</si>
  <si>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</si>
  <si>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</si>
  <si>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</si>
  <si>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</si>
  <si>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</si>
  <si>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</si>
  <si>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</si>
  <si>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</si>
  <si>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</si>
  <si>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</si>
  <si>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</si>
  <si>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</si>
  <si>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</si>
  <si>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</si>
  <si>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</si>
  <si>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</si>
  <si>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</si>
  <si>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</si>
  <si>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</si>
  <si>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</si>
  <si>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</si>
  <si>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</si>
  <si>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</si>
  <si>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</si>
  <si>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</si>
  <si>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</si>
  <si>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</si>
  <si>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Raymond Mhlaba(EC129)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</si>
  <si>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</si>
  <si>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</si>
  <si>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</si>
  <si>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</si>
  <si>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</si>
  <si>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</si>
  <si>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</si>
  <si>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</si>
  <si>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</si>
  <si>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</si>
  <si>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</si>
  <si>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</si>
  <si>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</si>
  <si>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</si>
  <si>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</si>
  <si>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</si>
  <si>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</si>
  <si>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</si>
  <si>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</si>
  <si>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</si>
  <si>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</si>
  <si>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</si>
  <si>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</si>
  <si>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</si>
  <si>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</si>
  <si>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</si>
  <si>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</si>
  <si>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Raymond Mhlaba(EC129)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</si>
  <si>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</si>
  <si>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</si>
  <si>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</si>
  <si>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</si>
  <si>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</si>
  <si>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</si>
  <si>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</si>
  <si>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</si>
  <si>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</si>
  <si>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</si>
  <si>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</si>
  <si>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</si>
  <si>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</si>
  <si>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</si>
  <si>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</si>
  <si>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</si>
  <si>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</si>
  <si>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</si>
  <si>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</si>
  <si>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</si>
  <si>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</si>
  <si>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</si>
  <si>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</si>
  <si>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</si>
  <si>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</si>
  <si>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Raymond Mhlaba(EC129)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</si>
  <si>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</si>
  <si>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</si>
  <si>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</si>
  <si>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</si>
  <si>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</si>
  <si>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</si>
  <si>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</si>
  <si>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</si>
  <si>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</si>
  <si>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</si>
  <si>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</si>
  <si>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</si>
  <si>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</si>
  <si>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</si>
  <si>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</si>
  <si>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</si>
  <si>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</si>
  <si>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</si>
  <si>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</si>
  <si>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</si>
  <si>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</si>
  <si>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</si>
  <si>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</si>
  <si>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</si>
  <si>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</si>
  <si>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</si>
  <si>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</si>
  <si>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</si>
  <si>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</si>
  <si>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</si>
  <si>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</si>
  <si>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</si>
  <si>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</si>
  <si>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</si>
  <si>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</si>
  <si>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Raymond Mhlaba(EC129)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</si>
  <si>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</si>
  <si>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</si>
  <si>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Raymond Mhlaba(EC129)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</si>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</sst>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59860398</v>
      </c>
      <c r="C5" s="19">
        <v>0</v>
      </c>
      <c r="D5" s="59">
        <v>76208713</v>
      </c>
      <c r="E5" s="60">
        <v>76208713</v>
      </c>
      <c r="F5" s="60">
        <v>78504257</v>
      </c>
      <c r="G5" s="60">
        <v>0</v>
      </c>
      <c r="H5" s="60">
        <v>-3193079</v>
      </c>
      <c r="I5" s="60">
        <v>75311178</v>
      </c>
      <c r="J5" s="60">
        <v>-276923</v>
      </c>
      <c r="K5" s="60">
        <v>-102452</v>
      </c>
      <c r="L5" s="60">
        <v>-1909</v>
      </c>
      <c r="M5" s="60">
        <v>-381284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74929894</v>
      </c>
      <c r="W5" s="60">
        <v>38104356</v>
      </c>
      <c r="X5" s="60">
        <v>36825538</v>
      </c>
      <c r="Y5" s="61">
        <v>96.64</v>
      </c>
      <c r="Z5" s="62">
        <v>76208713</v>
      </c>
    </row>
    <row r="6" spans="1:26" ht="12.75">
      <c r="A6" s="58" t="s">
        <v>32</v>
      </c>
      <c r="B6" s="19">
        <v>73128838</v>
      </c>
      <c r="C6" s="19">
        <v>0</v>
      </c>
      <c r="D6" s="59">
        <v>81250548</v>
      </c>
      <c r="E6" s="60">
        <v>81250548</v>
      </c>
      <c r="F6" s="60">
        <v>5818172</v>
      </c>
      <c r="G6" s="60">
        <v>0</v>
      </c>
      <c r="H6" s="60">
        <v>11578300</v>
      </c>
      <c r="I6" s="60">
        <v>17396472</v>
      </c>
      <c r="J6" s="60">
        <v>6106811</v>
      </c>
      <c r="K6" s="60">
        <v>10163143</v>
      </c>
      <c r="L6" s="60">
        <v>13549375</v>
      </c>
      <c r="M6" s="60">
        <v>29819329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47215801</v>
      </c>
      <c r="W6" s="60">
        <v>40625274</v>
      </c>
      <c r="X6" s="60">
        <v>6590527</v>
      </c>
      <c r="Y6" s="61">
        <v>16.22</v>
      </c>
      <c r="Z6" s="62">
        <v>81250548</v>
      </c>
    </row>
    <row r="7" spans="1:26" ht="12.75">
      <c r="A7" s="58" t="s">
        <v>33</v>
      </c>
      <c r="B7" s="19">
        <v>2722211</v>
      </c>
      <c r="C7" s="19">
        <v>0</v>
      </c>
      <c r="D7" s="59">
        <v>2120000</v>
      </c>
      <c r="E7" s="60">
        <v>2120000</v>
      </c>
      <c r="F7" s="60">
        <v>0</v>
      </c>
      <c r="G7" s="60">
        <v>0</v>
      </c>
      <c r="H7" s="60">
        <v>0</v>
      </c>
      <c r="I7" s="60">
        <v>0</v>
      </c>
      <c r="J7" s="60">
        <v>35376</v>
      </c>
      <c r="K7" s="60">
        <v>8850</v>
      </c>
      <c r="L7" s="60">
        <v>0</v>
      </c>
      <c r="M7" s="60">
        <v>44226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44226</v>
      </c>
      <c r="W7" s="60">
        <v>1060002</v>
      </c>
      <c r="X7" s="60">
        <v>-1015776</v>
      </c>
      <c r="Y7" s="61">
        <v>-95.83</v>
      </c>
      <c r="Z7" s="62">
        <v>2120000</v>
      </c>
    </row>
    <row r="8" spans="1:26" ht="12.75">
      <c r="A8" s="58" t="s">
        <v>34</v>
      </c>
      <c r="B8" s="19">
        <v>204810761</v>
      </c>
      <c r="C8" s="19">
        <v>0</v>
      </c>
      <c r="D8" s="59">
        <v>168633598</v>
      </c>
      <c r="E8" s="60">
        <v>168633598</v>
      </c>
      <c r="F8" s="60">
        <v>65079999</v>
      </c>
      <c r="G8" s="60">
        <v>0</v>
      </c>
      <c r="H8" s="60">
        <v>0</v>
      </c>
      <c r="I8" s="60">
        <v>65079999</v>
      </c>
      <c r="J8" s="60">
        <v>0</v>
      </c>
      <c r="K8" s="60">
        <v>0</v>
      </c>
      <c r="L8" s="60">
        <v>52064000</v>
      </c>
      <c r="M8" s="60">
        <v>52064000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117143999</v>
      </c>
      <c r="W8" s="60">
        <v>84732150</v>
      </c>
      <c r="X8" s="60">
        <v>32411849</v>
      </c>
      <c r="Y8" s="61">
        <v>38.25</v>
      </c>
      <c r="Z8" s="62">
        <v>168633598</v>
      </c>
    </row>
    <row r="9" spans="1:26" ht="12.75">
      <c r="A9" s="58" t="s">
        <v>35</v>
      </c>
      <c r="B9" s="19">
        <v>33737203</v>
      </c>
      <c r="C9" s="19">
        <v>0</v>
      </c>
      <c r="D9" s="59">
        <v>32348740</v>
      </c>
      <c r="E9" s="60">
        <v>32348740</v>
      </c>
      <c r="F9" s="60">
        <v>2841425</v>
      </c>
      <c r="G9" s="60">
        <v>0</v>
      </c>
      <c r="H9" s="60">
        <v>7241361</v>
      </c>
      <c r="I9" s="60">
        <v>10082786</v>
      </c>
      <c r="J9" s="60">
        <v>5535616</v>
      </c>
      <c r="K9" s="60">
        <v>2559186</v>
      </c>
      <c r="L9" s="60">
        <v>14242297</v>
      </c>
      <c r="M9" s="60">
        <v>22337099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32419885</v>
      </c>
      <c r="W9" s="60">
        <v>16174368</v>
      </c>
      <c r="X9" s="60">
        <v>16245517</v>
      </c>
      <c r="Y9" s="61">
        <v>100.44</v>
      </c>
      <c r="Z9" s="62">
        <v>32348740</v>
      </c>
    </row>
    <row r="10" spans="1:26" ht="22.5">
      <c r="A10" s="63" t="s">
        <v>279</v>
      </c>
      <c r="B10" s="64">
        <f>SUM(B5:B9)</f>
        <v>374259411</v>
      </c>
      <c r="C10" s="64">
        <f>SUM(C5:C9)</f>
        <v>0</v>
      </c>
      <c r="D10" s="65">
        <f aca="true" t="shared" si="0" ref="D10:Z10">SUM(D5:D9)</f>
        <v>360561599</v>
      </c>
      <c r="E10" s="66">
        <f t="shared" si="0"/>
        <v>360561599</v>
      </c>
      <c r="F10" s="66">
        <f t="shared" si="0"/>
        <v>152243853</v>
      </c>
      <c r="G10" s="66">
        <f t="shared" si="0"/>
        <v>0</v>
      </c>
      <c r="H10" s="66">
        <f t="shared" si="0"/>
        <v>15626582</v>
      </c>
      <c r="I10" s="66">
        <f t="shared" si="0"/>
        <v>167870435</v>
      </c>
      <c r="J10" s="66">
        <f t="shared" si="0"/>
        <v>11400880</v>
      </c>
      <c r="K10" s="66">
        <f t="shared" si="0"/>
        <v>12628727</v>
      </c>
      <c r="L10" s="66">
        <f t="shared" si="0"/>
        <v>79853763</v>
      </c>
      <c r="M10" s="66">
        <f t="shared" si="0"/>
        <v>103883370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271753805</v>
      </c>
      <c r="W10" s="66">
        <f t="shared" si="0"/>
        <v>180696150</v>
      </c>
      <c r="X10" s="66">
        <f t="shared" si="0"/>
        <v>91057655</v>
      </c>
      <c r="Y10" s="67">
        <f>+IF(W10&lt;&gt;0,(X10/W10)*100,0)</f>
        <v>50.39269237335715</v>
      </c>
      <c r="Z10" s="68">
        <f t="shared" si="0"/>
        <v>360561599</v>
      </c>
    </row>
    <row r="11" spans="1:26" ht="12.75">
      <c r="A11" s="58" t="s">
        <v>37</v>
      </c>
      <c r="B11" s="19">
        <v>137055994</v>
      </c>
      <c r="C11" s="19">
        <v>0</v>
      </c>
      <c r="D11" s="59">
        <v>149305714</v>
      </c>
      <c r="E11" s="60">
        <v>149305714</v>
      </c>
      <c r="F11" s="60">
        <v>11229743</v>
      </c>
      <c r="G11" s="60">
        <v>0</v>
      </c>
      <c r="H11" s="60">
        <v>12717538</v>
      </c>
      <c r="I11" s="60">
        <v>23947281</v>
      </c>
      <c r="J11" s="60">
        <v>12199214</v>
      </c>
      <c r="K11" s="60">
        <v>12174373</v>
      </c>
      <c r="L11" s="60">
        <v>12718088</v>
      </c>
      <c r="M11" s="60">
        <v>37091675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61038956</v>
      </c>
      <c r="W11" s="60">
        <v>74652858</v>
      </c>
      <c r="X11" s="60">
        <v>-13613902</v>
      </c>
      <c r="Y11" s="61">
        <v>-18.24</v>
      </c>
      <c r="Z11" s="62">
        <v>149305714</v>
      </c>
    </row>
    <row r="12" spans="1:26" ht="12.75">
      <c r="A12" s="58" t="s">
        <v>38</v>
      </c>
      <c r="B12" s="19">
        <v>16573828</v>
      </c>
      <c r="C12" s="19">
        <v>0</v>
      </c>
      <c r="D12" s="59">
        <v>16448162</v>
      </c>
      <c r="E12" s="60">
        <v>16448162</v>
      </c>
      <c r="F12" s="60">
        <v>1468281</v>
      </c>
      <c r="G12" s="60">
        <v>0</v>
      </c>
      <c r="H12" s="60">
        <v>1435151</v>
      </c>
      <c r="I12" s="60">
        <v>2903432</v>
      </c>
      <c r="J12" s="60">
        <v>1463398</v>
      </c>
      <c r="K12" s="60">
        <v>1443617</v>
      </c>
      <c r="L12" s="60">
        <v>1752604</v>
      </c>
      <c r="M12" s="60">
        <v>4659619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7563051</v>
      </c>
      <c r="W12" s="60">
        <v>8224080</v>
      </c>
      <c r="X12" s="60">
        <v>-661029</v>
      </c>
      <c r="Y12" s="61">
        <v>-8.04</v>
      </c>
      <c r="Z12" s="62">
        <v>16448162</v>
      </c>
    </row>
    <row r="13" spans="1:26" ht="12.75">
      <c r="A13" s="58" t="s">
        <v>280</v>
      </c>
      <c r="B13" s="19">
        <v>30048096</v>
      </c>
      <c r="C13" s="19">
        <v>0</v>
      </c>
      <c r="D13" s="59">
        <v>40810000</v>
      </c>
      <c r="E13" s="60">
        <v>40810000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20404998</v>
      </c>
      <c r="X13" s="60">
        <v>-20404998</v>
      </c>
      <c r="Y13" s="61">
        <v>-100</v>
      </c>
      <c r="Z13" s="62">
        <v>40810000</v>
      </c>
    </row>
    <row r="14" spans="1:26" ht="12.75">
      <c r="A14" s="58" t="s">
        <v>40</v>
      </c>
      <c r="B14" s="19">
        <v>15962519</v>
      </c>
      <c r="C14" s="19">
        <v>0</v>
      </c>
      <c r="D14" s="59">
        <v>2809000</v>
      </c>
      <c r="E14" s="60">
        <v>2809000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1404498</v>
      </c>
      <c r="X14" s="60">
        <v>-1404498</v>
      </c>
      <c r="Y14" s="61">
        <v>-100</v>
      </c>
      <c r="Z14" s="62">
        <v>2809000</v>
      </c>
    </row>
    <row r="15" spans="1:26" ht="12.75">
      <c r="A15" s="58" t="s">
        <v>41</v>
      </c>
      <c r="B15" s="19">
        <v>63870551</v>
      </c>
      <c r="C15" s="19">
        <v>0</v>
      </c>
      <c r="D15" s="59">
        <v>55000000</v>
      </c>
      <c r="E15" s="60">
        <v>55000000</v>
      </c>
      <c r="F15" s="60">
        <v>0</v>
      </c>
      <c r="G15" s="60">
        <v>0</v>
      </c>
      <c r="H15" s="60">
        <v>2642496</v>
      </c>
      <c r="I15" s="60">
        <v>2642496</v>
      </c>
      <c r="J15" s="60">
        <v>4606962</v>
      </c>
      <c r="K15" s="60">
        <v>4359441</v>
      </c>
      <c r="L15" s="60">
        <v>6210529</v>
      </c>
      <c r="M15" s="60">
        <v>15176932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17819428</v>
      </c>
      <c r="W15" s="60">
        <v>27499998</v>
      </c>
      <c r="X15" s="60">
        <v>-9680570</v>
      </c>
      <c r="Y15" s="61">
        <v>-35.2</v>
      </c>
      <c r="Z15" s="62">
        <v>55000000</v>
      </c>
    </row>
    <row r="16" spans="1:26" ht="12.75">
      <c r="A16" s="69" t="s">
        <v>42</v>
      </c>
      <c r="B16" s="19">
        <v>7577983</v>
      </c>
      <c r="C16" s="19">
        <v>0</v>
      </c>
      <c r="D16" s="59">
        <v>15500000</v>
      </c>
      <c r="E16" s="60">
        <v>15500000</v>
      </c>
      <c r="F16" s="60">
        <v>497851</v>
      </c>
      <c r="G16" s="60">
        <v>0</v>
      </c>
      <c r="H16" s="60">
        <v>1419487</v>
      </c>
      <c r="I16" s="60">
        <v>1917338</v>
      </c>
      <c r="J16" s="60">
        <v>624053</v>
      </c>
      <c r="K16" s="60">
        <v>2376118</v>
      </c>
      <c r="L16" s="60">
        <v>2747719</v>
      </c>
      <c r="M16" s="60">
        <v>5747890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7665228</v>
      </c>
      <c r="W16" s="60">
        <v>7750002</v>
      </c>
      <c r="X16" s="60">
        <v>-84774</v>
      </c>
      <c r="Y16" s="61">
        <v>-1.09</v>
      </c>
      <c r="Z16" s="62">
        <v>15500000</v>
      </c>
    </row>
    <row r="17" spans="1:26" ht="12.75">
      <c r="A17" s="58" t="s">
        <v>43</v>
      </c>
      <c r="B17" s="19">
        <v>116934470</v>
      </c>
      <c r="C17" s="19">
        <v>0</v>
      </c>
      <c r="D17" s="59">
        <v>99999708</v>
      </c>
      <c r="E17" s="60">
        <v>99999708</v>
      </c>
      <c r="F17" s="60">
        <v>6637953</v>
      </c>
      <c r="G17" s="60">
        <v>0</v>
      </c>
      <c r="H17" s="60">
        <v>16463987</v>
      </c>
      <c r="I17" s="60">
        <v>23101940</v>
      </c>
      <c r="J17" s="60">
        <v>14431573</v>
      </c>
      <c r="K17" s="60">
        <v>10162027</v>
      </c>
      <c r="L17" s="60">
        <v>13150483</v>
      </c>
      <c r="M17" s="60">
        <v>37744083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60846023</v>
      </c>
      <c r="W17" s="60">
        <v>49453050</v>
      </c>
      <c r="X17" s="60">
        <v>11392973</v>
      </c>
      <c r="Y17" s="61">
        <v>23.04</v>
      </c>
      <c r="Z17" s="62">
        <v>99999708</v>
      </c>
    </row>
    <row r="18" spans="1:26" ht="12.75">
      <c r="A18" s="70" t="s">
        <v>44</v>
      </c>
      <c r="B18" s="71">
        <f>SUM(B11:B17)</f>
        <v>388023441</v>
      </c>
      <c r="C18" s="71">
        <f>SUM(C11:C17)</f>
        <v>0</v>
      </c>
      <c r="D18" s="72">
        <f aca="true" t="shared" si="1" ref="D18:Z18">SUM(D11:D17)</f>
        <v>379872584</v>
      </c>
      <c r="E18" s="73">
        <f t="shared" si="1"/>
        <v>379872584</v>
      </c>
      <c r="F18" s="73">
        <f t="shared" si="1"/>
        <v>19833828</v>
      </c>
      <c r="G18" s="73">
        <f t="shared" si="1"/>
        <v>0</v>
      </c>
      <c r="H18" s="73">
        <f t="shared" si="1"/>
        <v>34678659</v>
      </c>
      <c r="I18" s="73">
        <f t="shared" si="1"/>
        <v>54512487</v>
      </c>
      <c r="J18" s="73">
        <f t="shared" si="1"/>
        <v>33325200</v>
      </c>
      <c r="K18" s="73">
        <f t="shared" si="1"/>
        <v>30515576</v>
      </c>
      <c r="L18" s="73">
        <f t="shared" si="1"/>
        <v>36579423</v>
      </c>
      <c r="M18" s="73">
        <f t="shared" si="1"/>
        <v>100420199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154932686</v>
      </c>
      <c r="W18" s="73">
        <f t="shared" si="1"/>
        <v>189389484</v>
      </c>
      <c r="X18" s="73">
        <f t="shared" si="1"/>
        <v>-34456798</v>
      </c>
      <c r="Y18" s="67">
        <f>+IF(W18&lt;&gt;0,(X18/W18)*100,0)</f>
        <v>-18.193617339387227</v>
      </c>
      <c r="Z18" s="74">
        <f t="shared" si="1"/>
        <v>379872584</v>
      </c>
    </row>
    <row r="19" spans="1:26" ht="12.75">
      <c r="A19" s="70" t="s">
        <v>45</v>
      </c>
      <c r="B19" s="75">
        <f>+B10-B18</f>
        <v>-13764030</v>
      </c>
      <c r="C19" s="75">
        <f>+C10-C18</f>
        <v>0</v>
      </c>
      <c r="D19" s="76">
        <f aca="true" t="shared" si="2" ref="D19:Z19">+D10-D18</f>
        <v>-19310985</v>
      </c>
      <c r="E19" s="77">
        <f t="shared" si="2"/>
        <v>-19310985</v>
      </c>
      <c r="F19" s="77">
        <f t="shared" si="2"/>
        <v>132410025</v>
      </c>
      <c r="G19" s="77">
        <f t="shared" si="2"/>
        <v>0</v>
      </c>
      <c r="H19" s="77">
        <f t="shared" si="2"/>
        <v>-19052077</v>
      </c>
      <c r="I19" s="77">
        <f t="shared" si="2"/>
        <v>113357948</v>
      </c>
      <c r="J19" s="77">
        <f t="shared" si="2"/>
        <v>-21924320</v>
      </c>
      <c r="K19" s="77">
        <f t="shared" si="2"/>
        <v>-17886849</v>
      </c>
      <c r="L19" s="77">
        <f t="shared" si="2"/>
        <v>43274340</v>
      </c>
      <c r="M19" s="77">
        <f t="shared" si="2"/>
        <v>3463171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116821119</v>
      </c>
      <c r="W19" s="77">
        <f>IF(E10=E18,0,W10-W18)</f>
        <v>-8693334</v>
      </c>
      <c r="X19" s="77">
        <f t="shared" si="2"/>
        <v>125514453</v>
      </c>
      <c r="Y19" s="78">
        <f>+IF(W19&lt;&gt;0,(X19/W19)*100,0)</f>
        <v>-1443.801112438565</v>
      </c>
      <c r="Z19" s="79">
        <f t="shared" si="2"/>
        <v>-19310985</v>
      </c>
    </row>
    <row r="20" spans="1:26" ht="12.75">
      <c r="A20" s="58" t="s">
        <v>46</v>
      </c>
      <c r="B20" s="19">
        <v>68209325</v>
      </c>
      <c r="C20" s="19">
        <v>0</v>
      </c>
      <c r="D20" s="59">
        <v>34637400</v>
      </c>
      <c r="E20" s="60">
        <v>34637400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20108936</v>
      </c>
      <c r="X20" s="60">
        <v>-20108936</v>
      </c>
      <c r="Y20" s="61">
        <v>-100</v>
      </c>
      <c r="Z20" s="62">
        <v>34637400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54445295</v>
      </c>
      <c r="C22" s="86">
        <f>SUM(C19:C21)</f>
        <v>0</v>
      </c>
      <c r="D22" s="87">
        <f aca="true" t="shared" si="3" ref="D22:Z22">SUM(D19:D21)</f>
        <v>15326415</v>
      </c>
      <c r="E22" s="88">
        <f t="shared" si="3"/>
        <v>15326415</v>
      </c>
      <c r="F22" s="88">
        <f t="shared" si="3"/>
        <v>132410025</v>
      </c>
      <c r="G22" s="88">
        <f t="shared" si="3"/>
        <v>0</v>
      </c>
      <c r="H22" s="88">
        <f t="shared" si="3"/>
        <v>-19052077</v>
      </c>
      <c r="I22" s="88">
        <f t="shared" si="3"/>
        <v>113357948</v>
      </c>
      <c r="J22" s="88">
        <f t="shared" si="3"/>
        <v>-21924320</v>
      </c>
      <c r="K22" s="88">
        <f t="shared" si="3"/>
        <v>-17886849</v>
      </c>
      <c r="L22" s="88">
        <f t="shared" si="3"/>
        <v>43274340</v>
      </c>
      <c r="M22" s="88">
        <f t="shared" si="3"/>
        <v>3463171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116821119</v>
      </c>
      <c r="W22" s="88">
        <f t="shared" si="3"/>
        <v>11415602</v>
      </c>
      <c r="X22" s="88">
        <f t="shared" si="3"/>
        <v>105405517</v>
      </c>
      <c r="Y22" s="89">
        <f>+IF(W22&lt;&gt;0,(X22/W22)*100,0)</f>
        <v>923.34610999928</v>
      </c>
      <c r="Z22" s="90">
        <f t="shared" si="3"/>
        <v>15326415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54445295</v>
      </c>
      <c r="C24" s="75">
        <f>SUM(C22:C23)</f>
        <v>0</v>
      </c>
      <c r="D24" s="76">
        <f aca="true" t="shared" si="4" ref="D24:Z24">SUM(D22:D23)</f>
        <v>15326415</v>
      </c>
      <c r="E24" s="77">
        <f t="shared" si="4"/>
        <v>15326415</v>
      </c>
      <c r="F24" s="77">
        <f t="shared" si="4"/>
        <v>132410025</v>
      </c>
      <c r="G24" s="77">
        <f t="shared" si="4"/>
        <v>0</v>
      </c>
      <c r="H24" s="77">
        <f t="shared" si="4"/>
        <v>-19052077</v>
      </c>
      <c r="I24" s="77">
        <f t="shared" si="4"/>
        <v>113357948</v>
      </c>
      <c r="J24" s="77">
        <f t="shared" si="4"/>
        <v>-21924320</v>
      </c>
      <c r="K24" s="77">
        <f t="shared" si="4"/>
        <v>-17886849</v>
      </c>
      <c r="L24" s="77">
        <f t="shared" si="4"/>
        <v>43274340</v>
      </c>
      <c r="M24" s="77">
        <f t="shared" si="4"/>
        <v>3463171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116821119</v>
      </c>
      <c r="W24" s="77">
        <f t="shared" si="4"/>
        <v>11415602</v>
      </c>
      <c r="X24" s="77">
        <f t="shared" si="4"/>
        <v>105405517</v>
      </c>
      <c r="Y24" s="78">
        <f>+IF(W24&lt;&gt;0,(X24/W24)*100,0)</f>
        <v>923.34610999928</v>
      </c>
      <c r="Z24" s="79">
        <f t="shared" si="4"/>
        <v>15326415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76499488</v>
      </c>
      <c r="C27" s="22">
        <v>0</v>
      </c>
      <c r="D27" s="99">
        <v>32713100</v>
      </c>
      <c r="E27" s="100">
        <v>32713100</v>
      </c>
      <c r="F27" s="100">
        <v>2478350</v>
      </c>
      <c r="G27" s="100">
        <v>1735850</v>
      </c>
      <c r="H27" s="100">
        <v>12887308</v>
      </c>
      <c r="I27" s="100">
        <v>17101508</v>
      </c>
      <c r="J27" s="100">
        <v>1148137</v>
      </c>
      <c r="K27" s="100">
        <v>634783</v>
      </c>
      <c r="L27" s="100">
        <v>871136</v>
      </c>
      <c r="M27" s="100">
        <v>2654056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19755564</v>
      </c>
      <c r="W27" s="100">
        <v>16356550</v>
      </c>
      <c r="X27" s="100">
        <v>3399014</v>
      </c>
      <c r="Y27" s="101">
        <v>20.78</v>
      </c>
      <c r="Z27" s="102">
        <v>32713100</v>
      </c>
    </row>
    <row r="28" spans="1:26" ht="12.75">
      <c r="A28" s="103" t="s">
        <v>46</v>
      </c>
      <c r="B28" s="19">
        <v>75083449</v>
      </c>
      <c r="C28" s="19">
        <v>0</v>
      </c>
      <c r="D28" s="59">
        <v>32713100</v>
      </c>
      <c r="E28" s="60">
        <v>32713100</v>
      </c>
      <c r="F28" s="60">
        <v>2478350</v>
      </c>
      <c r="G28" s="60">
        <v>1657871</v>
      </c>
      <c r="H28" s="60">
        <v>12740100</v>
      </c>
      <c r="I28" s="60">
        <v>16876321</v>
      </c>
      <c r="J28" s="60">
        <v>1119822</v>
      </c>
      <c r="K28" s="60">
        <v>619150</v>
      </c>
      <c r="L28" s="60">
        <v>864659</v>
      </c>
      <c r="M28" s="60">
        <v>2603631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19479952</v>
      </c>
      <c r="W28" s="60">
        <v>16356550</v>
      </c>
      <c r="X28" s="60">
        <v>3123402</v>
      </c>
      <c r="Y28" s="61">
        <v>19.1</v>
      </c>
      <c r="Z28" s="62">
        <v>32713100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1416039</v>
      </c>
      <c r="C31" s="19">
        <v>0</v>
      </c>
      <c r="D31" s="59">
        <v>0</v>
      </c>
      <c r="E31" s="60">
        <v>0</v>
      </c>
      <c r="F31" s="60">
        <v>0</v>
      </c>
      <c r="G31" s="60">
        <v>77989</v>
      </c>
      <c r="H31" s="60">
        <v>147208</v>
      </c>
      <c r="I31" s="60">
        <v>225197</v>
      </c>
      <c r="J31" s="60">
        <v>28315</v>
      </c>
      <c r="K31" s="60">
        <v>15633</v>
      </c>
      <c r="L31" s="60">
        <v>6477</v>
      </c>
      <c r="M31" s="60">
        <v>50425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275622</v>
      </c>
      <c r="W31" s="60"/>
      <c r="X31" s="60">
        <v>275622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76499488</v>
      </c>
      <c r="C32" s="22">
        <f>SUM(C28:C31)</f>
        <v>0</v>
      </c>
      <c r="D32" s="99">
        <f aca="true" t="shared" si="5" ref="D32:Z32">SUM(D28:D31)</f>
        <v>32713100</v>
      </c>
      <c r="E32" s="100">
        <f t="shared" si="5"/>
        <v>32713100</v>
      </c>
      <c r="F32" s="100">
        <f t="shared" si="5"/>
        <v>2478350</v>
      </c>
      <c r="G32" s="100">
        <f t="shared" si="5"/>
        <v>1735860</v>
      </c>
      <c r="H32" s="100">
        <f t="shared" si="5"/>
        <v>12887308</v>
      </c>
      <c r="I32" s="100">
        <f t="shared" si="5"/>
        <v>17101518</v>
      </c>
      <c r="J32" s="100">
        <f t="shared" si="5"/>
        <v>1148137</v>
      </c>
      <c r="K32" s="100">
        <f t="shared" si="5"/>
        <v>634783</v>
      </c>
      <c r="L32" s="100">
        <f t="shared" si="5"/>
        <v>871136</v>
      </c>
      <c r="M32" s="100">
        <f t="shared" si="5"/>
        <v>2654056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19755574</v>
      </c>
      <c r="W32" s="100">
        <f t="shared" si="5"/>
        <v>16356550</v>
      </c>
      <c r="X32" s="100">
        <f t="shared" si="5"/>
        <v>3399024</v>
      </c>
      <c r="Y32" s="101">
        <f>+IF(W32&lt;&gt;0,(X32/W32)*100,0)</f>
        <v>20.78081257966992</v>
      </c>
      <c r="Z32" s="102">
        <f t="shared" si="5"/>
        <v>32713100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66560250</v>
      </c>
      <c r="C35" s="19">
        <v>0</v>
      </c>
      <c r="D35" s="59">
        <v>141488214</v>
      </c>
      <c r="E35" s="60">
        <v>141488214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70744107</v>
      </c>
      <c r="X35" s="60">
        <v>-70744107</v>
      </c>
      <c r="Y35" s="61">
        <v>-100</v>
      </c>
      <c r="Z35" s="62">
        <v>141488214</v>
      </c>
    </row>
    <row r="36" spans="1:26" ht="12.75">
      <c r="A36" s="58" t="s">
        <v>57</v>
      </c>
      <c r="B36" s="19">
        <v>616966196</v>
      </c>
      <c r="C36" s="19">
        <v>0</v>
      </c>
      <c r="D36" s="59">
        <v>657323810</v>
      </c>
      <c r="E36" s="60">
        <v>657323810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328661905</v>
      </c>
      <c r="X36" s="60">
        <v>-328661905</v>
      </c>
      <c r="Y36" s="61">
        <v>-100</v>
      </c>
      <c r="Z36" s="62">
        <v>657323810</v>
      </c>
    </row>
    <row r="37" spans="1:26" ht="12.75">
      <c r="A37" s="58" t="s">
        <v>58</v>
      </c>
      <c r="B37" s="19">
        <v>197175100</v>
      </c>
      <c r="C37" s="19">
        <v>0</v>
      </c>
      <c r="D37" s="59">
        <v>263257328</v>
      </c>
      <c r="E37" s="60">
        <v>263257328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131628664</v>
      </c>
      <c r="X37" s="60">
        <v>-131628664</v>
      </c>
      <c r="Y37" s="61">
        <v>-100</v>
      </c>
      <c r="Z37" s="62">
        <v>263257328</v>
      </c>
    </row>
    <row r="38" spans="1:26" ht="12.75">
      <c r="A38" s="58" t="s">
        <v>59</v>
      </c>
      <c r="B38" s="19">
        <v>63535163</v>
      </c>
      <c r="C38" s="19">
        <v>0</v>
      </c>
      <c r="D38" s="59">
        <v>79230156</v>
      </c>
      <c r="E38" s="60">
        <v>79230156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39615078</v>
      </c>
      <c r="X38" s="60">
        <v>-39615078</v>
      </c>
      <c r="Y38" s="61">
        <v>-100</v>
      </c>
      <c r="Z38" s="62">
        <v>79230156</v>
      </c>
    </row>
    <row r="39" spans="1:26" ht="12.75">
      <c r="A39" s="58" t="s">
        <v>60</v>
      </c>
      <c r="B39" s="19">
        <v>422816183</v>
      </c>
      <c r="C39" s="19">
        <v>0</v>
      </c>
      <c r="D39" s="59">
        <v>456324539</v>
      </c>
      <c r="E39" s="60">
        <v>456324539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228162270</v>
      </c>
      <c r="X39" s="60">
        <v>-228162270</v>
      </c>
      <c r="Y39" s="61">
        <v>-100</v>
      </c>
      <c r="Z39" s="62">
        <v>456324539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72558972</v>
      </c>
      <c r="C42" s="19">
        <v>0</v>
      </c>
      <c r="D42" s="59">
        <v>-5433580</v>
      </c>
      <c r="E42" s="60">
        <v>-5433580</v>
      </c>
      <c r="F42" s="60">
        <v>76688792</v>
      </c>
      <c r="G42" s="60">
        <v>-16015274</v>
      </c>
      <c r="H42" s="60">
        <v>-1151696</v>
      </c>
      <c r="I42" s="60">
        <v>59521822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59521822</v>
      </c>
      <c r="W42" s="60">
        <v>38484210</v>
      </c>
      <c r="X42" s="60">
        <v>21037612</v>
      </c>
      <c r="Y42" s="61">
        <v>54.67</v>
      </c>
      <c r="Z42" s="62">
        <v>-5433580</v>
      </c>
    </row>
    <row r="43" spans="1:26" ht="12.75">
      <c r="A43" s="58" t="s">
        <v>63</v>
      </c>
      <c r="B43" s="19">
        <v>-74540190</v>
      </c>
      <c r="C43" s="19">
        <v>0</v>
      </c>
      <c r="D43" s="59">
        <v>-104713103</v>
      </c>
      <c r="E43" s="60">
        <v>-104713103</v>
      </c>
      <c r="F43" s="60">
        <v>-2478350</v>
      </c>
      <c r="G43" s="60">
        <v>-1735860</v>
      </c>
      <c r="H43" s="60">
        <v>-12887308</v>
      </c>
      <c r="I43" s="60">
        <v>-17101518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-17101518</v>
      </c>
      <c r="W43" s="60">
        <v>-56108936</v>
      </c>
      <c r="X43" s="60">
        <v>39007418</v>
      </c>
      <c r="Y43" s="61">
        <v>-69.52</v>
      </c>
      <c r="Z43" s="62">
        <v>-104713103</v>
      </c>
    </row>
    <row r="44" spans="1:26" ht="12.75">
      <c r="A44" s="58" t="s">
        <v>64</v>
      </c>
      <c r="B44" s="19">
        <v>-335910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17240525</v>
      </c>
      <c r="C45" s="22">
        <v>0</v>
      </c>
      <c r="D45" s="99">
        <v>-108046683</v>
      </c>
      <c r="E45" s="100">
        <v>-108046683</v>
      </c>
      <c r="F45" s="100">
        <v>93781276</v>
      </c>
      <c r="G45" s="100">
        <v>76030142</v>
      </c>
      <c r="H45" s="100">
        <v>61991138</v>
      </c>
      <c r="I45" s="100">
        <v>61991138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-15524726</v>
      </c>
      <c r="X45" s="100">
        <v>15524726</v>
      </c>
      <c r="Y45" s="101">
        <v>-100</v>
      </c>
      <c r="Z45" s="102">
        <v>-108046683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7696697</v>
      </c>
      <c r="C51" s="52">
        <v>0</v>
      </c>
      <c r="D51" s="129">
        <v>4502573</v>
      </c>
      <c r="E51" s="54">
        <v>361802</v>
      </c>
      <c r="F51" s="54">
        <v>0</v>
      </c>
      <c r="G51" s="54">
        <v>0</v>
      </c>
      <c r="H51" s="54">
        <v>0</v>
      </c>
      <c r="I51" s="54">
        <v>2415505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14976577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79.4917497321589</v>
      </c>
      <c r="C58" s="5">
        <f>IF(C67=0,0,+(C76/C67)*100)</f>
        <v>0</v>
      </c>
      <c r="D58" s="6">
        <f aca="true" t="shared" si="6" ref="D58:Z58">IF(D67=0,0,+(D76/D67)*100)</f>
        <v>53.37576143271588</v>
      </c>
      <c r="E58" s="7">
        <f t="shared" si="6"/>
        <v>53.37576143271588</v>
      </c>
      <c r="F58" s="7">
        <f t="shared" si="6"/>
        <v>3.165400927339889</v>
      </c>
      <c r="G58" s="7">
        <f t="shared" si="6"/>
        <v>0</v>
      </c>
      <c r="H58" s="7">
        <f t="shared" si="6"/>
        <v>128.9804089256289</v>
      </c>
      <c r="I58" s="7">
        <f t="shared" si="6"/>
        <v>23.08255789117623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15.971785229117923</v>
      </c>
      <c r="W58" s="7">
        <f t="shared" si="6"/>
        <v>53.3757617297111</v>
      </c>
      <c r="X58" s="7">
        <f t="shared" si="6"/>
        <v>0</v>
      </c>
      <c r="Y58" s="7">
        <f t="shared" si="6"/>
        <v>0</v>
      </c>
      <c r="Z58" s="8">
        <f t="shared" si="6"/>
        <v>53.37576143271588</v>
      </c>
    </row>
    <row r="59" spans="1:26" ht="12.75">
      <c r="A59" s="37" t="s">
        <v>31</v>
      </c>
      <c r="B59" s="9">
        <f aca="true" t="shared" si="7" ref="B59:Z66">IF(B68=0,0,+(B77/B68)*100)</f>
        <v>90.33726939135954</v>
      </c>
      <c r="C59" s="9">
        <f t="shared" si="7"/>
        <v>0</v>
      </c>
      <c r="D59" s="2">
        <f t="shared" si="7"/>
        <v>57.55726120187858</v>
      </c>
      <c r="E59" s="10">
        <f t="shared" si="7"/>
        <v>57.55726120187858</v>
      </c>
      <c r="F59" s="10">
        <f t="shared" si="7"/>
        <v>0.8725284795702226</v>
      </c>
      <c r="G59" s="10">
        <f t="shared" si="7"/>
        <v>0</v>
      </c>
      <c r="H59" s="10">
        <f t="shared" si="7"/>
        <v>-382.1195466820583</v>
      </c>
      <c r="I59" s="10">
        <f t="shared" si="7"/>
        <v>18.4285365978474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18.52231100180123</v>
      </c>
      <c r="W59" s="10">
        <f t="shared" si="7"/>
        <v>57.55726195713687</v>
      </c>
      <c r="X59" s="10">
        <f t="shared" si="7"/>
        <v>0</v>
      </c>
      <c r="Y59" s="10">
        <f t="shared" si="7"/>
        <v>0</v>
      </c>
      <c r="Z59" s="11">
        <f t="shared" si="7"/>
        <v>57.55726120187858</v>
      </c>
    </row>
    <row r="60" spans="1:26" ht="12.75">
      <c r="A60" s="38" t="s">
        <v>32</v>
      </c>
      <c r="B60" s="12">
        <f t="shared" si="7"/>
        <v>89.49003811601656</v>
      </c>
      <c r="C60" s="12">
        <f t="shared" si="7"/>
        <v>0</v>
      </c>
      <c r="D60" s="3">
        <f t="shared" si="7"/>
        <v>62.23081227710612</v>
      </c>
      <c r="E60" s="13">
        <f t="shared" si="7"/>
        <v>62.23081227710612</v>
      </c>
      <c r="F60" s="13">
        <f t="shared" si="7"/>
        <v>35.053381027580485</v>
      </c>
      <c r="G60" s="13">
        <f t="shared" si="7"/>
        <v>0</v>
      </c>
      <c r="H60" s="13">
        <f t="shared" si="7"/>
        <v>28.955451145677692</v>
      </c>
      <c r="I60" s="13">
        <f t="shared" si="7"/>
        <v>50.46320886211871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18.59296636733961</v>
      </c>
      <c r="W60" s="13">
        <f t="shared" si="7"/>
        <v>62.23081227710612</v>
      </c>
      <c r="X60" s="13">
        <f t="shared" si="7"/>
        <v>0</v>
      </c>
      <c r="Y60" s="13">
        <f t="shared" si="7"/>
        <v>0</v>
      </c>
      <c r="Z60" s="14">
        <f t="shared" si="7"/>
        <v>62.23081227710612</v>
      </c>
    </row>
    <row r="61" spans="1:26" ht="12.75">
      <c r="A61" s="39" t="s">
        <v>103</v>
      </c>
      <c r="B61" s="12">
        <f t="shared" si="7"/>
        <v>86.70230534164367</v>
      </c>
      <c r="C61" s="12">
        <f t="shared" si="7"/>
        <v>0</v>
      </c>
      <c r="D61" s="3">
        <f t="shared" si="7"/>
        <v>75.55545985027773</v>
      </c>
      <c r="E61" s="13">
        <f t="shared" si="7"/>
        <v>75.55545985027773</v>
      </c>
      <c r="F61" s="13">
        <f t="shared" si="7"/>
        <v>42.04371410570719</v>
      </c>
      <c r="G61" s="13">
        <f t="shared" si="7"/>
        <v>0</v>
      </c>
      <c r="H61" s="13">
        <f t="shared" si="7"/>
        <v>37.64902667286613</v>
      </c>
      <c r="I61" s="13">
        <f t="shared" si="7"/>
        <v>64.26902906725931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24.44995741033692</v>
      </c>
      <c r="W61" s="13">
        <f t="shared" si="7"/>
        <v>75.5554622968758</v>
      </c>
      <c r="X61" s="13">
        <f t="shared" si="7"/>
        <v>0</v>
      </c>
      <c r="Y61" s="13">
        <f t="shared" si="7"/>
        <v>0</v>
      </c>
      <c r="Z61" s="14">
        <f t="shared" si="7"/>
        <v>75.55545985027773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99.9999869543383</v>
      </c>
      <c r="C64" s="12">
        <f t="shared" si="7"/>
        <v>0</v>
      </c>
      <c r="D64" s="3">
        <f t="shared" si="7"/>
        <v>19.998277813693722</v>
      </c>
      <c r="E64" s="13">
        <f t="shared" si="7"/>
        <v>19.998277813693722</v>
      </c>
      <c r="F64" s="13">
        <f t="shared" si="7"/>
        <v>18.131913357485622</v>
      </c>
      <c r="G64" s="13">
        <f t="shared" si="7"/>
        <v>0</v>
      </c>
      <c r="H64" s="13">
        <f t="shared" si="7"/>
        <v>8.623922734155286</v>
      </c>
      <c r="I64" s="13">
        <f t="shared" si="7"/>
        <v>17.803175477775582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6.104536632427368</v>
      </c>
      <c r="W64" s="13">
        <f t="shared" si="7"/>
        <v>19.998275761205242</v>
      </c>
      <c r="X64" s="13">
        <f t="shared" si="7"/>
        <v>0</v>
      </c>
      <c r="Y64" s="13">
        <f t="shared" si="7"/>
        <v>0</v>
      </c>
      <c r="Z64" s="14">
        <f t="shared" si="7"/>
        <v>19.998277813693722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15.099944232468737</v>
      </c>
      <c r="C66" s="15">
        <f t="shared" si="7"/>
        <v>0</v>
      </c>
      <c r="D66" s="4">
        <f t="shared" si="7"/>
        <v>6.738544474393531</v>
      </c>
      <c r="E66" s="16">
        <f t="shared" si="7"/>
        <v>6.738544474393531</v>
      </c>
      <c r="F66" s="16">
        <f t="shared" si="7"/>
        <v>0.08798956369197752</v>
      </c>
      <c r="G66" s="16">
        <f t="shared" si="7"/>
        <v>0</v>
      </c>
      <c r="H66" s="16">
        <f t="shared" si="7"/>
        <v>0.03850323372741779</v>
      </c>
      <c r="I66" s="16">
        <f t="shared" si="7"/>
        <v>0.08711909382984089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0.02414392392096109</v>
      </c>
      <c r="W66" s="16">
        <f t="shared" si="7"/>
        <v>6.738544474393531</v>
      </c>
      <c r="X66" s="16">
        <f t="shared" si="7"/>
        <v>0</v>
      </c>
      <c r="Y66" s="16">
        <f t="shared" si="7"/>
        <v>0</v>
      </c>
      <c r="Z66" s="17">
        <f t="shared" si="7"/>
        <v>6.738544474393531</v>
      </c>
    </row>
    <row r="67" spans="1:26" ht="12.75" hidden="1">
      <c r="A67" s="41" t="s">
        <v>287</v>
      </c>
      <c r="B67" s="24">
        <v>154426441</v>
      </c>
      <c r="C67" s="24"/>
      <c r="D67" s="25">
        <v>179719261</v>
      </c>
      <c r="E67" s="26">
        <v>179719261</v>
      </c>
      <c r="F67" s="26">
        <v>86119233</v>
      </c>
      <c r="G67" s="26"/>
      <c r="H67" s="26">
        <v>12060237</v>
      </c>
      <c r="I67" s="26">
        <v>98179470</v>
      </c>
      <c r="J67" s="26">
        <v>7700855</v>
      </c>
      <c r="K67" s="26">
        <v>12100907</v>
      </c>
      <c r="L67" s="26">
        <v>23908561</v>
      </c>
      <c r="M67" s="26">
        <v>43710323</v>
      </c>
      <c r="N67" s="26"/>
      <c r="O67" s="26"/>
      <c r="P67" s="26"/>
      <c r="Q67" s="26"/>
      <c r="R67" s="26"/>
      <c r="S67" s="26"/>
      <c r="T67" s="26"/>
      <c r="U67" s="26"/>
      <c r="V67" s="26">
        <v>141889793</v>
      </c>
      <c r="W67" s="26">
        <v>89859630</v>
      </c>
      <c r="X67" s="26"/>
      <c r="Y67" s="25"/>
      <c r="Z67" s="27">
        <v>179719261</v>
      </c>
    </row>
    <row r="68" spans="1:26" ht="12.75" hidden="1">
      <c r="A68" s="37" t="s">
        <v>31</v>
      </c>
      <c r="B68" s="19">
        <v>59860398</v>
      </c>
      <c r="C68" s="19"/>
      <c r="D68" s="20">
        <v>76208713</v>
      </c>
      <c r="E68" s="21">
        <v>76208713</v>
      </c>
      <c r="F68" s="21">
        <v>78504257</v>
      </c>
      <c r="G68" s="21"/>
      <c r="H68" s="21">
        <v>-3193079</v>
      </c>
      <c r="I68" s="21">
        <v>75311178</v>
      </c>
      <c r="J68" s="21">
        <v>-276923</v>
      </c>
      <c r="K68" s="21">
        <v>-102452</v>
      </c>
      <c r="L68" s="21">
        <v>-1909</v>
      </c>
      <c r="M68" s="21">
        <v>-381284</v>
      </c>
      <c r="N68" s="21"/>
      <c r="O68" s="21"/>
      <c r="P68" s="21"/>
      <c r="Q68" s="21"/>
      <c r="R68" s="21"/>
      <c r="S68" s="21"/>
      <c r="T68" s="21"/>
      <c r="U68" s="21"/>
      <c r="V68" s="21">
        <v>74929894</v>
      </c>
      <c r="W68" s="21">
        <v>38104356</v>
      </c>
      <c r="X68" s="21"/>
      <c r="Y68" s="20"/>
      <c r="Z68" s="23">
        <v>76208713</v>
      </c>
    </row>
    <row r="69" spans="1:26" ht="12.75" hidden="1">
      <c r="A69" s="38" t="s">
        <v>32</v>
      </c>
      <c r="B69" s="19">
        <v>73128838</v>
      </c>
      <c r="C69" s="19"/>
      <c r="D69" s="20">
        <v>81250548</v>
      </c>
      <c r="E69" s="21">
        <v>81250548</v>
      </c>
      <c r="F69" s="21">
        <v>5818172</v>
      </c>
      <c r="G69" s="21"/>
      <c r="H69" s="21">
        <v>11578300</v>
      </c>
      <c r="I69" s="21">
        <v>17396472</v>
      </c>
      <c r="J69" s="21">
        <v>6106811</v>
      </c>
      <c r="K69" s="21">
        <v>10163143</v>
      </c>
      <c r="L69" s="21">
        <v>13549375</v>
      </c>
      <c r="M69" s="21">
        <v>29819329</v>
      </c>
      <c r="N69" s="21"/>
      <c r="O69" s="21"/>
      <c r="P69" s="21"/>
      <c r="Q69" s="21"/>
      <c r="R69" s="21"/>
      <c r="S69" s="21"/>
      <c r="T69" s="21"/>
      <c r="U69" s="21"/>
      <c r="V69" s="21">
        <v>47215801</v>
      </c>
      <c r="W69" s="21">
        <v>40625274</v>
      </c>
      <c r="X69" s="21"/>
      <c r="Y69" s="20"/>
      <c r="Z69" s="23">
        <v>81250548</v>
      </c>
    </row>
    <row r="70" spans="1:26" ht="12.75" hidden="1">
      <c r="A70" s="39" t="s">
        <v>103</v>
      </c>
      <c r="B70" s="19">
        <v>57798071</v>
      </c>
      <c r="C70" s="19"/>
      <c r="D70" s="20">
        <v>61763690</v>
      </c>
      <c r="E70" s="21">
        <v>61763690</v>
      </c>
      <c r="F70" s="21">
        <v>4117298</v>
      </c>
      <c r="G70" s="21"/>
      <c r="H70" s="21">
        <v>8110377</v>
      </c>
      <c r="I70" s="21">
        <v>12227675</v>
      </c>
      <c r="J70" s="21">
        <v>4400889</v>
      </c>
      <c r="K70" s="21">
        <v>6957288</v>
      </c>
      <c r="L70" s="21">
        <v>8555750</v>
      </c>
      <c r="M70" s="21">
        <v>19913927</v>
      </c>
      <c r="N70" s="21"/>
      <c r="O70" s="21"/>
      <c r="P70" s="21"/>
      <c r="Q70" s="21"/>
      <c r="R70" s="21"/>
      <c r="S70" s="21"/>
      <c r="T70" s="21"/>
      <c r="U70" s="21"/>
      <c r="V70" s="21">
        <v>32141602</v>
      </c>
      <c r="W70" s="21">
        <v>30881844</v>
      </c>
      <c r="X70" s="21"/>
      <c r="Y70" s="20"/>
      <c r="Z70" s="23">
        <v>61763690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15330767</v>
      </c>
      <c r="C73" s="19"/>
      <c r="D73" s="20">
        <v>19486858</v>
      </c>
      <c r="E73" s="21">
        <v>19486858</v>
      </c>
      <c r="F73" s="21">
        <v>1700874</v>
      </c>
      <c r="G73" s="21"/>
      <c r="H73" s="21">
        <v>3467923</v>
      </c>
      <c r="I73" s="21">
        <v>5168797</v>
      </c>
      <c r="J73" s="21">
        <v>1705922</v>
      </c>
      <c r="K73" s="21">
        <v>3205855</v>
      </c>
      <c r="L73" s="21">
        <v>4993625</v>
      </c>
      <c r="M73" s="21">
        <v>9905402</v>
      </c>
      <c r="N73" s="21"/>
      <c r="O73" s="21"/>
      <c r="P73" s="21"/>
      <c r="Q73" s="21"/>
      <c r="R73" s="21"/>
      <c r="S73" s="21"/>
      <c r="T73" s="21"/>
      <c r="U73" s="21"/>
      <c r="V73" s="21">
        <v>15074199</v>
      </c>
      <c r="W73" s="21">
        <v>9743430</v>
      </c>
      <c r="X73" s="21"/>
      <c r="Y73" s="20"/>
      <c r="Z73" s="23">
        <v>19486858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21437205</v>
      </c>
      <c r="C75" s="28"/>
      <c r="D75" s="29">
        <v>22260000</v>
      </c>
      <c r="E75" s="30">
        <v>22260000</v>
      </c>
      <c r="F75" s="30">
        <v>1796804</v>
      </c>
      <c r="G75" s="30"/>
      <c r="H75" s="30">
        <v>3675016</v>
      </c>
      <c r="I75" s="30">
        <v>5471820</v>
      </c>
      <c r="J75" s="30">
        <v>1870967</v>
      </c>
      <c r="K75" s="30">
        <v>2040216</v>
      </c>
      <c r="L75" s="30">
        <v>10361095</v>
      </c>
      <c r="M75" s="30">
        <v>14272278</v>
      </c>
      <c r="N75" s="30"/>
      <c r="O75" s="30"/>
      <c r="P75" s="30"/>
      <c r="Q75" s="30"/>
      <c r="R75" s="30"/>
      <c r="S75" s="30"/>
      <c r="T75" s="30"/>
      <c r="U75" s="30"/>
      <c r="V75" s="30">
        <v>19744098</v>
      </c>
      <c r="W75" s="30">
        <v>11130000</v>
      </c>
      <c r="X75" s="30"/>
      <c r="Y75" s="29"/>
      <c r="Z75" s="31">
        <v>22260000</v>
      </c>
    </row>
    <row r="76" spans="1:26" ht="12.75" hidden="1">
      <c r="A76" s="42" t="s">
        <v>288</v>
      </c>
      <c r="B76" s="32">
        <v>122756280</v>
      </c>
      <c r="C76" s="32"/>
      <c r="D76" s="33">
        <v>95926524</v>
      </c>
      <c r="E76" s="34">
        <v>95926524</v>
      </c>
      <c r="F76" s="34">
        <v>2726019</v>
      </c>
      <c r="G76" s="34">
        <v>4380971</v>
      </c>
      <c r="H76" s="34">
        <v>15555343</v>
      </c>
      <c r="I76" s="34">
        <v>22662333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22662333</v>
      </c>
      <c r="W76" s="34">
        <v>47963262</v>
      </c>
      <c r="X76" s="34"/>
      <c r="Y76" s="33"/>
      <c r="Z76" s="35">
        <v>95926524</v>
      </c>
    </row>
    <row r="77" spans="1:26" ht="12.75" hidden="1">
      <c r="A77" s="37" t="s">
        <v>31</v>
      </c>
      <c r="B77" s="19">
        <v>54076249</v>
      </c>
      <c r="C77" s="19"/>
      <c r="D77" s="20">
        <v>43863648</v>
      </c>
      <c r="E77" s="21">
        <v>43863648</v>
      </c>
      <c r="F77" s="21">
        <v>684972</v>
      </c>
      <c r="G77" s="21">
        <v>992397</v>
      </c>
      <c r="H77" s="21">
        <v>12201379</v>
      </c>
      <c r="I77" s="21">
        <v>13878748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13878748</v>
      </c>
      <c r="W77" s="21">
        <v>21931824</v>
      </c>
      <c r="X77" s="21"/>
      <c r="Y77" s="20"/>
      <c r="Z77" s="23">
        <v>43863648</v>
      </c>
    </row>
    <row r="78" spans="1:26" ht="12.75" hidden="1">
      <c r="A78" s="38" t="s">
        <v>32</v>
      </c>
      <c r="B78" s="19">
        <v>65443025</v>
      </c>
      <c r="C78" s="19"/>
      <c r="D78" s="20">
        <v>50562876</v>
      </c>
      <c r="E78" s="21">
        <v>50562876</v>
      </c>
      <c r="F78" s="21">
        <v>2039466</v>
      </c>
      <c r="G78" s="21">
        <v>3386803</v>
      </c>
      <c r="H78" s="21">
        <v>3352549</v>
      </c>
      <c r="I78" s="21">
        <v>8778818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8778818</v>
      </c>
      <c r="W78" s="21">
        <v>25281438</v>
      </c>
      <c r="X78" s="21"/>
      <c r="Y78" s="20"/>
      <c r="Z78" s="23">
        <v>50562876</v>
      </c>
    </row>
    <row r="79" spans="1:26" ht="12.75" hidden="1">
      <c r="A79" s="39" t="s">
        <v>103</v>
      </c>
      <c r="B79" s="19">
        <v>50112260</v>
      </c>
      <c r="C79" s="19"/>
      <c r="D79" s="20">
        <v>46665840</v>
      </c>
      <c r="E79" s="21">
        <v>46665840</v>
      </c>
      <c r="F79" s="21">
        <v>1731065</v>
      </c>
      <c r="G79" s="21">
        <v>3074065</v>
      </c>
      <c r="H79" s="21">
        <v>3053478</v>
      </c>
      <c r="I79" s="21">
        <v>7858608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7858608</v>
      </c>
      <c r="W79" s="21">
        <v>23332920</v>
      </c>
      <c r="X79" s="21"/>
      <c r="Y79" s="20"/>
      <c r="Z79" s="23">
        <v>46665840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15330765</v>
      </c>
      <c r="C82" s="19"/>
      <c r="D82" s="20">
        <v>3897036</v>
      </c>
      <c r="E82" s="21">
        <v>3897036</v>
      </c>
      <c r="F82" s="21">
        <v>308401</v>
      </c>
      <c r="G82" s="21">
        <v>312738</v>
      </c>
      <c r="H82" s="21">
        <v>299071</v>
      </c>
      <c r="I82" s="21">
        <v>920210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920210</v>
      </c>
      <c r="W82" s="21">
        <v>1948518</v>
      </c>
      <c r="X82" s="21"/>
      <c r="Y82" s="20"/>
      <c r="Z82" s="23">
        <v>3897036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3237006</v>
      </c>
      <c r="C84" s="28"/>
      <c r="D84" s="29">
        <v>1500000</v>
      </c>
      <c r="E84" s="30">
        <v>1500000</v>
      </c>
      <c r="F84" s="30">
        <v>1581</v>
      </c>
      <c r="G84" s="30">
        <v>1771</v>
      </c>
      <c r="H84" s="30">
        <v>1415</v>
      </c>
      <c r="I84" s="30">
        <v>4767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4767</v>
      </c>
      <c r="W84" s="30">
        <v>750000</v>
      </c>
      <c r="X84" s="30"/>
      <c r="Y84" s="29"/>
      <c r="Z84" s="31">
        <v>1500000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3000000</v>
      </c>
      <c r="F5" s="358">
        <f t="shared" si="0"/>
        <v>3000000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1500000</v>
      </c>
      <c r="Y5" s="358">
        <f t="shared" si="0"/>
        <v>-1500000</v>
      </c>
      <c r="Z5" s="359">
        <f>+IF(X5&lt;&gt;0,+(Y5/X5)*100,0)</f>
        <v>-100</v>
      </c>
      <c r="AA5" s="360">
        <f>+AA6+AA8+AA11+AA13+AA15</f>
        <v>3000000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200000</v>
      </c>
      <c r="F6" s="59">
        <f t="shared" si="1"/>
        <v>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</v>
      </c>
      <c r="Y6" s="59">
        <f t="shared" si="1"/>
        <v>-100000</v>
      </c>
      <c r="Z6" s="61">
        <f>+IF(X6&lt;&gt;0,+(Y6/X6)*100,0)</f>
        <v>-100</v>
      </c>
      <c r="AA6" s="62">
        <f t="shared" si="1"/>
        <v>200000</v>
      </c>
    </row>
    <row r="7" spans="1:27" ht="12.75">
      <c r="A7" s="291" t="s">
        <v>230</v>
      </c>
      <c r="B7" s="142"/>
      <c r="C7" s="60"/>
      <c r="D7" s="340"/>
      <c r="E7" s="60">
        <v>200000</v>
      </c>
      <c r="F7" s="59">
        <v>200000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</v>
      </c>
      <c r="Y7" s="59">
        <v>-100000</v>
      </c>
      <c r="Z7" s="61">
        <v>-100</v>
      </c>
      <c r="AA7" s="62">
        <v>200000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2800000</v>
      </c>
      <c r="F8" s="59">
        <f t="shared" si="2"/>
        <v>2800000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1400000</v>
      </c>
      <c r="Y8" s="59">
        <f t="shared" si="2"/>
        <v>-1400000</v>
      </c>
      <c r="Z8" s="61">
        <f>+IF(X8&lt;&gt;0,+(Y8/X8)*100,0)</f>
        <v>-100</v>
      </c>
      <c r="AA8" s="62">
        <f>SUM(AA9:AA10)</f>
        <v>2800000</v>
      </c>
    </row>
    <row r="9" spans="1:27" ht="12.75">
      <c r="A9" s="291" t="s">
        <v>231</v>
      </c>
      <c r="B9" s="142"/>
      <c r="C9" s="60"/>
      <c r="D9" s="340"/>
      <c r="E9" s="60">
        <v>2800000</v>
      </c>
      <c r="F9" s="59">
        <v>2800000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1400000</v>
      </c>
      <c r="Y9" s="59">
        <v>-1400000</v>
      </c>
      <c r="Z9" s="61">
        <v>-100</v>
      </c>
      <c r="AA9" s="62">
        <v>2800000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200000</v>
      </c>
      <c r="F22" s="345">
        <f t="shared" si="6"/>
        <v>200000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100000</v>
      </c>
      <c r="Y22" s="345">
        <f t="shared" si="6"/>
        <v>-100000</v>
      </c>
      <c r="Z22" s="336">
        <f>+IF(X22&lt;&gt;0,+(Y22/X22)*100,0)</f>
        <v>-100</v>
      </c>
      <c r="AA22" s="350">
        <f>SUM(AA23:AA32)</f>
        <v>200000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200000</v>
      </c>
      <c r="F25" s="59">
        <v>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100000</v>
      </c>
      <c r="Y25" s="59">
        <v>-100000</v>
      </c>
      <c r="Z25" s="61">
        <v>-100</v>
      </c>
      <c r="AA25" s="62">
        <v>200000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4300000</v>
      </c>
      <c r="F40" s="345">
        <f t="shared" si="9"/>
        <v>4300000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2150000</v>
      </c>
      <c r="Y40" s="345">
        <f t="shared" si="9"/>
        <v>-2150000</v>
      </c>
      <c r="Z40" s="336">
        <f>+IF(X40&lt;&gt;0,+(Y40/X40)*100,0)</f>
        <v>-100</v>
      </c>
      <c r="AA40" s="350">
        <f>SUM(AA41:AA49)</f>
        <v>4300000</v>
      </c>
    </row>
    <row r="41" spans="1:27" ht="12.75">
      <c r="A41" s="361" t="s">
        <v>249</v>
      </c>
      <c r="B41" s="142"/>
      <c r="C41" s="362"/>
      <c r="D41" s="363"/>
      <c r="E41" s="362">
        <v>1500000</v>
      </c>
      <c r="F41" s="364">
        <v>1500000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750000</v>
      </c>
      <c r="Y41" s="364">
        <v>-750000</v>
      </c>
      <c r="Z41" s="365">
        <v>-100</v>
      </c>
      <c r="AA41" s="366">
        <v>1500000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1600000</v>
      </c>
      <c r="F43" s="370">
        <v>1600000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800000</v>
      </c>
      <c r="Y43" s="370">
        <v>-800000</v>
      </c>
      <c r="Z43" s="371">
        <v>-100</v>
      </c>
      <c r="AA43" s="303">
        <v>1600000</v>
      </c>
    </row>
    <row r="44" spans="1:27" ht="12.75">
      <c r="A44" s="361" t="s">
        <v>252</v>
      </c>
      <c r="B44" s="136"/>
      <c r="C44" s="60"/>
      <c r="D44" s="368"/>
      <c r="E44" s="54">
        <v>900000</v>
      </c>
      <c r="F44" s="53">
        <v>900000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450000</v>
      </c>
      <c r="Y44" s="53">
        <v>-450000</v>
      </c>
      <c r="Z44" s="94">
        <v>-100</v>
      </c>
      <c r="AA44" s="95">
        <v>900000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300000</v>
      </c>
      <c r="F48" s="53">
        <v>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150000</v>
      </c>
      <c r="Y48" s="53">
        <v>-150000</v>
      </c>
      <c r="Z48" s="94">
        <v>-100</v>
      </c>
      <c r="AA48" s="95">
        <v>300000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7500000</v>
      </c>
      <c r="F60" s="264">
        <f t="shared" si="14"/>
        <v>7500000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3750000</v>
      </c>
      <c r="Y60" s="264">
        <f t="shared" si="14"/>
        <v>-3750000</v>
      </c>
      <c r="Z60" s="337">
        <f>+IF(X60&lt;&gt;0,+(Y60/X60)*100,0)</f>
        <v>-100</v>
      </c>
      <c r="AA60" s="232">
        <f>+AA57+AA54+AA51+AA40+AA37+AA34+AA22+AA5</f>
        <v>7500000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213438906</v>
      </c>
      <c r="D5" s="153">
        <f>SUM(D6:D8)</f>
        <v>0</v>
      </c>
      <c r="E5" s="154">
        <f t="shared" si="0"/>
        <v>158442580</v>
      </c>
      <c r="F5" s="100">
        <f t="shared" si="0"/>
        <v>158442580</v>
      </c>
      <c r="G5" s="100">
        <f t="shared" si="0"/>
        <v>101035697</v>
      </c>
      <c r="H5" s="100">
        <f t="shared" si="0"/>
        <v>0</v>
      </c>
      <c r="I5" s="100">
        <f t="shared" si="0"/>
        <v>3738748</v>
      </c>
      <c r="J5" s="100">
        <f t="shared" si="0"/>
        <v>104774445</v>
      </c>
      <c r="K5" s="100">
        <f t="shared" si="0"/>
        <v>4928140</v>
      </c>
      <c r="L5" s="100">
        <f t="shared" si="0"/>
        <v>2019831</v>
      </c>
      <c r="M5" s="100">
        <f t="shared" si="0"/>
        <v>66021208</v>
      </c>
      <c r="N5" s="100">
        <f t="shared" si="0"/>
        <v>72969179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177743624</v>
      </c>
      <c r="X5" s="100">
        <f t="shared" si="0"/>
        <v>80598792</v>
      </c>
      <c r="Y5" s="100">
        <f t="shared" si="0"/>
        <v>97144832</v>
      </c>
      <c r="Z5" s="137">
        <f>+IF(X5&lt;&gt;0,+(Y5/X5)*100,0)</f>
        <v>120.52889328663883</v>
      </c>
      <c r="AA5" s="153">
        <f>SUM(AA6:AA8)</f>
        <v>158442580</v>
      </c>
    </row>
    <row r="6" spans="1:27" ht="12.75">
      <c r="A6" s="138" t="s">
        <v>75</v>
      </c>
      <c r="B6" s="136"/>
      <c r="C6" s="155">
        <v>42124293</v>
      </c>
      <c r="D6" s="155"/>
      <c r="E6" s="156">
        <v>33219962</v>
      </c>
      <c r="F6" s="60">
        <v>33219962</v>
      </c>
      <c r="G6" s="60">
        <v>15843428</v>
      </c>
      <c r="H6" s="60"/>
      <c r="I6" s="60">
        <v>21027</v>
      </c>
      <c r="J6" s="60">
        <v>15864455</v>
      </c>
      <c r="K6" s="60">
        <v>8676</v>
      </c>
      <c r="L6" s="60">
        <v>11311</v>
      </c>
      <c r="M6" s="60">
        <v>21911</v>
      </c>
      <c r="N6" s="60">
        <v>41898</v>
      </c>
      <c r="O6" s="60"/>
      <c r="P6" s="60"/>
      <c r="Q6" s="60"/>
      <c r="R6" s="60"/>
      <c r="S6" s="60"/>
      <c r="T6" s="60"/>
      <c r="U6" s="60"/>
      <c r="V6" s="60"/>
      <c r="W6" s="60">
        <v>15906353</v>
      </c>
      <c r="X6" s="60">
        <v>17109984</v>
      </c>
      <c r="Y6" s="60">
        <v>-1203631</v>
      </c>
      <c r="Z6" s="140">
        <v>-7.03</v>
      </c>
      <c r="AA6" s="155">
        <v>33219962</v>
      </c>
    </row>
    <row r="7" spans="1:27" ht="12.75">
      <c r="A7" s="138" t="s">
        <v>76</v>
      </c>
      <c r="B7" s="136"/>
      <c r="C7" s="157">
        <v>110836110</v>
      </c>
      <c r="D7" s="157"/>
      <c r="E7" s="158">
        <v>122730296</v>
      </c>
      <c r="F7" s="159">
        <v>122730296</v>
      </c>
      <c r="G7" s="159">
        <v>80789338</v>
      </c>
      <c r="H7" s="159"/>
      <c r="I7" s="159">
        <v>3673862</v>
      </c>
      <c r="J7" s="159">
        <v>84463200</v>
      </c>
      <c r="K7" s="159">
        <v>4891602</v>
      </c>
      <c r="L7" s="159">
        <v>1966644</v>
      </c>
      <c r="M7" s="159">
        <v>65956539</v>
      </c>
      <c r="N7" s="159">
        <v>72814785</v>
      </c>
      <c r="O7" s="159"/>
      <c r="P7" s="159"/>
      <c r="Q7" s="159"/>
      <c r="R7" s="159"/>
      <c r="S7" s="159"/>
      <c r="T7" s="159"/>
      <c r="U7" s="159"/>
      <c r="V7" s="159"/>
      <c r="W7" s="159">
        <v>157277985</v>
      </c>
      <c r="X7" s="159">
        <v>62242650</v>
      </c>
      <c r="Y7" s="159">
        <v>95035335</v>
      </c>
      <c r="Z7" s="141">
        <v>152.69</v>
      </c>
      <c r="AA7" s="157">
        <v>122730296</v>
      </c>
    </row>
    <row r="8" spans="1:27" ht="12.75">
      <c r="A8" s="138" t="s">
        <v>77</v>
      </c>
      <c r="B8" s="136"/>
      <c r="C8" s="155">
        <v>60478503</v>
      </c>
      <c r="D8" s="155"/>
      <c r="E8" s="156">
        <v>2492322</v>
      </c>
      <c r="F8" s="60">
        <v>2492322</v>
      </c>
      <c r="G8" s="60">
        <v>4402931</v>
      </c>
      <c r="H8" s="60"/>
      <c r="I8" s="60">
        <v>43859</v>
      </c>
      <c r="J8" s="60">
        <v>4446790</v>
      </c>
      <c r="K8" s="60">
        <v>27862</v>
      </c>
      <c r="L8" s="60">
        <v>41876</v>
      </c>
      <c r="M8" s="60">
        <v>42758</v>
      </c>
      <c r="N8" s="60">
        <v>112496</v>
      </c>
      <c r="O8" s="60"/>
      <c r="P8" s="60"/>
      <c r="Q8" s="60"/>
      <c r="R8" s="60"/>
      <c r="S8" s="60"/>
      <c r="T8" s="60"/>
      <c r="U8" s="60"/>
      <c r="V8" s="60"/>
      <c r="W8" s="60">
        <v>4559286</v>
      </c>
      <c r="X8" s="60">
        <v>1246158</v>
      </c>
      <c r="Y8" s="60">
        <v>3313128</v>
      </c>
      <c r="Z8" s="140">
        <v>265.87</v>
      </c>
      <c r="AA8" s="155">
        <v>2492322</v>
      </c>
    </row>
    <row r="9" spans="1:27" ht="12.75">
      <c r="A9" s="135" t="s">
        <v>78</v>
      </c>
      <c r="B9" s="136"/>
      <c r="C9" s="153">
        <f aca="true" t="shared" si="1" ref="C9:Y9">SUM(C10:C14)</f>
        <v>8688678</v>
      </c>
      <c r="D9" s="153">
        <f>SUM(D10:D14)</f>
        <v>0</v>
      </c>
      <c r="E9" s="154">
        <f t="shared" si="1"/>
        <v>27569171</v>
      </c>
      <c r="F9" s="100">
        <f t="shared" si="1"/>
        <v>27569171</v>
      </c>
      <c r="G9" s="100">
        <f t="shared" si="1"/>
        <v>10832571</v>
      </c>
      <c r="H9" s="100">
        <f t="shared" si="1"/>
        <v>0</v>
      </c>
      <c r="I9" s="100">
        <f t="shared" si="1"/>
        <v>0</v>
      </c>
      <c r="J9" s="100">
        <f t="shared" si="1"/>
        <v>10832571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10832571</v>
      </c>
      <c r="X9" s="100">
        <f t="shared" si="1"/>
        <v>13784586</v>
      </c>
      <c r="Y9" s="100">
        <f t="shared" si="1"/>
        <v>-2952015</v>
      </c>
      <c r="Z9" s="137">
        <f>+IF(X9&lt;&gt;0,+(Y9/X9)*100,0)</f>
        <v>-21.415333039381814</v>
      </c>
      <c r="AA9" s="153">
        <f>SUM(AA10:AA14)</f>
        <v>27569171</v>
      </c>
    </row>
    <row r="10" spans="1:27" ht="12.75">
      <c r="A10" s="138" t="s">
        <v>79</v>
      </c>
      <c r="B10" s="136"/>
      <c r="C10" s="155">
        <v>8688678</v>
      </c>
      <c r="D10" s="155"/>
      <c r="E10" s="156">
        <v>8893426</v>
      </c>
      <c r="F10" s="60">
        <v>8893426</v>
      </c>
      <c r="G10" s="60">
        <v>3051011</v>
      </c>
      <c r="H10" s="60"/>
      <c r="I10" s="60"/>
      <c r="J10" s="60">
        <v>3051011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3051011</v>
      </c>
      <c r="X10" s="60">
        <v>4446714</v>
      </c>
      <c r="Y10" s="60">
        <v>-1395703</v>
      </c>
      <c r="Z10" s="140">
        <v>-31.39</v>
      </c>
      <c r="AA10" s="155">
        <v>8893426</v>
      </c>
    </row>
    <row r="11" spans="1:27" ht="12.75">
      <c r="A11" s="138" t="s">
        <v>80</v>
      </c>
      <c r="B11" s="136"/>
      <c r="C11" s="155"/>
      <c r="D11" s="155"/>
      <c r="E11" s="156">
        <v>2876023</v>
      </c>
      <c r="F11" s="60">
        <v>2876023</v>
      </c>
      <c r="G11" s="60">
        <v>1198343</v>
      </c>
      <c r="H11" s="60"/>
      <c r="I11" s="60"/>
      <c r="J11" s="60">
        <v>1198343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1198343</v>
      </c>
      <c r="X11" s="60">
        <v>1438014</v>
      </c>
      <c r="Y11" s="60">
        <v>-239671</v>
      </c>
      <c r="Z11" s="140">
        <v>-16.67</v>
      </c>
      <c r="AA11" s="155">
        <v>2876023</v>
      </c>
    </row>
    <row r="12" spans="1:27" ht="12.75">
      <c r="A12" s="138" t="s">
        <v>81</v>
      </c>
      <c r="B12" s="136"/>
      <c r="C12" s="155"/>
      <c r="D12" s="155"/>
      <c r="E12" s="156">
        <v>15799722</v>
      </c>
      <c r="F12" s="60">
        <v>15799722</v>
      </c>
      <c r="G12" s="60">
        <v>6583217</v>
      </c>
      <c r="H12" s="60"/>
      <c r="I12" s="60"/>
      <c r="J12" s="60">
        <v>6583217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6583217</v>
      </c>
      <c r="X12" s="60">
        <v>7899858</v>
      </c>
      <c r="Y12" s="60">
        <v>-1316641</v>
      </c>
      <c r="Z12" s="140">
        <v>-16.67</v>
      </c>
      <c r="AA12" s="155">
        <v>15799722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119760985</v>
      </c>
      <c r="D15" s="153">
        <f>SUM(D16:D18)</f>
        <v>0</v>
      </c>
      <c r="E15" s="154">
        <f t="shared" si="2"/>
        <v>95328838</v>
      </c>
      <c r="F15" s="100">
        <f t="shared" si="2"/>
        <v>95328838</v>
      </c>
      <c r="G15" s="100">
        <f t="shared" si="2"/>
        <v>22355929</v>
      </c>
      <c r="H15" s="100">
        <f t="shared" si="2"/>
        <v>0</v>
      </c>
      <c r="I15" s="100">
        <f t="shared" si="2"/>
        <v>309534</v>
      </c>
      <c r="J15" s="100">
        <f t="shared" si="2"/>
        <v>22665463</v>
      </c>
      <c r="K15" s="100">
        <f t="shared" si="2"/>
        <v>365929</v>
      </c>
      <c r="L15" s="100">
        <f t="shared" si="2"/>
        <v>445753</v>
      </c>
      <c r="M15" s="100">
        <f t="shared" si="2"/>
        <v>283180</v>
      </c>
      <c r="N15" s="100">
        <f t="shared" si="2"/>
        <v>1094862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23760325</v>
      </c>
      <c r="X15" s="100">
        <f t="shared" si="2"/>
        <v>50454654</v>
      </c>
      <c r="Y15" s="100">
        <f t="shared" si="2"/>
        <v>-26694329</v>
      </c>
      <c r="Z15" s="137">
        <f>+IF(X15&lt;&gt;0,+(Y15/X15)*100,0)</f>
        <v>-52.907565276337046</v>
      </c>
      <c r="AA15" s="153">
        <f>SUM(AA16:AA18)</f>
        <v>95328838</v>
      </c>
    </row>
    <row r="16" spans="1:27" ht="12.75">
      <c r="A16" s="138" t="s">
        <v>85</v>
      </c>
      <c r="B16" s="136"/>
      <c r="C16" s="155"/>
      <c r="D16" s="155"/>
      <c r="E16" s="156">
        <v>22990484</v>
      </c>
      <c r="F16" s="60">
        <v>22990484</v>
      </c>
      <c r="G16" s="60">
        <v>8777576</v>
      </c>
      <c r="H16" s="60"/>
      <c r="I16" s="60"/>
      <c r="J16" s="60">
        <v>8777576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8777576</v>
      </c>
      <c r="X16" s="60">
        <v>10533090</v>
      </c>
      <c r="Y16" s="60">
        <v>-1755514</v>
      </c>
      <c r="Z16" s="140">
        <v>-16.67</v>
      </c>
      <c r="AA16" s="155">
        <v>22990484</v>
      </c>
    </row>
    <row r="17" spans="1:27" ht="12.75">
      <c r="A17" s="138" t="s">
        <v>86</v>
      </c>
      <c r="B17" s="136"/>
      <c r="C17" s="155">
        <v>119760985</v>
      </c>
      <c r="D17" s="155"/>
      <c r="E17" s="156">
        <v>72338354</v>
      </c>
      <c r="F17" s="60">
        <v>72338354</v>
      </c>
      <c r="G17" s="60">
        <v>13578353</v>
      </c>
      <c r="H17" s="60"/>
      <c r="I17" s="60">
        <v>309534</v>
      </c>
      <c r="J17" s="60">
        <v>13887887</v>
      </c>
      <c r="K17" s="60">
        <v>365929</v>
      </c>
      <c r="L17" s="60">
        <v>445753</v>
      </c>
      <c r="M17" s="60">
        <v>283180</v>
      </c>
      <c r="N17" s="60">
        <v>1094862</v>
      </c>
      <c r="O17" s="60"/>
      <c r="P17" s="60"/>
      <c r="Q17" s="60"/>
      <c r="R17" s="60"/>
      <c r="S17" s="60"/>
      <c r="T17" s="60"/>
      <c r="U17" s="60"/>
      <c r="V17" s="60"/>
      <c r="W17" s="60">
        <v>14982749</v>
      </c>
      <c r="X17" s="60">
        <v>39921564</v>
      </c>
      <c r="Y17" s="60">
        <v>-24938815</v>
      </c>
      <c r="Z17" s="140">
        <v>-62.47</v>
      </c>
      <c r="AA17" s="155">
        <v>72338354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100580167</v>
      </c>
      <c r="D19" s="153">
        <f>SUM(D20:D23)</f>
        <v>0</v>
      </c>
      <c r="E19" s="154">
        <f t="shared" si="3"/>
        <v>113858410</v>
      </c>
      <c r="F19" s="100">
        <f t="shared" si="3"/>
        <v>113858410</v>
      </c>
      <c r="G19" s="100">
        <f t="shared" si="3"/>
        <v>18019656</v>
      </c>
      <c r="H19" s="100">
        <f t="shared" si="3"/>
        <v>0</v>
      </c>
      <c r="I19" s="100">
        <f t="shared" si="3"/>
        <v>11578300</v>
      </c>
      <c r="J19" s="100">
        <f t="shared" si="3"/>
        <v>29597956</v>
      </c>
      <c r="K19" s="100">
        <f t="shared" si="3"/>
        <v>6106811</v>
      </c>
      <c r="L19" s="100">
        <f t="shared" si="3"/>
        <v>10163143</v>
      </c>
      <c r="M19" s="100">
        <f t="shared" si="3"/>
        <v>13549375</v>
      </c>
      <c r="N19" s="100">
        <f t="shared" si="3"/>
        <v>29819329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59417285</v>
      </c>
      <c r="X19" s="100">
        <f t="shared" si="3"/>
        <v>55967052</v>
      </c>
      <c r="Y19" s="100">
        <f t="shared" si="3"/>
        <v>3450233</v>
      </c>
      <c r="Z19" s="137">
        <f>+IF(X19&lt;&gt;0,+(Y19/X19)*100,0)</f>
        <v>6.164757436214435</v>
      </c>
      <c r="AA19" s="153">
        <f>SUM(AA20:AA23)</f>
        <v>113858410</v>
      </c>
    </row>
    <row r="20" spans="1:27" ht="12.75">
      <c r="A20" s="138" t="s">
        <v>89</v>
      </c>
      <c r="B20" s="136"/>
      <c r="C20" s="155">
        <v>78535246</v>
      </c>
      <c r="D20" s="155"/>
      <c r="E20" s="156">
        <v>86401952</v>
      </c>
      <c r="F20" s="60">
        <v>86401952</v>
      </c>
      <c r="G20" s="60">
        <v>12998115</v>
      </c>
      <c r="H20" s="60"/>
      <c r="I20" s="60">
        <v>8110377</v>
      </c>
      <c r="J20" s="60">
        <v>21108492</v>
      </c>
      <c r="K20" s="60">
        <v>4400889</v>
      </c>
      <c r="L20" s="60">
        <v>6957288</v>
      </c>
      <c r="M20" s="60">
        <v>8555750</v>
      </c>
      <c r="N20" s="60">
        <v>19913927</v>
      </c>
      <c r="O20" s="60"/>
      <c r="P20" s="60"/>
      <c r="Q20" s="60"/>
      <c r="R20" s="60"/>
      <c r="S20" s="60"/>
      <c r="T20" s="60"/>
      <c r="U20" s="60"/>
      <c r="V20" s="60"/>
      <c r="W20" s="60">
        <v>41022419</v>
      </c>
      <c r="X20" s="60">
        <v>42238824</v>
      </c>
      <c r="Y20" s="60">
        <v>-1216405</v>
      </c>
      <c r="Z20" s="140">
        <v>-2.88</v>
      </c>
      <c r="AA20" s="155">
        <v>86401952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22044921</v>
      </c>
      <c r="D23" s="155"/>
      <c r="E23" s="156">
        <v>27456458</v>
      </c>
      <c r="F23" s="60">
        <v>27456458</v>
      </c>
      <c r="G23" s="60">
        <v>5021541</v>
      </c>
      <c r="H23" s="60"/>
      <c r="I23" s="60">
        <v>3467923</v>
      </c>
      <c r="J23" s="60">
        <v>8489464</v>
      </c>
      <c r="K23" s="60">
        <v>1705922</v>
      </c>
      <c r="L23" s="60">
        <v>3205855</v>
      </c>
      <c r="M23" s="60">
        <v>4993625</v>
      </c>
      <c r="N23" s="60">
        <v>9905402</v>
      </c>
      <c r="O23" s="60"/>
      <c r="P23" s="60"/>
      <c r="Q23" s="60"/>
      <c r="R23" s="60"/>
      <c r="S23" s="60"/>
      <c r="T23" s="60"/>
      <c r="U23" s="60"/>
      <c r="V23" s="60"/>
      <c r="W23" s="60">
        <v>18394866</v>
      </c>
      <c r="X23" s="60">
        <v>13728228</v>
      </c>
      <c r="Y23" s="60">
        <v>4666638</v>
      </c>
      <c r="Z23" s="140">
        <v>33.99</v>
      </c>
      <c r="AA23" s="155">
        <v>27456458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442468736</v>
      </c>
      <c r="D25" s="168">
        <f>+D5+D9+D15+D19+D24</f>
        <v>0</v>
      </c>
      <c r="E25" s="169">
        <f t="shared" si="4"/>
        <v>395198999</v>
      </c>
      <c r="F25" s="73">
        <f t="shared" si="4"/>
        <v>395198999</v>
      </c>
      <c r="G25" s="73">
        <f t="shared" si="4"/>
        <v>152243853</v>
      </c>
      <c r="H25" s="73">
        <f t="shared" si="4"/>
        <v>0</v>
      </c>
      <c r="I25" s="73">
        <f t="shared" si="4"/>
        <v>15626582</v>
      </c>
      <c r="J25" s="73">
        <f t="shared" si="4"/>
        <v>167870435</v>
      </c>
      <c r="K25" s="73">
        <f t="shared" si="4"/>
        <v>11400880</v>
      </c>
      <c r="L25" s="73">
        <f t="shared" si="4"/>
        <v>12628727</v>
      </c>
      <c r="M25" s="73">
        <f t="shared" si="4"/>
        <v>79853763</v>
      </c>
      <c r="N25" s="73">
        <f t="shared" si="4"/>
        <v>103883370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271753805</v>
      </c>
      <c r="X25" s="73">
        <f t="shared" si="4"/>
        <v>200805084</v>
      </c>
      <c r="Y25" s="73">
        <f t="shared" si="4"/>
        <v>70948721</v>
      </c>
      <c r="Z25" s="170">
        <f>+IF(X25&lt;&gt;0,+(Y25/X25)*100,0)</f>
        <v>35.33213382187076</v>
      </c>
      <c r="AA25" s="168">
        <f>+AA5+AA9+AA15+AA19+AA24</f>
        <v>395198999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222606664</v>
      </c>
      <c r="D28" s="153">
        <f>SUM(D29:D31)</f>
        <v>0</v>
      </c>
      <c r="E28" s="154">
        <f t="shared" si="5"/>
        <v>175829264</v>
      </c>
      <c r="F28" s="100">
        <f t="shared" si="5"/>
        <v>175829264</v>
      </c>
      <c r="G28" s="100">
        <f t="shared" si="5"/>
        <v>12477882</v>
      </c>
      <c r="H28" s="100">
        <f t="shared" si="5"/>
        <v>0</v>
      </c>
      <c r="I28" s="100">
        <f t="shared" si="5"/>
        <v>20914520</v>
      </c>
      <c r="J28" s="100">
        <f t="shared" si="5"/>
        <v>33392402</v>
      </c>
      <c r="K28" s="100">
        <f t="shared" si="5"/>
        <v>17158562</v>
      </c>
      <c r="L28" s="100">
        <f t="shared" si="5"/>
        <v>15970598</v>
      </c>
      <c r="M28" s="100">
        <f t="shared" si="5"/>
        <v>16990240</v>
      </c>
      <c r="N28" s="100">
        <f t="shared" si="5"/>
        <v>50119400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83511802</v>
      </c>
      <c r="X28" s="100">
        <f t="shared" si="5"/>
        <v>89292132</v>
      </c>
      <c r="Y28" s="100">
        <f t="shared" si="5"/>
        <v>-5780330</v>
      </c>
      <c r="Z28" s="137">
        <f>+IF(X28&lt;&gt;0,+(Y28/X28)*100,0)</f>
        <v>-6.473504294868891</v>
      </c>
      <c r="AA28" s="153">
        <f>SUM(AA29:AA31)</f>
        <v>175829264</v>
      </c>
    </row>
    <row r="29" spans="1:27" ht="12.75">
      <c r="A29" s="138" t="s">
        <v>75</v>
      </c>
      <c r="B29" s="136"/>
      <c r="C29" s="155">
        <v>48386680</v>
      </c>
      <c r="D29" s="155"/>
      <c r="E29" s="156">
        <v>33219962</v>
      </c>
      <c r="F29" s="60">
        <v>33219962</v>
      </c>
      <c r="G29" s="60">
        <v>2228985</v>
      </c>
      <c r="H29" s="60"/>
      <c r="I29" s="60">
        <v>2281421</v>
      </c>
      <c r="J29" s="60">
        <v>4510406</v>
      </c>
      <c r="K29" s="60">
        <v>2791239</v>
      </c>
      <c r="L29" s="60">
        <v>2176011</v>
      </c>
      <c r="M29" s="60">
        <v>3100068</v>
      </c>
      <c r="N29" s="60">
        <v>8067318</v>
      </c>
      <c r="O29" s="60"/>
      <c r="P29" s="60"/>
      <c r="Q29" s="60"/>
      <c r="R29" s="60"/>
      <c r="S29" s="60"/>
      <c r="T29" s="60"/>
      <c r="U29" s="60"/>
      <c r="V29" s="60"/>
      <c r="W29" s="60">
        <v>12577724</v>
      </c>
      <c r="X29" s="60">
        <v>17109984</v>
      </c>
      <c r="Y29" s="60">
        <v>-4532260</v>
      </c>
      <c r="Z29" s="140">
        <v>-26.49</v>
      </c>
      <c r="AA29" s="155">
        <v>33219962</v>
      </c>
    </row>
    <row r="30" spans="1:27" ht="12.75">
      <c r="A30" s="138" t="s">
        <v>76</v>
      </c>
      <c r="B30" s="136"/>
      <c r="C30" s="157">
        <v>120805352</v>
      </c>
      <c r="D30" s="157"/>
      <c r="E30" s="158">
        <v>140116980</v>
      </c>
      <c r="F30" s="159">
        <v>140116980</v>
      </c>
      <c r="G30" s="159">
        <v>7273475</v>
      </c>
      <c r="H30" s="159"/>
      <c r="I30" s="159">
        <v>13935672</v>
      </c>
      <c r="J30" s="159">
        <v>21209147</v>
      </c>
      <c r="K30" s="159">
        <v>9265805</v>
      </c>
      <c r="L30" s="159">
        <v>10238398</v>
      </c>
      <c r="M30" s="159">
        <v>9943152</v>
      </c>
      <c r="N30" s="159">
        <v>29447355</v>
      </c>
      <c r="O30" s="159"/>
      <c r="P30" s="159"/>
      <c r="Q30" s="159"/>
      <c r="R30" s="159"/>
      <c r="S30" s="159"/>
      <c r="T30" s="159"/>
      <c r="U30" s="159"/>
      <c r="V30" s="159"/>
      <c r="W30" s="159">
        <v>50656502</v>
      </c>
      <c r="X30" s="159">
        <v>70935990</v>
      </c>
      <c r="Y30" s="159">
        <v>-20279488</v>
      </c>
      <c r="Z30" s="141">
        <v>-28.59</v>
      </c>
      <c r="AA30" s="157">
        <v>140116980</v>
      </c>
    </row>
    <row r="31" spans="1:27" ht="12.75">
      <c r="A31" s="138" t="s">
        <v>77</v>
      </c>
      <c r="B31" s="136"/>
      <c r="C31" s="155">
        <v>53414632</v>
      </c>
      <c r="D31" s="155"/>
      <c r="E31" s="156">
        <v>2492322</v>
      </c>
      <c r="F31" s="60">
        <v>2492322</v>
      </c>
      <c r="G31" s="60">
        <v>2975422</v>
      </c>
      <c r="H31" s="60"/>
      <c r="I31" s="60">
        <v>4697427</v>
      </c>
      <c r="J31" s="60">
        <v>7672849</v>
      </c>
      <c r="K31" s="60">
        <v>5101518</v>
      </c>
      <c r="L31" s="60">
        <v>3556189</v>
      </c>
      <c r="M31" s="60">
        <v>3947020</v>
      </c>
      <c r="N31" s="60">
        <v>12604727</v>
      </c>
      <c r="O31" s="60"/>
      <c r="P31" s="60"/>
      <c r="Q31" s="60"/>
      <c r="R31" s="60"/>
      <c r="S31" s="60"/>
      <c r="T31" s="60"/>
      <c r="U31" s="60"/>
      <c r="V31" s="60"/>
      <c r="W31" s="60">
        <v>20277576</v>
      </c>
      <c r="X31" s="60">
        <v>1246158</v>
      </c>
      <c r="Y31" s="60">
        <v>19031418</v>
      </c>
      <c r="Z31" s="140">
        <v>1527.21</v>
      </c>
      <c r="AA31" s="155">
        <v>2492322</v>
      </c>
    </row>
    <row r="32" spans="1:27" ht="12.75">
      <c r="A32" s="135" t="s">
        <v>78</v>
      </c>
      <c r="B32" s="136"/>
      <c r="C32" s="153">
        <f aca="true" t="shared" si="6" ref="C32:Y32">SUM(C33:C37)</f>
        <v>7431414</v>
      </c>
      <c r="D32" s="153">
        <f>SUM(D33:D37)</f>
        <v>0</v>
      </c>
      <c r="E32" s="154">
        <f t="shared" si="6"/>
        <v>27569172</v>
      </c>
      <c r="F32" s="100">
        <f t="shared" si="6"/>
        <v>27569172</v>
      </c>
      <c r="G32" s="100">
        <f t="shared" si="6"/>
        <v>2107418</v>
      </c>
      <c r="H32" s="100">
        <f t="shared" si="6"/>
        <v>0</v>
      </c>
      <c r="I32" s="100">
        <f t="shared" si="6"/>
        <v>2320129</v>
      </c>
      <c r="J32" s="100">
        <f t="shared" si="6"/>
        <v>4427547</v>
      </c>
      <c r="K32" s="100">
        <f t="shared" si="6"/>
        <v>2385595</v>
      </c>
      <c r="L32" s="100">
        <f t="shared" si="6"/>
        <v>2295280</v>
      </c>
      <c r="M32" s="100">
        <f t="shared" si="6"/>
        <v>2432835</v>
      </c>
      <c r="N32" s="100">
        <f t="shared" si="6"/>
        <v>7113710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11541257</v>
      </c>
      <c r="X32" s="100">
        <f t="shared" si="6"/>
        <v>13784586</v>
      </c>
      <c r="Y32" s="100">
        <f t="shared" si="6"/>
        <v>-2243329</v>
      </c>
      <c r="Z32" s="137">
        <f>+IF(X32&lt;&gt;0,+(Y32/X32)*100,0)</f>
        <v>-16.274184803228767</v>
      </c>
      <c r="AA32" s="153">
        <f>SUM(AA33:AA37)</f>
        <v>27569172</v>
      </c>
    </row>
    <row r="33" spans="1:27" ht="12.75">
      <c r="A33" s="138" t="s">
        <v>79</v>
      </c>
      <c r="B33" s="136"/>
      <c r="C33" s="155">
        <v>7431414</v>
      </c>
      <c r="D33" s="155"/>
      <c r="E33" s="156">
        <v>8893427</v>
      </c>
      <c r="F33" s="60">
        <v>8893427</v>
      </c>
      <c r="G33" s="60">
        <v>701610</v>
      </c>
      <c r="H33" s="60"/>
      <c r="I33" s="60">
        <v>887067</v>
      </c>
      <c r="J33" s="60">
        <v>1588677</v>
      </c>
      <c r="K33" s="60">
        <v>920273</v>
      </c>
      <c r="L33" s="60">
        <v>899961</v>
      </c>
      <c r="M33" s="60">
        <v>961911</v>
      </c>
      <c r="N33" s="60">
        <v>2782145</v>
      </c>
      <c r="O33" s="60"/>
      <c r="P33" s="60"/>
      <c r="Q33" s="60"/>
      <c r="R33" s="60"/>
      <c r="S33" s="60"/>
      <c r="T33" s="60"/>
      <c r="U33" s="60"/>
      <c r="V33" s="60"/>
      <c r="W33" s="60">
        <v>4370822</v>
      </c>
      <c r="X33" s="60">
        <v>4446714</v>
      </c>
      <c r="Y33" s="60">
        <v>-75892</v>
      </c>
      <c r="Z33" s="140">
        <v>-1.71</v>
      </c>
      <c r="AA33" s="155">
        <v>8893427</v>
      </c>
    </row>
    <row r="34" spans="1:27" ht="12.75">
      <c r="A34" s="138" t="s">
        <v>80</v>
      </c>
      <c r="B34" s="136"/>
      <c r="C34" s="155"/>
      <c r="D34" s="155"/>
      <c r="E34" s="156">
        <v>2876023</v>
      </c>
      <c r="F34" s="60">
        <v>2876023</v>
      </c>
      <c r="G34" s="60">
        <v>134823</v>
      </c>
      <c r="H34" s="60"/>
      <c r="I34" s="60"/>
      <c r="J34" s="60">
        <v>134823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134823</v>
      </c>
      <c r="X34" s="60">
        <v>1438014</v>
      </c>
      <c r="Y34" s="60">
        <v>-1303191</v>
      </c>
      <c r="Z34" s="140">
        <v>-90.62</v>
      </c>
      <c r="AA34" s="155">
        <v>2876023</v>
      </c>
    </row>
    <row r="35" spans="1:27" ht="12.75">
      <c r="A35" s="138" t="s">
        <v>81</v>
      </c>
      <c r="B35" s="136"/>
      <c r="C35" s="155"/>
      <c r="D35" s="155"/>
      <c r="E35" s="156">
        <v>15799722</v>
      </c>
      <c r="F35" s="60">
        <v>15799722</v>
      </c>
      <c r="G35" s="60">
        <v>1270985</v>
      </c>
      <c r="H35" s="60"/>
      <c r="I35" s="60">
        <v>1433062</v>
      </c>
      <c r="J35" s="60">
        <v>2704047</v>
      </c>
      <c r="K35" s="60">
        <v>1465322</v>
      </c>
      <c r="L35" s="60">
        <v>1395319</v>
      </c>
      <c r="M35" s="60">
        <v>1470924</v>
      </c>
      <c r="N35" s="60">
        <v>4331565</v>
      </c>
      <c r="O35" s="60"/>
      <c r="P35" s="60"/>
      <c r="Q35" s="60"/>
      <c r="R35" s="60"/>
      <c r="S35" s="60"/>
      <c r="T35" s="60"/>
      <c r="U35" s="60"/>
      <c r="V35" s="60"/>
      <c r="W35" s="60">
        <v>7035612</v>
      </c>
      <c r="X35" s="60">
        <v>7899858</v>
      </c>
      <c r="Y35" s="60">
        <v>-864246</v>
      </c>
      <c r="Z35" s="140">
        <v>-10.94</v>
      </c>
      <c r="AA35" s="155">
        <v>15799722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50840016</v>
      </c>
      <c r="D38" s="153">
        <f>SUM(D39:D41)</f>
        <v>0</v>
      </c>
      <c r="E38" s="154">
        <f t="shared" si="7"/>
        <v>62615738</v>
      </c>
      <c r="F38" s="100">
        <f t="shared" si="7"/>
        <v>62615738</v>
      </c>
      <c r="G38" s="100">
        <f t="shared" si="7"/>
        <v>3558662</v>
      </c>
      <c r="H38" s="100">
        <f t="shared" si="7"/>
        <v>0</v>
      </c>
      <c r="I38" s="100">
        <f t="shared" si="7"/>
        <v>5603848</v>
      </c>
      <c r="J38" s="100">
        <f t="shared" si="7"/>
        <v>9162510</v>
      </c>
      <c r="K38" s="100">
        <f t="shared" si="7"/>
        <v>4979198</v>
      </c>
      <c r="L38" s="100">
        <f t="shared" si="7"/>
        <v>4728669</v>
      </c>
      <c r="M38" s="100">
        <f t="shared" si="7"/>
        <v>5940493</v>
      </c>
      <c r="N38" s="100">
        <f t="shared" si="7"/>
        <v>15648360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24810870</v>
      </c>
      <c r="X38" s="100">
        <f t="shared" si="7"/>
        <v>30345720</v>
      </c>
      <c r="Y38" s="100">
        <f t="shared" si="7"/>
        <v>-5534850</v>
      </c>
      <c r="Z38" s="137">
        <f>+IF(X38&lt;&gt;0,+(Y38/X38)*100,0)</f>
        <v>-18.239310189377612</v>
      </c>
      <c r="AA38" s="153">
        <f>SUM(AA39:AA41)</f>
        <v>62615738</v>
      </c>
    </row>
    <row r="39" spans="1:27" ht="12.75">
      <c r="A39" s="138" t="s">
        <v>85</v>
      </c>
      <c r="B39" s="136"/>
      <c r="C39" s="155">
        <v>256164</v>
      </c>
      <c r="D39" s="155"/>
      <c r="E39" s="156">
        <v>22990484</v>
      </c>
      <c r="F39" s="60">
        <v>22990484</v>
      </c>
      <c r="G39" s="60">
        <v>839391</v>
      </c>
      <c r="H39" s="60"/>
      <c r="I39" s="60">
        <v>2398990</v>
      </c>
      <c r="J39" s="60">
        <v>3238381</v>
      </c>
      <c r="K39" s="60">
        <v>1696682</v>
      </c>
      <c r="L39" s="60">
        <v>1226083</v>
      </c>
      <c r="M39" s="60">
        <v>1919363</v>
      </c>
      <c r="N39" s="60">
        <v>4842128</v>
      </c>
      <c r="O39" s="60"/>
      <c r="P39" s="60"/>
      <c r="Q39" s="60"/>
      <c r="R39" s="60"/>
      <c r="S39" s="60"/>
      <c r="T39" s="60"/>
      <c r="U39" s="60"/>
      <c r="V39" s="60"/>
      <c r="W39" s="60">
        <v>8080509</v>
      </c>
      <c r="X39" s="60">
        <v>10533090</v>
      </c>
      <c r="Y39" s="60">
        <v>-2452581</v>
      </c>
      <c r="Z39" s="140">
        <v>-23.28</v>
      </c>
      <c r="AA39" s="155">
        <v>22990484</v>
      </c>
    </row>
    <row r="40" spans="1:27" ht="12.75">
      <c r="A40" s="138" t="s">
        <v>86</v>
      </c>
      <c r="B40" s="136"/>
      <c r="C40" s="155">
        <v>50583852</v>
      </c>
      <c r="D40" s="155"/>
      <c r="E40" s="156">
        <v>39625254</v>
      </c>
      <c r="F40" s="60">
        <v>39625254</v>
      </c>
      <c r="G40" s="60">
        <v>2719271</v>
      </c>
      <c r="H40" s="60"/>
      <c r="I40" s="60">
        <v>3204858</v>
      </c>
      <c r="J40" s="60">
        <v>5924129</v>
      </c>
      <c r="K40" s="60">
        <v>3282516</v>
      </c>
      <c r="L40" s="60">
        <v>3502586</v>
      </c>
      <c r="M40" s="60">
        <v>4021130</v>
      </c>
      <c r="N40" s="60">
        <v>10806232</v>
      </c>
      <c r="O40" s="60"/>
      <c r="P40" s="60"/>
      <c r="Q40" s="60"/>
      <c r="R40" s="60"/>
      <c r="S40" s="60"/>
      <c r="T40" s="60"/>
      <c r="U40" s="60"/>
      <c r="V40" s="60"/>
      <c r="W40" s="60">
        <v>16730361</v>
      </c>
      <c r="X40" s="60">
        <v>19812630</v>
      </c>
      <c r="Y40" s="60">
        <v>-3082269</v>
      </c>
      <c r="Z40" s="140">
        <v>-15.56</v>
      </c>
      <c r="AA40" s="155">
        <v>39625254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107145347</v>
      </c>
      <c r="D42" s="153">
        <f>SUM(D43:D46)</f>
        <v>0</v>
      </c>
      <c r="E42" s="154">
        <f t="shared" si="8"/>
        <v>113858410</v>
      </c>
      <c r="F42" s="100">
        <f t="shared" si="8"/>
        <v>113858410</v>
      </c>
      <c r="G42" s="100">
        <f t="shared" si="8"/>
        <v>1689866</v>
      </c>
      <c r="H42" s="100">
        <f t="shared" si="8"/>
        <v>0</v>
      </c>
      <c r="I42" s="100">
        <f t="shared" si="8"/>
        <v>5840162</v>
      </c>
      <c r="J42" s="100">
        <f t="shared" si="8"/>
        <v>7530028</v>
      </c>
      <c r="K42" s="100">
        <f t="shared" si="8"/>
        <v>8801845</v>
      </c>
      <c r="L42" s="100">
        <f t="shared" si="8"/>
        <v>7521029</v>
      </c>
      <c r="M42" s="100">
        <f t="shared" si="8"/>
        <v>11215855</v>
      </c>
      <c r="N42" s="100">
        <f t="shared" si="8"/>
        <v>27538729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35068757</v>
      </c>
      <c r="X42" s="100">
        <f t="shared" si="8"/>
        <v>55967052</v>
      </c>
      <c r="Y42" s="100">
        <f t="shared" si="8"/>
        <v>-20898295</v>
      </c>
      <c r="Z42" s="137">
        <f>+IF(X42&lt;&gt;0,+(Y42/X42)*100,0)</f>
        <v>-37.340353392206545</v>
      </c>
      <c r="AA42" s="153">
        <f>SUM(AA43:AA46)</f>
        <v>113858410</v>
      </c>
    </row>
    <row r="43" spans="1:27" ht="12.75">
      <c r="A43" s="138" t="s">
        <v>89</v>
      </c>
      <c r="B43" s="136"/>
      <c r="C43" s="155">
        <v>81086228</v>
      </c>
      <c r="D43" s="155"/>
      <c r="E43" s="156">
        <v>86401952</v>
      </c>
      <c r="F43" s="60">
        <v>86401952</v>
      </c>
      <c r="G43" s="60">
        <v>490691</v>
      </c>
      <c r="H43" s="60"/>
      <c r="I43" s="60">
        <v>3850857</v>
      </c>
      <c r="J43" s="60">
        <v>4341548</v>
      </c>
      <c r="K43" s="60">
        <v>7470876</v>
      </c>
      <c r="L43" s="60">
        <v>5310461</v>
      </c>
      <c r="M43" s="60">
        <v>7628760</v>
      </c>
      <c r="N43" s="60">
        <v>20410097</v>
      </c>
      <c r="O43" s="60"/>
      <c r="P43" s="60"/>
      <c r="Q43" s="60"/>
      <c r="R43" s="60"/>
      <c r="S43" s="60"/>
      <c r="T43" s="60"/>
      <c r="U43" s="60"/>
      <c r="V43" s="60"/>
      <c r="W43" s="60">
        <v>24751645</v>
      </c>
      <c r="X43" s="60">
        <v>42238824</v>
      </c>
      <c r="Y43" s="60">
        <v>-17487179</v>
      </c>
      <c r="Z43" s="140">
        <v>-41.4</v>
      </c>
      <c r="AA43" s="155">
        <v>86401952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26059119</v>
      </c>
      <c r="D46" s="155"/>
      <c r="E46" s="156">
        <v>27456458</v>
      </c>
      <c r="F46" s="60">
        <v>27456458</v>
      </c>
      <c r="G46" s="60">
        <v>1199175</v>
      </c>
      <c r="H46" s="60"/>
      <c r="I46" s="60">
        <v>1989305</v>
      </c>
      <c r="J46" s="60">
        <v>3188480</v>
      </c>
      <c r="K46" s="60">
        <v>1330969</v>
      </c>
      <c r="L46" s="60">
        <v>2210568</v>
      </c>
      <c r="M46" s="60">
        <v>3587095</v>
      </c>
      <c r="N46" s="60">
        <v>7128632</v>
      </c>
      <c r="O46" s="60"/>
      <c r="P46" s="60"/>
      <c r="Q46" s="60"/>
      <c r="R46" s="60"/>
      <c r="S46" s="60"/>
      <c r="T46" s="60"/>
      <c r="U46" s="60"/>
      <c r="V46" s="60"/>
      <c r="W46" s="60">
        <v>10317112</v>
      </c>
      <c r="X46" s="60">
        <v>13728228</v>
      </c>
      <c r="Y46" s="60">
        <v>-3411116</v>
      </c>
      <c r="Z46" s="140">
        <v>-24.85</v>
      </c>
      <c r="AA46" s="155">
        <v>27456458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388023441</v>
      </c>
      <c r="D48" s="168">
        <f>+D28+D32+D38+D42+D47</f>
        <v>0</v>
      </c>
      <c r="E48" s="169">
        <f t="shared" si="9"/>
        <v>379872584</v>
      </c>
      <c r="F48" s="73">
        <f t="shared" si="9"/>
        <v>379872584</v>
      </c>
      <c r="G48" s="73">
        <f t="shared" si="9"/>
        <v>19833828</v>
      </c>
      <c r="H48" s="73">
        <f t="shared" si="9"/>
        <v>0</v>
      </c>
      <c r="I48" s="73">
        <f t="shared" si="9"/>
        <v>34678659</v>
      </c>
      <c r="J48" s="73">
        <f t="shared" si="9"/>
        <v>54512487</v>
      </c>
      <c r="K48" s="73">
        <f t="shared" si="9"/>
        <v>33325200</v>
      </c>
      <c r="L48" s="73">
        <f t="shared" si="9"/>
        <v>30515576</v>
      </c>
      <c r="M48" s="73">
        <f t="shared" si="9"/>
        <v>36579423</v>
      </c>
      <c r="N48" s="73">
        <f t="shared" si="9"/>
        <v>100420199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154932686</v>
      </c>
      <c r="X48" s="73">
        <f t="shared" si="9"/>
        <v>189389490</v>
      </c>
      <c r="Y48" s="73">
        <f t="shared" si="9"/>
        <v>-34456804</v>
      </c>
      <c r="Z48" s="170">
        <f>+IF(X48&lt;&gt;0,+(Y48/X48)*100,0)</f>
        <v>-18.193619931074316</v>
      </c>
      <c r="AA48" s="168">
        <f>+AA28+AA32+AA38+AA42+AA47</f>
        <v>379872584</v>
      </c>
    </row>
    <row r="49" spans="1:27" ht="12.75">
      <c r="A49" s="148" t="s">
        <v>49</v>
      </c>
      <c r="B49" s="149"/>
      <c r="C49" s="171">
        <f aca="true" t="shared" si="10" ref="C49:Y49">+C25-C48</f>
        <v>54445295</v>
      </c>
      <c r="D49" s="171">
        <f>+D25-D48</f>
        <v>0</v>
      </c>
      <c r="E49" s="172">
        <f t="shared" si="10"/>
        <v>15326415</v>
      </c>
      <c r="F49" s="173">
        <f t="shared" si="10"/>
        <v>15326415</v>
      </c>
      <c r="G49" s="173">
        <f t="shared" si="10"/>
        <v>132410025</v>
      </c>
      <c r="H49" s="173">
        <f t="shared" si="10"/>
        <v>0</v>
      </c>
      <c r="I49" s="173">
        <f t="shared" si="10"/>
        <v>-19052077</v>
      </c>
      <c r="J49" s="173">
        <f t="shared" si="10"/>
        <v>113357948</v>
      </c>
      <c r="K49" s="173">
        <f t="shared" si="10"/>
        <v>-21924320</v>
      </c>
      <c r="L49" s="173">
        <f t="shared" si="10"/>
        <v>-17886849</v>
      </c>
      <c r="M49" s="173">
        <f t="shared" si="10"/>
        <v>43274340</v>
      </c>
      <c r="N49" s="173">
        <f t="shared" si="10"/>
        <v>3463171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116821119</v>
      </c>
      <c r="X49" s="173">
        <f>IF(F25=F48,0,X25-X48)</f>
        <v>11415594</v>
      </c>
      <c r="Y49" s="173">
        <f t="shared" si="10"/>
        <v>105405525</v>
      </c>
      <c r="Z49" s="174">
        <f>+IF(X49&lt;&gt;0,+(Y49/X49)*100,0)</f>
        <v>923.3468271559061</v>
      </c>
      <c r="AA49" s="171">
        <f>+AA25-AA48</f>
        <v>15326415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59860398</v>
      </c>
      <c r="D5" s="155">
        <v>0</v>
      </c>
      <c r="E5" s="156">
        <v>76208713</v>
      </c>
      <c r="F5" s="60">
        <v>76208713</v>
      </c>
      <c r="G5" s="60">
        <v>78504257</v>
      </c>
      <c r="H5" s="60">
        <v>0</v>
      </c>
      <c r="I5" s="60">
        <v>-3193079</v>
      </c>
      <c r="J5" s="60">
        <v>75311178</v>
      </c>
      <c r="K5" s="60">
        <v>-276923</v>
      </c>
      <c r="L5" s="60">
        <v>-102452</v>
      </c>
      <c r="M5" s="60">
        <v>-1909</v>
      </c>
      <c r="N5" s="60">
        <v>-381284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74929894</v>
      </c>
      <c r="X5" s="60">
        <v>38104356</v>
      </c>
      <c r="Y5" s="60">
        <v>36825538</v>
      </c>
      <c r="Z5" s="140">
        <v>96.64</v>
      </c>
      <c r="AA5" s="155">
        <v>76208713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57798071</v>
      </c>
      <c r="D7" s="155">
        <v>0</v>
      </c>
      <c r="E7" s="156">
        <v>61763690</v>
      </c>
      <c r="F7" s="60">
        <v>61763690</v>
      </c>
      <c r="G7" s="60">
        <v>4117298</v>
      </c>
      <c r="H7" s="60">
        <v>0</v>
      </c>
      <c r="I7" s="60">
        <v>8110377</v>
      </c>
      <c r="J7" s="60">
        <v>12227675</v>
      </c>
      <c r="K7" s="60">
        <v>4400889</v>
      </c>
      <c r="L7" s="60">
        <v>6957288</v>
      </c>
      <c r="M7" s="60">
        <v>8555750</v>
      </c>
      <c r="N7" s="60">
        <v>19913927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32141602</v>
      </c>
      <c r="X7" s="60">
        <v>30881844</v>
      </c>
      <c r="Y7" s="60">
        <v>1259758</v>
      </c>
      <c r="Z7" s="140">
        <v>4.08</v>
      </c>
      <c r="AA7" s="155">
        <v>61763690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15330767</v>
      </c>
      <c r="D10" s="155">
        <v>0</v>
      </c>
      <c r="E10" s="156">
        <v>19486858</v>
      </c>
      <c r="F10" s="54">
        <v>19486858</v>
      </c>
      <c r="G10" s="54">
        <v>1700874</v>
      </c>
      <c r="H10" s="54">
        <v>0</v>
      </c>
      <c r="I10" s="54">
        <v>3467923</v>
      </c>
      <c r="J10" s="54">
        <v>5168797</v>
      </c>
      <c r="K10" s="54">
        <v>1705922</v>
      </c>
      <c r="L10" s="54">
        <v>3205855</v>
      </c>
      <c r="M10" s="54">
        <v>4993625</v>
      </c>
      <c r="N10" s="54">
        <v>9905402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15074199</v>
      </c>
      <c r="X10" s="54">
        <v>9743430</v>
      </c>
      <c r="Y10" s="54">
        <v>5330769</v>
      </c>
      <c r="Z10" s="184">
        <v>54.71</v>
      </c>
      <c r="AA10" s="130">
        <v>19486858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594786</v>
      </c>
      <c r="D12" s="155">
        <v>0</v>
      </c>
      <c r="E12" s="156">
        <v>730000</v>
      </c>
      <c r="F12" s="60">
        <v>730000</v>
      </c>
      <c r="G12" s="60">
        <v>66675</v>
      </c>
      <c r="H12" s="60">
        <v>0</v>
      </c>
      <c r="I12" s="60">
        <v>47232</v>
      </c>
      <c r="J12" s="60">
        <v>113907</v>
      </c>
      <c r="K12" s="60">
        <v>37639</v>
      </c>
      <c r="L12" s="60">
        <v>44717</v>
      </c>
      <c r="M12" s="60">
        <v>39645</v>
      </c>
      <c r="N12" s="60">
        <v>122001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235908</v>
      </c>
      <c r="X12" s="60">
        <v>364998</v>
      </c>
      <c r="Y12" s="60">
        <v>-129090</v>
      </c>
      <c r="Z12" s="140">
        <v>-35.37</v>
      </c>
      <c r="AA12" s="155">
        <v>730000</v>
      </c>
    </row>
    <row r="13" spans="1:27" ht="12.75">
      <c r="A13" s="181" t="s">
        <v>109</v>
      </c>
      <c r="B13" s="185"/>
      <c r="C13" s="155">
        <v>2722211</v>
      </c>
      <c r="D13" s="155">
        <v>0</v>
      </c>
      <c r="E13" s="156">
        <v>2120000</v>
      </c>
      <c r="F13" s="60">
        <v>2120000</v>
      </c>
      <c r="G13" s="60">
        <v>0</v>
      </c>
      <c r="H13" s="60">
        <v>0</v>
      </c>
      <c r="I13" s="60">
        <v>0</v>
      </c>
      <c r="J13" s="60">
        <v>0</v>
      </c>
      <c r="K13" s="60">
        <v>35376</v>
      </c>
      <c r="L13" s="60">
        <v>8850</v>
      </c>
      <c r="M13" s="60">
        <v>0</v>
      </c>
      <c r="N13" s="60">
        <v>44226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44226</v>
      </c>
      <c r="X13" s="60">
        <v>1060002</v>
      </c>
      <c r="Y13" s="60">
        <v>-1015776</v>
      </c>
      <c r="Z13" s="140">
        <v>-95.83</v>
      </c>
      <c r="AA13" s="155">
        <v>2120000</v>
      </c>
    </row>
    <row r="14" spans="1:27" ht="12.75">
      <c r="A14" s="181" t="s">
        <v>110</v>
      </c>
      <c r="B14" s="185"/>
      <c r="C14" s="155">
        <v>21437205</v>
      </c>
      <c r="D14" s="155">
        <v>0</v>
      </c>
      <c r="E14" s="156">
        <v>22260000</v>
      </c>
      <c r="F14" s="60">
        <v>22260000</v>
      </c>
      <c r="G14" s="60">
        <v>1796804</v>
      </c>
      <c r="H14" s="60">
        <v>0</v>
      </c>
      <c r="I14" s="60">
        <v>3675016</v>
      </c>
      <c r="J14" s="60">
        <v>5471820</v>
      </c>
      <c r="K14" s="60">
        <v>1870967</v>
      </c>
      <c r="L14" s="60">
        <v>2040216</v>
      </c>
      <c r="M14" s="60">
        <v>10361095</v>
      </c>
      <c r="N14" s="60">
        <v>14272278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19744098</v>
      </c>
      <c r="X14" s="60">
        <v>11130000</v>
      </c>
      <c r="Y14" s="60">
        <v>8614098</v>
      </c>
      <c r="Z14" s="140">
        <v>77.4</v>
      </c>
      <c r="AA14" s="155">
        <v>22260000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89050</v>
      </c>
      <c r="D16" s="155">
        <v>0</v>
      </c>
      <c r="E16" s="156">
        <v>190800</v>
      </c>
      <c r="F16" s="60">
        <v>190800</v>
      </c>
      <c r="G16" s="60">
        <v>2450</v>
      </c>
      <c r="H16" s="60">
        <v>0</v>
      </c>
      <c r="I16" s="60">
        <v>0</v>
      </c>
      <c r="J16" s="60">
        <v>2450</v>
      </c>
      <c r="K16" s="60">
        <v>21650</v>
      </c>
      <c r="L16" s="60">
        <v>5250</v>
      </c>
      <c r="M16" s="60">
        <v>2350</v>
      </c>
      <c r="N16" s="60">
        <v>29250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31700</v>
      </c>
      <c r="X16" s="60">
        <v>95400</v>
      </c>
      <c r="Y16" s="60">
        <v>-63700</v>
      </c>
      <c r="Z16" s="140">
        <v>-66.77</v>
      </c>
      <c r="AA16" s="155">
        <v>190800</v>
      </c>
    </row>
    <row r="17" spans="1:27" ht="12.75">
      <c r="A17" s="181" t="s">
        <v>113</v>
      </c>
      <c r="B17" s="185"/>
      <c r="C17" s="155">
        <v>3516632</v>
      </c>
      <c r="D17" s="155">
        <v>0</v>
      </c>
      <c r="E17" s="156">
        <v>4028000</v>
      </c>
      <c r="F17" s="60">
        <v>4028000</v>
      </c>
      <c r="G17" s="60">
        <v>473554</v>
      </c>
      <c r="H17" s="60">
        <v>0</v>
      </c>
      <c r="I17" s="60">
        <v>301178</v>
      </c>
      <c r="J17" s="60">
        <v>774732</v>
      </c>
      <c r="K17" s="60">
        <v>338166</v>
      </c>
      <c r="L17" s="60">
        <v>430682</v>
      </c>
      <c r="M17" s="60">
        <v>279345</v>
      </c>
      <c r="N17" s="60">
        <v>1048193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1822925</v>
      </c>
      <c r="X17" s="60">
        <v>2014002</v>
      </c>
      <c r="Y17" s="60">
        <v>-191077</v>
      </c>
      <c r="Z17" s="140">
        <v>-9.49</v>
      </c>
      <c r="AA17" s="155">
        <v>4028000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204810761</v>
      </c>
      <c r="D19" s="155">
        <v>0</v>
      </c>
      <c r="E19" s="156">
        <v>168633598</v>
      </c>
      <c r="F19" s="60">
        <v>168633598</v>
      </c>
      <c r="G19" s="60">
        <v>65079999</v>
      </c>
      <c r="H19" s="60">
        <v>0</v>
      </c>
      <c r="I19" s="60">
        <v>0</v>
      </c>
      <c r="J19" s="60">
        <v>65079999</v>
      </c>
      <c r="K19" s="60">
        <v>0</v>
      </c>
      <c r="L19" s="60">
        <v>0</v>
      </c>
      <c r="M19" s="60">
        <v>52064000</v>
      </c>
      <c r="N19" s="60">
        <v>52064000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117143999</v>
      </c>
      <c r="X19" s="60">
        <v>84732150</v>
      </c>
      <c r="Y19" s="60">
        <v>32411849</v>
      </c>
      <c r="Z19" s="140">
        <v>38.25</v>
      </c>
      <c r="AA19" s="155">
        <v>168633598</v>
      </c>
    </row>
    <row r="20" spans="1:27" ht="12.75">
      <c r="A20" s="181" t="s">
        <v>35</v>
      </c>
      <c r="B20" s="185"/>
      <c r="C20" s="155">
        <v>5818730</v>
      </c>
      <c r="D20" s="155">
        <v>0</v>
      </c>
      <c r="E20" s="156">
        <v>5139940</v>
      </c>
      <c r="F20" s="54">
        <v>5139940</v>
      </c>
      <c r="G20" s="54">
        <v>501942</v>
      </c>
      <c r="H20" s="54">
        <v>0</v>
      </c>
      <c r="I20" s="54">
        <v>3217935</v>
      </c>
      <c r="J20" s="54">
        <v>3719877</v>
      </c>
      <c r="K20" s="54">
        <v>3267194</v>
      </c>
      <c r="L20" s="54">
        <v>38321</v>
      </c>
      <c r="M20" s="54">
        <v>3559862</v>
      </c>
      <c r="N20" s="54">
        <v>6865377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10585254</v>
      </c>
      <c r="X20" s="54">
        <v>2569968</v>
      </c>
      <c r="Y20" s="54">
        <v>8015286</v>
      </c>
      <c r="Z20" s="184">
        <v>311.88</v>
      </c>
      <c r="AA20" s="130">
        <v>5139940</v>
      </c>
    </row>
    <row r="21" spans="1:27" ht="12.75">
      <c r="A21" s="181" t="s">
        <v>115</v>
      </c>
      <c r="B21" s="185"/>
      <c r="C21" s="155">
        <v>2280800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374259411</v>
      </c>
      <c r="D22" s="188">
        <f>SUM(D5:D21)</f>
        <v>0</v>
      </c>
      <c r="E22" s="189">
        <f t="shared" si="0"/>
        <v>360561599</v>
      </c>
      <c r="F22" s="190">
        <f t="shared" si="0"/>
        <v>360561599</v>
      </c>
      <c r="G22" s="190">
        <f t="shared" si="0"/>
        <v>152243853</v>
      </c>
      <c r="H22" s="190">
        <f t="shared" si="0"/>
        <v>0</v>
      </c>
      <c r="I22" s="190">
        <f t="shared" si="0"/>
        <v>15626582</v>
      </c>
      <c r="J22" s="190">
        <f t="shared" si="0"/>
        <v>167870435</v>
      </c>
      <c r="K22" s="190">
        <f t="shared" si="0"/>
        <v>11400880</v>
      </c>
      <c r="L22" s="190">
        <f t="shared" si="0"/>
        <v>12628727</v>
      </c>
      <c r="M22" s="190">
        <f t="shared" si="0"/>
        <v>79853763</v>
      </c>
      <c r="N22" s="190">
        <f t="shared" si="0"/>
        <v>103883370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271753805</v>
      </c>
      <c r="X22" s="190">
        <f t="shared" si="0"/>
        <v>180696150</v>
      </c>
      <c r="Y22" s="190">
        <f t="shared" si="0"/>
        <v>91057655</v>
      </c>
      <c r="Z22" s="191">
        <f>+IF(X22&lt;&gt;0,+(Y22/X22)*100,0)</f>
        <v>50.39269237335715</v>
      </c>
      <c r="AA22" s="188">
        <f>SUM(AA5:AA21)</f>
        <v>360561599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137055994</v>
      </c>
      <c r="D25" s="155">
        <v>0</v>
      </c>
      <c r="E25" s="156">
        <v>149305714</v>
      </c>
      <c r="F25" s="60">
        <v>149305714</v>
      </c>
      <c r="G25" s="60">
        <v>11229743</v>
      </c>
      <c r="H25" s="60">
        <v>0</v>
      </c>
      <c r="I25" s="60">
        <v>12717538</v>
      </c>
      <c r="J25" s="60">
        <v>23947281</v>
      </c>
      <c r="K25" s="60">
        <v>12199214</v>
      </c>
      <c r="L25" s="60">
        <v>12174373</v>
      </c>
      <c r="M25" s="60">
        <v>12718088</v>
      </c>
      <c r="N25" s="60">
        <v>37091675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61038956</v>
      </c>
      <c r="X25" s="60">
        <v>74652858</v>
      </c>
      <c r="Y25" s="60">
        <v>-13613902</v>
      </c>
      <c r="Z25" s="140">
        <v>-18.24</v>
      </c>
      <c r="AA25" s="155">
        <v>149305714</v>
      </c>
    </row>
    <row r="26" spans="1:27" ht="12.75">
      <c r="A26" s="183" t="s">
        <v>38</v>
      </c>
      <c r="B26" s="182"/>
      <c r="C26" s="155">
        <v>16573828</v>
      </c>
      <c r="D26" s="155">
        <v>0</v>
      </c>
      <c r="E26" s="156">
        <v>16448162</v>
      </c>
      <c r="F26" s="60">
        <v>16448162</v>
      </c>
      <c r="G26" s="60">
        <v>1468281</v>
      </c>
      <c r="H26" s="60">
        <v>0</v>
      </c>
      <c r="I26" s="60">
        <v>1435151</v>
      </c>
      <c r="J26" s="60">
        <v>2903432</v>
      </c>
      <c r="K26" s="60">
        <v>1463398</v>
      </c>
      <c r="L26" s="60">
        <v>1443617</v>
      </c>
      <c r="M26" s="60">
        <v>1752604</v>
      </c>
      <c r="N26" s="60">
        <v>4659619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7563051</v>
      </c>
      <c r="X26" s="60">
        <v>8224080</v>
      </c>
      <c r="Y26" s="60">
        <v>-661029</v>
      </c>
      <c r="Z26" s="140">
        <v>-8.04</v>
      </c>
      <c r="AA26" s="155">
        <v>16448162</v>
      </c>
    </row>
    <row r="27" spans="1:27" ht="12.75">
      <c r="A27" s="183" t="s">
        <v>118</v>
      </c>
      <c r="B27" s="182"/>
      <c r="C27" s="155">
        <v>27528554</v>
      </c>
      <c r="D27" s="155">
        <v>0</v>
      </c>
      <c r="E27" s="156">
        <v>22222733</v>
      </c>
      <c r="F27" s="60">
        <v>22222733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11111364</v>
      </c>
      <c r="Y27" s="60">
        <v>-11111364</v>
      </c>
      <c r="Z27" s="140">
        <v>-100</v>
      </c>
      <c r="AA27" s="155">
        <v>22222733</v>
      </c>
    </row>
    <row r="28" spans="1:27" ht="12.75">
      <c r="A28" s="183" t="s">
        <v>39</v>
      </c>
      <c r="B28" s="182"/>
      <c r="C28" s="155">
        <v>30048096</v>
      </c>
      <c r="D28" s="155">
        <v>0</v>
      </c>
      <c r="E28" s="156">
        <v>40810000</v>
      </c>
      <c r="F28" s="60">
        <v>40810000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20404998</v>
      </c>
      <c r="Y28" s="60">
        <v>-20404998</v>
      </c>
      <c r="Z28" s="140">
        <v>-100</v>
      </c>
      <c r="AA28" s="155">
        <v>40810000</v>
      </c>
    </row>
    <row r="29" spans="1:27" ht="12.75">
      <c r="A29" s="183" t="s">
        <v>40</v>
      </c>
      <c r="B29" s="182"/>
      <c r="C29" s="155">
        <v>15962519</v>
      </c>
      <c r="D29" s="155">
        <v>0</v>
      </c>
      <c r="E29" s="156">
        <v>2809000</v>
      </c>
      <c r="F29" s="60">
        <v>2809000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1404498</v>
      </c>
      <c r="Y29" s="60">
        <v>-1404498</v>
      </c>
      <c r="Z29" s="140">
        <v>-100</v>
      </c>
      <c r="AA29" s="155">
        <v>2809000</v>
      </c>
    </row>
    <row r="30" spans="1:27" ht="12.75">
      <c r="A30" s="183" t="s">
        <v>119</v>
      </c>
      <c r="B30" s="182"/>
      <c r="C30" s="155">
        <v>63870551</v>
      </c>
      <c r="D30" s="155">
        <v>0</v>
      </c>
      <c r="E30" s="156">
        <v>55000000</v>
      </c>
      <c r="F30" s="60">
        <v>55000000</v>
      </c>
      <c r="G30" s="60">
        <v>0</v>
      </c>
      <c r="H30" s="60">
        <v>0</v>
      </c>
      <c r="I30" s="60">
        <v>2642496</v>
      </c>
      <c r="J30" s="60">
        <v>2642496</v>
      </c>
      <c r="K30" s="60">
        <v>4606962</v>
      </c>
      <c r="L30" s="60">
        <v>4359441</v>
      </c>
      <c r="M30" s="60">
        <v>6210529</v>
      </c>
      <c r="N30" s="60">
        <v>15176932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17819428</v>
      </c>
      <c r="X30" s="60">
        <v>27499998</v>
      </c>
      <c r="Y30" s="60">
        <v>-9680570</v>
      </c>
      <c r="Z30" s="140">
        <v>-35.2</v>
      </c>
      <c r="AA30" s="155">
        <v>55000000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35529800</v>
      </c>
      <c r="F32" s="60">
        <v>35529800</v>
      </c>
      <c r="G32" s="60">
        <v>0</v>
      </c>
      <c r="H32" s="60">
        <v>0</v>
      </c>
      <c r="I32" s="60">
        <v>39169</v>
      </c>
      <c r="J32" s="60">
        <v>39169</v>
      </c>
      <c r="K32" s="60">
        <v>19584</v>
      </c>
      <c r="L32" s="60">
        <v>0</v>
      </c>
      <c r="M32" s="60">
        <v>470544</v>
      </c>
      <c r="N32" s="60">
        <v>490128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529297</v>
      </c>
      <c r="X32" s="60">
        <v>397500</v>
      </c>
      <c r="Y32" s="60">
        <v>131797</v>
      </c>
      <c r="Z32" s="140">
        <v>33.16</v>
      </c>
      <c r="AA32" s="155">
        <v>35529800</v>
      </c>
    </row>
    <row r="33" spans="1:27" ht="12.75">
      <c r="A33" s="183" t="s">
        <v>42</v>
      </c>
      <c r="B33" s="182"/>
      <c r="C33" s="155">
        <v>7577983</v>
      </c>
      <c r="D33" s="155">
        <v>0</v>
      </c>
      <c r="E33" s="156">
        <v>15500000</v>
      </c>
      <c r="F33" s="60">
        <v>15500000</v>
      </c>
      <c r="G33" s="60">
        <v>497851</v>
      </c>
      <c r="H33" s="60">
        <v>0</v>
      </c>
      <c r="I33" s="60">
        <v>1419487</v>
      </c>
      <c r="J33" s="60">
        <v>1917338</v>
      </c>
      <c r="K33" s="60">
        <v>624053</v>
      </c>
      <c r="L33" s="60">
        <v>2376118</v>
      </c>
      <c r="M33" s="60">
        <v>2747719</v>
      </c>
      <c r="N33" s="60">
        <v>5747890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7665228</v>
      </c>
      <c r="X33" s="60">
        <v>7750002</v>
      </c>
      <c r="Y33" s="60">
        <v>-84774</v>
      </c>
      <c r="Z33" s="140">
        <v>-1.09</v>
      </c>
      <c r="AA33" s="155">
        <v>15500000</v>
      </c>
    </row>
    <row r="34" spans="1:27" ht="12.75">
      <c r="A34" s="183" t="s">
        <v>43</v>
      </c>
      <c r="B34" s="182"/>
      <c r="C34" s="155">
        <v>86431573</v>
      </c>
      <c r="D34" s="155">
        <v>0</v>
      </c>
      <c r="E34" s="156">
        <v>42247175</v>
      </c>
      <c r="F34" s="60">
        <v>42247175</v>
      </c>
      <c r="G34" s="60">
        <v>6637953</v>
      </c>
      <c r="H34" s="60">
        <v>0</v>
      </c>
      <c r="I34" s="60">
        <v>16424818</v>
      </c>
      <c r="J34" s="60">
        <v>23062771</v>
      </c>
      <c r="K34" s="60">
        <v>14411989</v>
      </c>
      <c r="L34" s="60">
        <v>10162027</v>
      </c>
      <c r="M34" s="60">
        <v>12679939</v>
      </c>
      <c r="N34" s="60">
        <v>37253955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60316726</v>
      </c>
      <c r="X34" s="60">
        <v>37944186</v>
      </c>
      <c r="Y34" s="60">
        <v>22372540</v>
      </c>
      <c r="Z34" s="140">
        <v>58.96</v>
      </c>
      <c r="AA34" s="155">
        <v>42247175</v>
      </c>
    </row>
    <row r="35" spans="1:27" ht="12.75">
      <c r="A35" s="181" t="s">
        <v>122</v>
      </c>
      <c r="B35" s="185"/>
      <c r="C35" s="155">
        <v>2974343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388023441</v>
      </c>
      <c r="D36" s="188">
        <f>SUM(D25:D35)</f>
        <v>0</v>
      </c>
      <c r="E36" s="189">
        <f t="shared" si="1"/>
        <v>379872584</v>
      </c>
      <c r="F36" s="190">
        <f t="shared" si="1"/>
        <v>379872584</v>
      </c>
      <c r="G36" s="190">
        <f t="shared" si="1"/>
        <v>19833828</v>
      </c>
      <c r="H36" s="190">
        <f t="shared" si="1"/>
        <v>0</v>
      </c>
      <c r="I36" s="190">
        <f t="shared" si="1"/>
        <v>34678659</v>
      </c>
      <c r="J36" s="190">
        <f t="shared" si="1"/>
        <v>54512487</v>
      </c>
      <c r="K36" s="190">
        <f t="shared" si="1"/>
        <v>33325200</v>
      </c>
      <c r="L36" s="190">
        <f t="shared" si="1"/>
        <v>30515576</v>
      </c>
      <c r="M36" s="190">
        <f t="shared" si="1"/>
        <v>36579423</v>
      </c>
      <c r="N36" s="190">
        <f t="shared" si="1"/>
        <v>100420199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154932686</v>
      </c>
      <c r="X36" s="190">
        <f t="shared" si="1"/>
        <v>189389484</v>
      </c>
      <c r="Y36" s="190">
        <f t="shared" si="1"/>
        <v>-34456798</v>
      </c>
      <c r="Z36" s="191">
        <f>+IF(X36&lt;&gt;0,+(Y36/X36)*100,0)</f>
        <v>-18.193617339387227</v>
      </c>
      <c r="AA36" s="188">
        <f>SUM(AA25:AA35)</f>
        <v>379872584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-13764030</v>
      </c>
      <c r="D38" s="199">
        <f>+D22-D36</f>
        <v>0</v>
      </c>
      <c r="E38" s="200">
        <f t="shared" si="2"/>
        <v>-19310985</v>
      </c>
      <c r="F38" s="106">
        <f t="shared" si="2"/>
        <v>-19310985</v>
      </c>
      <c r="G38" s="106">
        <f t="shared" si="2"/>
        <v>132410025</v>
      </c>
      <c r="H38" s="106">
        <f t="shared" si="2"/>
        <v>0</v>
      </c>
      <c r="I38" s="106">
        <f t="shared" si="2"/>
        <v>-19052077</v>
      </c>
      <c r="J38" s="106">
        <f t="shared" si="2"/>
        <v>113357948</v>
      </c>
      <c r="K38" s="106">
        <f t="shared" si="2"/>
        <v>-21924320</v>
      </c>
      <c r="L38" s="106">
        <f t="shared" si="2"/>
        <v>-17886849</v>
      </c>
      <c r="M38" s="106">
        <f t="shared" si="2"/>
        <v>43274340</v>
      </c>
      <c r="N38" s="106">
        <f t="shared" si="2"/>
        <v>3463171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116821119</v>
      </c>
      <c r="X38" s="106">
        <f>IF(F22=F36,0,X22-X36)</f>
        <v>-8693334</v>
      </c>
      <c r="Y38" s="106">
        <f t="shared" si="2"/>
        <v>125514453</v>
      </c>
      <c r="Z38" s="201">
        <f>+IF(X38&lt;&gt;0,+(Y38/X38)*100,0)</f>
        <v>-1443.801112438565</v>
      </c>
      <c r="AA38" s="199">
        <f>+AA22-AA36</f>
        <v>-19310985</v>
      </c>
    </row>
    <row r="39" spans="1:27" ht="12.75">
      <c r="A39" s="181" t="s">
        <v>46</v>
      </c>
      <c r="B39" s="185"/>
      <c r="C39" s="155">
        <v>68209325</v>
      </c>
      <c r="D39" s="155">
        <v>0</v>
      </c>
      <c r="E39" s="156">
        <v>34637400</v>
      </c>
      <c r="F39" s="60">
        <v>34637400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20108936</v>
      </c>
      <c r="Y39" s="60">
        <v>-20108936</v>
      </c>
      <c r="Z39" s="140">
        <v>-100</v>
      </c>
      <c r="AA39" s="155">
        <v>34637400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54445295</v>
      </c>
      <c r="D42" s="206">
        <f>SUM(D38:D41)</f>
        <v>0</v>
      </c>
      <c r="E42" s="207">
        <f t="shared" si="3"/>
        <v>15326415</v>
      </c>
      <c r="F42" s="88">
        <f t="shared" si="3"/>
        <v>15326415</v>
      </c>
      <c r="G42" s="88">
        <f t="shared" si="3"/>
        <v>132410025</v>
      </c>
      <c r="H42" s="88">
        <f t="shared" si="3"/>
        <v>0</v>
      </c>
      <c r="I42" s="88">
        <f t="shared" si="3"/>
        <v>-19052077</v>
      </c>
      <c r="J42" s="88">
        <f t="shared" si="3"/>
        <v>113357948</v>
      </c>
      <c r="K42" s="88">
        <f t="shared" si="3"/>
        <v>-21924320</v>
      </c>
      <c r="L42" s="88">
        <f t="shared" si="3"/>
        <v>-17886849</v>
      </c>
      <c r="M42" s="88">
        <f t="shared" si="3"/>
        <v>43274340</v>
      </c>
      <c r="N42" s="88">
        <f t="shared" si="3"/>
        <v>3463171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116821119</v>
      </c>
      <c r="X42" s="88">
        <f t="shared" si="3"/>
        <v>11415602</v>
      </c>
      <c r="Y42" s="88">
        <f t="shared" si="3"/>
        <v>105405517</v>
      </c>
      <c r="Z42" s="208">
        <f>+IF(X42&lt;&gt;0,+(Y42/X42)*100,0)</f>
        <v>923.34610999928</v>
      </c>
      <c r="AA42" s="206">
        <f>SUM(AA38:AA41)</f>
        <v>15326415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54445295</v>
      </c>
      <c r="D44" s="210">
        <f>+D42-D43</f>
        <v>0</v>
      </c>
      <c r="E44" s="211">
        <f t="shared" si="4"/>
        <v>15326415</v>
      </c>
      <c r="F44" s="77">
        <f t="shared" si="4"/>
        <v>15326415</v>
      </c>
      <c r="G44" s="77">
        <f t="shared" si="4"/>
        <v>132410025</v>
      </c>
      <c r="H44" s="77">
        <f t="shared" si="4"/>
        <v>0</v>
      </c>
      <c r="I44" s="77">
        <f t="shared" si="4"/>
        <v>-19052077</v>
      </c>
      <c r="J44" s="77">
        <f t="shared" si="4"/>
        <v>113357948</v>
      </c>
      <c r="K44" s="77">
        <f t="shared" si="4"/>
        <v>-21924320</v>
      </c>
      <c r="L44" s="77">
        <f t="shared" si="4"/>
        <v>-17886849</v>
      </c>
      <c r="M44" s="77">
        <f t="shared" si="4"/>
        <v>43274340</v>
      </c>
      <c r="N44" s="77">
        <f t="shared" si="4"/>
        <v>3463171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116821119</v>
      </c>
      <c r="X44" s="77">
        <f t="shared" si="4"/>
        <v>11415602</v>
      </c>
      <c r="Y44" s="77">
        <f t="shared" si="4"/>
        <v>105405517</v>
      </c>
      <c r="Z44" s="212">
        <f>+IF(X44&lt;&gt;0,+(Y44/X44)*100,0)</f>
        <v>923.34610999928</v>
      </c>
      <c r="AA44" s="210">
        <f>+AA42-AA43</f>
        <v>15326415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54445295</v>
      </c>
      <c r="D46" s="206">
        <f>SUM(D44:D45)</f>
        <v>0</v>
      </c>
      <c r="E46" s="207">
        <f t="shared" si="5"/>
        <v>15326415</v>
      </c>
      <c r="F46" s="88">
        <f t="shared" si="5"/>
        <v>15326415</v>
      </c>
      <c r="G46" s="88">
        <f t="shared" si="5"/>
        <v>132410025</v>
      </c>
      <c r="H46" s="88">
        <f t="shared" si="5"/>
        <v>0</v>
      </c>
      <c r="I46" s="88">
        <f t="shared" si="5"/>
        <v>-19052077</v>
      </c>
      <c r="J46" s="88">
        <f t="shared" si="5"/>
        <v>113357948</v>
      </c>
      <c r="K46" s="88">
        <f t="shared" si="5"/>
        <v>-21924320</v>
      </c>
      <c r="L46" s="88">
        <f t="shared" si="5"/>
        <v>-17886849</v>
      </c>
      <c r="M46" s="88">
        <f t="shared" si="5"/>
        <v>43274340</v>
      </c>
      <c r="N46" s="88">
        <f t="shared" si="5"/>
        <v>3463171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116821119</v>
      </c>
      <c r="X46" s="88">
        <f t="shared" si="5"/>
        <v>11415602</v>
      </c>
      <c r="Y46" s="88">
        <f t="shared" si="5"/>
        <v>105405517</v>
      </c>
      <c r="Z46" s="208">
        <f>+IF(X46&lt;&gt;0,+(Y46/X46)*100,0)</f>
        <v>923.34610999928</v>
      </c>
      <c r="AA46" s="206">
        <f>SUM(AA44:AA45)</f>
        <v>15326415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54445295</v>
      </c>
      <c r="D48" s="217">
        <f>SUM(D46:D47)</f>
        <v>0</v>
      </c>
      <c r="E48" s="218">
        <f t="shared" si="6"/>
        <v>15326415</v>
      </c>
      <c r="F48" s="219">
        <f t="shared" si="6"/>
        <v>15326415</v>
      </c>
      <c r="G48" s="219">
        <f t="shared" si="6"/>
        <v>132410025</v>
      </c>
      <c r="H48" s="220">
        <f t="shared" si="6"/>
        <v>0</v>
      </c>
      <c r="I48" s="220">
        <f t="shared" si="6"/>
        <v>-19052077</v>
      </c>
      <c r="J48" s="220">
        <f t="shared" si="6"/>
        <v>113357948</v>
      </c>
      <c r="K48" s="220">
        <f t="shared" si="6"/>
        <v>-21924320</v>
      </c>
      <c r="L48" s="220">
        <f t="shared" si="6"/>
        <v>-17886849</v>
      </c>
      <c r="M48" s="219">
        <f t="shared" si="6"/>
        <v>43274340</v>
      </c>
      <c r="N48" s="219">
        <f t="shared" si="6"/>
        <v>3463171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116821119</v>
      </c>
      <c r="X48" s="220">
        <f t="shared" si="6"/>
        <v>11415602</v>
      </c>
      <c r="Y48" s="220">
        <f t="shared" si="6"/>
        <v>105405517</v>
      </c>
      <c r="Z48" s="221">
        <f>+IF(X48&lt;&gt;0,+(Y48/X48)*100,0)</f>
        <v>923.34610999928</v>
      </c>
      <c r="AA48" s="222">
        <f>SUM(AA46:AA47)</f>
        <v>15326415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77979</v>
      </c>
      <c r="I9" s="100">
        <f t="shared" si="1"/>
        <v>147208</v>
      </c>
      <c r="J9" s="100">
        <f t="shared" si="1"/>
        <v>225187</v>
      </c>
      <c r="K9" s="100">
        <f t="shared" si="1"/>
        <v>28315</v>
      </c>
      <c r="L9" s="100">
        <f t="shared" si="1"/>
        <v>15633</v>
      </c>
      <c r="M9" s="100">
        <f t="shared" si="1"/>
        <v>6477</v>
      </c>
      <c r="N9" s="100">
        <f t="shared" si="1"/>
        <v>50425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275612</v>
      </c>
      <c r="X9" s="100">
        <f t="shared" si="1"/>
        <v>0</v>
      </c>
      <c r="Y9" s="100">
        <f t="shared" si="1"/>
        <v>275612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>
        <v>77979</v>
      </c>
      <c r="I10" s="60">
        <v>147208</v>
      </c>
      <c r="J10" s="60">
        <v>225187</v>
      </c>
      <c r="K10" s="60">
        <v>28315</v>
      </c>
      <c r="L10" s="60">
        <v>15633</v>
      </c>
      <c r="M10" s="60">
        <v>6477</v>
      </c>
      <c r="N10" s="60">
        <v>50425</v>
      </c>
      <c r="O10" s="60"/>
      <c r="P10" s="60"/>
      <c r="Q10" s="60"/>
      <c r="R10" s="60"/>
      <c r="S10" s="60"/>
      <c r="T10" s="60"/>
      <c r="U10" s="60"/>
      <c r="V10" s="60"/>
      <c r="W10" s="60">
        <v>275612</v>
      </c>
      <c r="X10" s="60"/>
      <c r="Y10" s="60">
        <v>275612</v>
      </c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76499488</v>
      </c>
      <c r="D15" s="153">
        <f>SUM(D16:D18)</f>
        <v>0</v>
      </c>
      <c r="E15" s="154">
        <f t="shared" si="2"/>
        <v>32713100</v>
      </c>
      <c r="F15" s="100">
        <f t="shared" si="2"/>
        <v>32713100</v>
      </c>
      <c r="G15" s="100">
        <f t="shared" si="2"/>
        <v>2478350</v>
      </c>
      <c r="H15" s="100">
        <f t="shared" si="2"/>
        <v>1657871</v>
      </c>
      <c r="I15" s="100">
        <f t="shared" si="2"/>
        <v>12740100</v>
      </c>
      <c r="J15" s="100">
        <f t="shared" si="2"/>
        <v>16876321</v>
      </c>
      <c r="K15" s="100">
        <f t="shared" si="2"/>
        <v>1119822</v>
      </c>
      <c r="L15" s="100">
        <f t="shared" si="2"/>
        <v>619150</v>
      </c>
      <c r="M15" s="100">
        <f t="shared" si="2"/>
        <v>864659</v>
      </c>
      <c r="N15" s="100">
        <f t="shared" si="2"/>
        <v>2603631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19479952</v>
      </c>
      <c r="X15" s="100">
        <f t="shared" si="2"/>
        <v>20108936</v>
      </c>
      <c r="Y15" s="100">
        <f t="shared" si="2"/>
        <v>-628984</v>
      </c>
      <c r="Z15" s="137">
        <f>+IF(X15&lt;&gt;0,+(Y15/X15)*100,0)</f>
        <v>-3.1278830466216614</v>
      </c>
      <c r="AA15" s="102">
        <f>SUM(AA16:AA18)</f>
        <v>32713100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76499488</v>
      </c>
      <c r="D17" s="155"/>
      <c r="E17" s="156">
        <v>32713100</v>
      </c>
      <c r="F17" s="60">
        <v>32713100</v>
      </c>
      <c r="G17" s="60">
        <v>2478350</v>
      </c>
      <c r="H17" s="60">
        <v>1657871</v>
      </c>
      <c r="I17" s="60">
        <v>12740100</v>
      </c>
      <c r="J17" s="60">
        <v>16876321</v>
      </c>
      <c r="K17" s="60">
        <v>1119822</v>
      </c>
      <c r="L17" s="60">
        <v>619150</v>
      </c>
      <c r="M17" s="60">
        <v>864659</v>
      </c>
      <c r="N17" s="60">
        <v>2603631</v>
      </c>
      <c r="O17" s="60"/>
      <c r="P17" s="60"/>
      <c r="Q17" s="60"/>
      <c r="R17" s="60"/>
      <c r="S17" s="60"/>
      <c r="T17" s="60"/>
      <c r="U17" s="60"/>
      <c r="V17" s="60"/>
      <c r="W17" s="60">
        <v>19479952</v>
      </c>
      <c r="X17" s="60">
        <v>20108936</v>
      </c>
      <c r="Y17" s="60">
        <v>-628984</v>
      </c>
      <c r="Z17" s="140">
        <v>-3.13</v>
      </c>
      <c r="AA17" s="62">
        <v>32713100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76499488</v>
      </c>
      <c r="D25" s="217">
        <f>+D5+D9+D15+D19+D24</f>
        <v>0</v>
      </c>
      <c r="E25" s="230">
        <f t="shared" si="4"/>
        <v>32713100</v>
      </c>
      <c r="F25" s="219">
        <f t="shared" si="4"/>
        <v>32713100</v>
      </c>
      <c r="G25" s="219">
        <f t="shared" si="4"/>
        <v>2478350</v>
      </c>
      <c r="H25" s="219">
        <f t="shared" si="4"/>
        <v>1735850</v>
      </c>
      <c r="I25" s="219">
        <f t="shared" si="4"/>
        <v>12887308</v>
      </c>
      <c r="J25" s="219">
        <f t="shared" si="4"/>
        <v>17101508</v>
      </c>
      <c r="K25" s="219">
        <f t="shared" si="4"/>
        <v>1148137</v>
      </c>
      <c r="L25" s="219">
        <f t="shared" si="4"/>
        <v>634783</v>
      </c>
      <c r="M25" s="219">
        <f t="shared" si="4"/>
        <v>871136</v>
      </c>
      <c r="N25" s="219">
        <f t="shared" si="4"/>
        <v>2654056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19755564</v>
      </c>
      <c r="X25" s="219">
        <f t="shared" si="4"/>
        <v>20108936</v>
      </c>
      <c r="Y25" s="219">
        <f t="shared" si="4"/>
        <v>-353372</v>
      </c>
      <c r="Z25" s="231">
        <f>+IF(X25&lt;&gt;0,+(Y25/X25)*100,0)</f>
        <v>-1.7572884015345218</v>
      </c>
      <c r="AA25" s="232">
        <f>+AA5+AA9+AA15+AA19+AA24</f>
        <v>32713100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52924888</v>
      </c>
      <c r="D28" s="155"/>
      <c r="E28" s="156">
        <v>32713100</v>
      </c>
      <c r="F28" s="60">
        <v>32713100</v>
      </c>
      <c r="G28" s="60">
        <v>2478350</v>
      </c>
      <c r="H28" s="60">
        <v>1657871</v>
      </c>
      <c r="I28" s="60">
        <v>12740100</v>
      </c>
      <c r="J28" s="60">
        <v>16876321</v>
      </c>
      <c r="K28" s="60">
        <v>1119822</v>
      </c>
      <c r="L28" s="60">
        <v>619150</v>
      </c>
      <c r="M28" s="60">
        <v>864659</v>
      </c>
      <c r="N28" s="60">
        <v>2603631</v>
      </c>
      <c r="O28" s="60"/>
      <c r="P28" s="60"/>
      <c r="Q28" s="60"/>
      <c r="R28" s="60"/>
      <c r="S28" s="60"/>
      <c r="T28" s="60"/>
      <c r="U28" s="60"/>
      <c r="V28" s="60"/>
      <c r="W28" s="60">
        <v>19479952</v>
      </c>
      <c r="X28" s="60"/>
      <c r="Y28" s="60">
        <v>19479952</v>
      </c>
      <c r="Z28" s="140"/>
      <c r="AA28" s="155">
        <v>32713100</v>
      </c>
    </row>
    <row r="29" spans="1:27" ht="12.75">
      <c r="A29" s="234" t="s">
        <v>134</v>
      </c>
      <c r="B29" s="136"/>
      <c r="C29" s="155">
        <v>22158561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75083449</v>
      </c>
      <c r="D32" s="210">
        <f>SUM(D28:D31)</f>
        <v>0</v>
      </c>
      <c r="E32" s="211">
        <f t="shared" si="5"/>
        <v>32713100</v>
      </c>
      <c r="F32" s="77">
        <f t="shared" si="5"/>
        <v>32713100</v>
      </c>
      <c r="G32" s="77">
        <f t="shared" si="5"/>
        <v>2478350</v>
      </c>
      <c r="H32" s="77">
        <f t="shared" si="5"/>
        <v>1657871</v>
      </c>
      <c r="I32" s="77">
        <f t="shared" si="5"/>
        <v>12740100</v>
      </c>
      <c r="J32" s="77">
        <f t="shared" si="5"/>
        <v>16876321</v>
      </c>
      <c r="K32" s="77">
        <f t="shared" si="5"/>
        <v>1119822</v>
      </c>
      <c r="L32" s="77">
        <f t="shared" si="5"/>
        <v>619150</v>
      </c>
      <c r="M32" s="77">
        <f t="shared" si="5"/>
        <v>864659</v>
      </c>
      <c r="N32" s="77">
        <f t="shared" si="5"/>
        <v>2603631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19479952</v>
      </c>
      <c r="X32" s="77">
        <f t="shared" si="5"/>
        <v>0</v>
      </c>
      <c r="Y32" s="77">
        <f t="shared" si="5"/>
        <v>19479952</v>
      </c>
      <c r="Z32" s="212">
        <f>+IF(X32&lt;&gt;0,+(Y32/X32)*100,0)</f>
        <v>0</v>
      </c>
      <c r="AA32" s="79">
        <f>SUM(AA28:AA31)</f>
        <v>32713100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1416039</v>
      </c>
      <c r="D35" s="155"/>
      <c r="E35" s="156"/>
      <c r="F35" s="60"/>
      <c r="G35" s="60"/>
      <c r="H35" s="60">
        <v>77989</v>
      </c>
      <c r="I35" s="60">
        <v>147208</v>
      </c>
      <c r="J35" s="60">
        <v>225197</v>
      </c>
      <c r="K35" s="60">
        <v>28315</v>
      </c>
      <c r="L35" s="60">
        <v>15633</v>
      </c>
      <c r="M35" s="60">
        <v>6477</v>
      </c>
      <c r="N35" s="60">
        <v>50425</v>
      </c>
      <c r="O35" s="60"/>
      <c r="P35" s="60"/>
      <c r="Q35" s="60"/>
      <c r="R35" s="60"/>
      <c r="S35" s="60"/>
      <c r="T35" s="60"/>
      <c r="U35" s="60"/>
      <c r="V35" s="60"/>
      <c r="W35" s="60">
        <v>275622</v>
      </c>
      <c r="X35" s="60"/>
      <c r="Y35" s="60">
        <v>275622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76499488</v>
      </c>
      <c r="D36" s="222">
        <f>SUM(D32:D35)</f>
        <v>0</v>
      </c>
      <c r="E36" s="218">
        <f t="shared" si="6"/>
        <v>32713100</v>
      </c>
      <c r="F36" s="220">
        <f t="shared" si="6"/>
        <v>32713100</v>
      </c>
      <c r="G36" s="220">
        <f t="shared" si="6"/>
        <v>2478350</v>
      </c>
      <c r="H36" s="220">
        <f t="shared" si="6"/>
        <v>1735860</v>
      </c>
      <c r="I36" s="220">
        <f t="shared" si="6"/>
        <v>12887308</v>
      </c>
      <c r="J36" s="220">
        <f t="shared" si="6"/>
        <v>17101518</v>
      </c>
      <c r="K36" s="220">
        <f t="shared" si="6"/>
        <v>1148137</v>
      </c>
      <c r="L36" s="220">
        <f t="shared" si="6"/>
        <v>634783</v>
      </c>
      <c r="M36" s="220">
        <f t="shared" si="6"/>
        <v>871136</v>
      </c>
      <c r="N36" s="220">
        <f t="shared" si="6"/>
        <v>2654056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19755574</v>
      </c>
      <c r="X36" s="220">
        <f t="shared" si="6"/>
        <v>0</v>
      </c>
      <c r="Y36" s="220">
        <f t="shared" si="6"/>
        <v>19755574</v>
      </c>
      <c r="Z36" s="221">
        <f>+IF(X36&lt;&gt;0,+(Y36/X36)*100,0)</f>
        <v>0</v>
      </c>
      <c r="AA36" s="239">
        <f>SUM(AA32:AA35)</f>
        <v>32713100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17240525</v>
      </c>
      <c r="D6" s="155"/>
      <c r="E6" s="59">
        <v>1800000</v>
      </c>
      <c r="F6" s="60">
        <v>1800000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900000</v>
      </c>
      <c r="Y6" s="60">
        <v>-900000</v>
      </c>
      <c r="Z6" s="140">
        <v>-100</v>
      </c>
      <c r="AA6" s="62">
        <v>1800000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19267502</v>
      </c>
      <c r="D8" s="155"/>
      <c r="E8" s="59">
        <v>112751986</v>
      </c>
      <c r="F8" s="60">
        <v>112751986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56375993</v>
      </c>
      <c r="Y8" s="60">
        <v>-56375993</v>
      </c>
      <c r="Z8" s="140">
        <v>-100</v>
      </c>
      <c r="AA8" s="62">
        <v>112751986</v>
      </c>
    </row>
    <row r="9" spans="1:27" ht="12.75">
      <c r="A9" s="249" t="s">
        <v>146</v>
      </c>
      <c r="B9" s="182"/>
      <c r="C9" s="155">
        <v>17040953</v>
      </c>
      <c r="D9" s="155"/>
      <c r="E9" s="59">
        <v>26386228</v>
      </c>
      <c r="F9" s="60">
        <v>26386228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13193114</v>
      </c>
      <c r="Y9" s="60">
        <v>-13193114</v>
      </c>
      <c r="Z9" s="140">
        <v>-100</v>
      </c>
      <c r="AA9" s="62">
        <v>26386228</v>
      </c>
    </row>
    <row r="10" spans="1:27" ht="12.75">
      <c r="A10" s="249" t="s">
        <v>147</v>
      </c>
      <c r="B10" s="182"/>
      <c r="C10" s="155">
        <v>13011270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550000</v>
      </c>
      <c r="F11" s="60">
        <v>550000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275000</v>
      </c>
      <c r="Y11" s="60">
        <v>-275000</v>
      </c>
      <c r="Z11" s="140">
        <v>-100</v>
      </c>
      <c r="AA11" s="62">
        <v>550000</v>
      </c>
    </row>
    <row r="12" spans="1:27" ht="12.75">
      <c r="A12" s="250" t="s">
        <v>56</v>
      </c>
      <c r="B12" s="251"/>
      <c r="C12" s="168">
        <f aca="true" t="shared" si="0" ref="C12:Y12">SUM(C6:C11)</f>
        <v>66560250</v>
      </c>
      <c r="D12" s="168">
        <f>SUM(D6:D11)</f>
        <v>0</v>
      </c>
      <c r="E12" s="72">
        <f t="shared" si="0"/>
        <v>141488214</v>
      </c>
      <c r="F12" s="73">
        <f t="shared" si="0"/>
        <v>141488214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70744107</v>
      </c>
      <c r="Y12" s="73">
        <f t="shared" si="0"/>
        <v>-70744107</v>
      </c>
      <c r="Z12" s="170">
        <f>+IF(X12&lt;&gt;0,+(Y12/X12)*100,0)</f>
        <v>-100</v>
      </c>
      <c r="AA12" s="74">
        <f>SUM(AA6:AA11)</f>
        <v>141488214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42412570</v>
      </c>
      <c r="D17" s="155"/>
      <c r="E17" s="59">
        <v>49737270</v>
      </c>
      <c r="F17" s="60">
        <v>49737270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24868635</v>
      </c>
      <c r="Y17" s="60">
        <v>-24868635</v>
      </c>
      <c r="Z17" s="140">
        <v>-100</v>
      </c>
      <c r="AA17" s="62">
        <v>49737270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574482439</v>
      </c>
      <c r="D19" s="155"/>
      <c r="E19" s="59">
        <v>607573647</v>
      </c>
      <c r="F19" s="60">
        <v>607573647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303786824</v>
      </c>
      <c r="Y19" s="60">
        <v>-303786824</v>
      </c>
      <c r="Z19" s="140">
        <v>-100</v>
      </c>
      <c r="AA19" s="62">
        <v>607573647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70000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1187</v>
      </c>
      <c r="D22" s="155"/>
      <c r="E22" s="59">
        <v>12893</v>
      </c>
      <c r="F22" s="60">
        <v>12893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6447</v>
      </c>
      <c r="Y22" s="60">
        <v>-6447</v>
      </c>
      <c r="Z22" s="140">
        <v>-100</v>
      </c>
      <c r="AA22" s="62">
        <v>12893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616966196</v>
      </c>
      <c r="D24" s="168">
        <f>SUM(D15:D23)</f>
        <v>0</v>
      </c>
      <c r="E24" s="76">
        <f t="shared" si="1"/>
        <v>657323810</v>
      </c>
      <c r="F24" s="77">
        <f t="shared" si="1"/>
        <v>657323810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328661906</v>
      </c>
      <c r="Y24" s="77">
        <f t="shared" si="1"/>
        <v>-328661906</v>
      </c>
      <c r="Z24" s="212">
        <f>+IF(X24&lt;&gt;0,+(Y24/X24)*100,0)</f>
        <v>-100</v>
      </c>
      <c r="AA24" s="79">
        <f>SUM(AA15:AA23)</f>
        <v>657323810</v>
      </c>
    </row>
    <row r="25" spans="1:27" ht="12.75">
      <c r="A25" s="250" t="s">
        <v>159</v>
      </c>
      <c r="B25" s="251"/>
      <c r="C25" s="168">
        <f aca="true" t="shared" si="2" ref="C25:Y25">+C12+C24</f>
        <v>683526446</v>
      </c>
      <c r="D25" s="168">
        <f>+D12+D24</f>
        <v>0</v>
      </c>
      <c r="E25" s="72">
        <f t="shared" si="2"/>
        <v>798812024</v>
      </c>
      <c r="F25" s="73">
        <f t="shared" si="2"/>
        <v>798812024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399406013</v>
      </c>
      <c r="Y25" s="73">
        <f t="shared" si="2"/>
        <v>-399406013</v>
      </c>
      <c r="Z25" s="170">
        <f>+IF(X25&lt;&gt;0,+(Y25/X25)*100,0)</f>
        <v>-100</v>
      </c>
      <c r="AA25" s="74">
        <f>+AA12+AA24</f>
        <v>798812024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225118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2173688</v>
      </c>
      <c r="D31" s="155"/>
      <c r="E31" s="59">
        <v>2278278</v>
      </c>
      <c r="F31" s="60">
        <v>2278278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1139139</v>
      </c>
      <c r="Y31" s="60">
        <v>-1139139</v>
      </c>
      <c r="Z31" s="140">
        <v>-100</v>
      </c>
      <c r="AA31" s="62">
        <v>2278278</v>
      </c>
    </row>
    <row r="32" spans="1:27" ht="12.75">
      <c r="A32" s="249" t="s">
        <v>164</v>
      </c>
      <c r="B32" s="182"/>
      <c r="C32" s="155">
        <v>170846687</v>
      </c>
      <c r="D32" s="155"/>
      <c r="E32" s="59">
        <v>248500000</v>
      </c>
      <c r="F32" s="60">
        <v>248500000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124250000</v>
      </c>
      <c r="Y32" s="60">
        <v>-124250000</v>
      </c>
      <c r="Z32" s="140">
        <v>-100</v>
      </c>
      <c r="AA32" s="62">
        <v>248500000</v>
      </c>
    </row>
    <row r="33" spans="1:27" ht="12.75">
      <c r="A33" s="249" t="s">
        <v>165</v>
      </c>
      <c r="B33" s="182"/>
      <c r="C33" s="155">
        <v>23929607</v>
      </c>
      <c r="D33" s="155"/>
      <c r="E33" s="59">
        <v>12479050</v>
      </c>
      <c r="F33" s="60">
        <v>12479050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6239525</v>
      </c>
      <c r="Y33" s="60">
        <v>-6239525</v>
      </c>
      <c r="Z33" s="140">
        <v>-100</v>
      </c>
      <c r="AA33" s="62">
        <v>12479050</v>
      </c>
    </row>
    <row r="34" spans="1:27" ht="12.75">
      <c r="A34" s="250" t="s">
        <v>58</v>
      </c>
      <c r="B34" s="251"/>
      <c r="C34" s="168">
        <f aca="true" t="shared" si="3" ref="C34:Y34">SUM(C29:C33)</f>
        <v>197175100</v>
      </c>
      <c r="D34" s="168">
        <f>SUM(D29:D33)</f>
        <v>0</v>
      </c>
      <c r="E34" s="72">
        <f t="shared" si="3"/>
        <v>263257328</v>
      </c>
      <c r="F34" s="73">
        <f t="shared" si="3"/>
        <v>263257328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131628664</v>
      </c>
      <c r="Y34" s="73">
        <f t="shared" si="3"/>
        <v>-131628664</v>
      </c>
      <c r="Z34" s="170">
        <f>+IF(X34&lt;&gt;0,+(Y34/X34)*100,0)</f>
        <v>-100</v>
      </c>
      <c r="AA34" s="74">
        <f>SUM(AA29:AA33)</f>
        <v>263257328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31200000</v>
      </c>
      <c r="F37" s="60">
        <v>31200000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15600000</v>
      </c>
      <c r="Y37" s="60">
        <v>-15600000</v>
      </c>
      <c r="Z37" s="140">
        <v>-100</v>
      </c>
      <c r="AA37" s="62">
        <v>31200000</v>
      </c>
    </row>
    <row r="38" spans="1:27" ht="12.75">
      <c r="A38" s="249" t="s">
        <v>165</v>
      </c>
      <c r="B38" s="182"/>
      <c r="C38" s="155">
        <v>63535163</v>
      </c>
      <c r="D38" s="155"/>
      <c r="E38" s="59">
        <v>48030156</v>
      </c>
      <c r="F38" s="60">
        <v>48030156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24015078</v>
      </c>
      <c r="Y38" s="60">
        <v>-24015078</v>
      </c>
      <c r="Z38" s="140">
        <v>-100</v>
      </c>
      <c r="AA38" s="62">
        <v>48030156</v>
      </c>
    </row>
    <row r="39" spans="1:27" ht="12.75">
      <c r="A39" s="250" t="s">
        <v>59</v>
      </c>
      <c r="B39" s="253"/>
      <c r="C39" s="168">
        <f aca="true" t="shared" si="4" ref="C39:Y39">SUM(C37:C38)</f>
        <v>63535163</v>
      </c>
      <c r="D39" s="168">
        <f>SUM(D37:D38)</f>
        <v>0</v>
      </c>
      <c r="E39" s="76">
        <f t="shared" si="4"/>
        <v>79230156</v>
      </c>
      <c r="F39" s="77">
        <f t="shared" si="4"/>
        <v>79230156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39615078</v>
      </c>
      <c r="Y39" s="77">
        <f t="shared" si="4"/>
        <v>-39615078</v>
      </c>
      <c r="Z39" s="212">
        <f>+IF(X39&lt;&gt;0,+(Y39/X39)*100,0)</f>
        <v>-100</v>
      </c>
      <c r="AA39" s="79">
        <f>SUM(AA37:AA38)</f>
        <v>79230156</v>
      </c>
    </row>
    <row r="40" spans="1:27" ht="12.75">
      <c r="A40" s="250" t="s">
        <v>167</v>
      </c>
      <c r="B40" s="251"/>
      <c r="C40" s="168">
        <f aca="true" t="shared" si="5" ref="C40:Y40">+C34+C39</f>
        <v>260710263</v>
      </c>
      <c r="D40" s="168">
        <f>+D34+D39</f>
        <v>0</v>
      </c>
      <c r="E40" s="72">
        <f t="shared" si="5"/>
        <v>342487484</v>
      </c>
      <c r="F40" s="73">
        <f t="shared" si="5"/>
        <v>342487484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171243742</v>
      </c>
      <c r="Y40" s="73">
        <f t="shared" si="5"/>
        <v>-171243742</v>
      </c>
      <c r="Z40" s="170">
        <f>+IF(X40&lt;&gt;0,+(Y40/X40)*100,0)</f>
        <v>-100</v>
      </c>
      <c r="AA40" s="74">
        <f>+AA34+AA39</f>
        <v>342487484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422816183</v>
      </c>
      <c r="D42" s="257">
        <f>+D25-D40</f>
        <v>0</v>
      </c>
      <c r="E42" s="258">
        <f t="shared" si="6"/>
        <v>456324540</v>
      </c>
      <c r="F42" s="259">
        <f t="shared" si="6"/>
        <v>456324540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228162271</v>
      </c>
      <c r="Y42" s="259">
        <f t="shared" si="6"/>
        <v>-228162271</v>
      </c>
      <c r="Z42" s="260">
        <f>+IF(X42&lt;&gt;0,+(Y42/X42)*100,0)</f>
        <v>-100</v>
      </c>
      <c r="AA42" s="261">
        <f>+AA25-AA40</f>
        <v>456324540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422816183</v>
      </c>
      <c r="D45" s="155"/>
      <c r="E45" s="59">
        <v>456324539</v>
      </c>
      <c r="F45" s="60">
        <v>456324539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228162270</v>
      </c>
      <c r="Y45" s="60">
        <v>-228162270</v>
      </c>
      <c r="Z45" s="139">
        <v>-100</v>
      </c>
      <c r="AA45" s="62">
        <v>456324539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422816183</v>
      </c>
      <c r="D48" s="217">
        <f>SUM(D45:D47)</f>
        <v>0</v>
      </c>
      <c r="E48" s="264">
        <f t="shared" si="7"/>
        <v>456324539</v>
      </c>
      <c r="F48" s="219">
        <f t="shared" si="7"/>
        <v>456324539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228162270</v>
      </c>
      <c r="Y48" s="219">
        <f t="shared" si="7"/>
        <v>-228162270</v>
      </c>
      <c r="Z48" s="265">
        <f>+IF(X48&lt;&gt;0,+(Y48/X48)*100,0)</f>
        <v>-100</v>
      </c>
      <c r="AA48" s="232">
        <f>SUM(AA45:AA47)</f>
        <v>456324539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54076249</v>
      </c>
      <c r="D6" s="155"/>
      <c r="E6" s="59">
        <v>43863648</v>
      </c>
      <c r="F6" s="60">
        <v>43863648</v>
      </c>
      <c r="G6" s="60">
        <v>684972</v>
      </c>
      <c r="H6" s="60">
        <v>992397</v>
      </c>
      <c r="I6" s="60">
        <v>12201379</v>
      </c>
      <c r="J6" s="60">
        <v>13878748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13878748</v>
      </c>
      <c r="X6" s="60">
        <v>21931824</v>
      </c>
      <c r="Y6" s="60">
        <v>-8053076</v>
      </c>
      <c r="Z6" s="140">
        <v>-36.72</v>
      </c>
      <c r="AA6" s="62">
        <v>43863648</v>
      </c>
    </row>
    <row r="7" spans="1:27" ht="12.75">
      <c r="A7" s="249" t="s">
        <v>32</v>
      </c>
      <c r="B7" s="182"/>
      <c r="C7" s="155">
        <v>65443025</v>
      </c>
      <c r="D7" s="155"/>
      <c r="E7" s="59">
        <v>50562876</v>
      </c>
      <c r="F7" s="60">
        <v>50562876</v>
      </c>
      <c r="G7" s="60">
        <v>2039466</v>
      </c>
      <c r="H7" s="60">
        <v>3386803</v>
      </c>
      <c r="I7" s="60">
        <v>3352549</v>
      </c>
      <c r="J7" s="60">
        <v>8778818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8778818</v>
      </c>
      <c r="X7" s="60">
        <v>25281438</v>
      </c>
      <c r="Y7" s="60">
        <v>-16502620</v>
      </c>
      <c r="Z7" s="140">
        <v>-65.28</v>
      </c>
      <c r="AA7" s="62">
        <v>50562876</v>
      </c>
    </row>
    <row r="8" spans="1:27" ht="12.75">
      <c r="A8" s="249" t="s">
        <v>178</v>
      </c>
      <c r="B8" s="182"/>
      <c r="C8" s="155">
        <v>14491527</v>
      </c>
      <c r="D8" s="155"/>
      <c r="E8" s="59">
        <v>10088736</v>
      </c>
      <c r="F8" s="60">
        <v>10088736</v>
      </c>
      <c r="G8" s="60">
        <v>7052601</v>
      </c>
      <c r="H8" s="60">
        <v>1613505</v>
      </c>
      <c r="I8" s="60">
        <v>17971622</v>
      </c>
      <c r="J8" s="60">
        <v>26637728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26637728</v>
      </c>
      <c r="X8" s="60">
        <v>5044368</v>
      </c>
      <c r="Y8" s="60">
        <v>21593360</v>
      </c>
      <c r="Z8" s="140">
        <v>428.07</v>
      </c>
      <c r="AA8" s="62">
        <v>10088736</v>
      </c>
    </row>
    <row r="9" spans="1:27" ht="12.75">
      <c r="A9" s="249" t="s">
        <v>179</v>
      </c>
      <c r="B9" s="182"/>
      <c r="C9" s="155">
        <v>195583705</v>
      </c>
      <c r="D9" s="155"/>
      <c r="E9" s="59">
        <v>168633600</v>
      </c>
      <c r="F9" s="60">
        <v>168633600</v>
      </c>
      <c r="G9" s="60">
        <v>65080000</v>
      </c>
      <c r="H9" s="60">
        <v>4309000</v>
      </c>
      <c r="I9" s="60"/>
      <c r="J9" s="60">
        <v>69389000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69389000</v>
      </c>
      <c r="X9" s="60">
        <v>118043520</v>
      </c>
      <c r="Y9" s="60">
        <v>-48654520</v>
      </c>
      <c r="Z9" s="140">
        <v>-41.22</v>
      </c>
      <c r="AA9" s="62">
        <v>168633600</v>
      </c>
    </row>
    <row r="10" spans="1:27" ht="12.75">
      <c r="A10" s="249" t="s">
        <v>180</v>
      </c>
      <c r="B10" s="182"/>
      <c r="C10" s="155">
        <v>67276838</v>
      </c>
      <c r="D10" s="155"/>
      <c r="E10" s="59">
        <v>34637400</v>
      </c>
      <c r="F10" s="60">
        <v>34637400</v>
      </c>
      <c r="G10" s="60">
        <v>21664000</v>
      </c>
      <c r="H10" s="60"/>
      <c r="I10" s="60"/>
      <c r="J10" s="60">
        <v>21664000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21664000</v>
      </c>
      <c r="X10" s="60">
        <v>24246180</v>
      </c>
      <c r="Y10" s="60">
        <v>-2582180</v>
      </c>
      <c r="Z10" s="140">
        <v>-10.65</v>
      </c>
      <c r="AA10" s="62">
        <v>34637400</v>
      </c>
    </row>
    <row r="11" spans="1:27" ht="12.75">
      <c r="A11" s="249" t="s">
        <v>181</v>
      </c>
      <c r="B11" s="182"/>
      <c r="C11" s="155">
        <v>5959217</v>
      </c>
      <c r="D11" s="155"/>
      <c r="E11" s="59">
        <v>3620004</v>
      </c>
      <c r="F11" s="60">
        <v>3620004</v>
      </c>
      <c r="G11" s="60">
        <v>1581</v>
      </c>
      <c r="H11" s="60">
        <v>1771</v>
      </c>
      <c r="I11" s="60">
        <v>1415</v>
      </c>
      <c r="J11" s="60">
        <v>4767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4767</v>
      </c>
      <c r="X11" s="60">
        <v>1810002</v>
      </c>
      <c r="Y11" s="60">
        <v>-1805235</v>
      </c>
      <c r="Z11" s="140">
        <v>-99.74</v>
      </c>
      <c r="AA11" s="62">
        <v>3620004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-311072787</v>
      </c>
      <c r="D14" s="155"/>
      <c r="E14" s="59">
        <v>-298530844</v>
      </c>
      <c r="F14" s="60">
        <v>-298530844</v>
      </c>
      <c r="G14" s="60">
        <v>-19335977</v>
      </c>
      <c r="H14" s="60">
        <v>-26318750</v>
      </c>
      <c r="I14" s="60">
        <v>-33259174</v>
      </c>
      <c r="J14" s="60">
        <v>-78913901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-78913901</v>
      </c>
      <c r="X14" s="60">
        <v>-148718622</v>
      </c>
      <c r="Y14" s="60">
        <v>69804721</v>
      </c>
      <c r="Z14" s="140">
        <v>-46.94</v>
      </c>
      <c r="AA14" s="62">
        <v>-298530844</v>
      </c>
    </row>
    <row r="15" spans="1:27" ht="12.75">
      <c r="A15" s="249" t="s">
        <v>40</v>
      </c>
      <c r="B15" s="182"/>
      <c r="C15" s="155">
        <v>-11620819</v>
      </c>
      <c r="D15" s="155"/>
      <c r="E15" s="59">
        <v>-2808996</v>
      </c>
      <c r="F15" s="60">
        <v>-2808996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-1404498</v>
      </c>
      <c r="Y15" s="60">
        <v>1404498</v>
      </c>
      <c r="Z15" s="140">
        <v>-100</v>
      </c>
      <c r="AA15" s="62">
        <v>-2808996</v>
      </c>
    </row>
    <row r="16" spans="1:27" ht="12.75">
      <c r="A16" s="249" t="s">
        <v>42</v>
      </c>
      <c r="B16" s="182"/>
      <c r="C16" s="155">
        <v>-7577983</v>
      </c>
      <c r="D16" s="155"/>
      <c r="E16" s="59">
        <v>-15500004</v>
      </c>
      <c r="F16" s="60">
        <v>-15500004</v>
      </c>
      <c r="G16" s="60">
        <v>-497851</v>
      </c>
      <c r="H16" s="60"/>
      <c r="I16" s="60">
        <v>-1419487</v>
      </c>
      <c r="J16" s="60">
        <v>-1917338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-1917338</v>
      </c>
      <c r="X16" s="60">
        <v>-7750002</v>
      </c>
      <c r="Y16" s="60">
        <v>5832664</v>
      </c>
      <c r="Z16" s="140">
        <v>-75.26</v>
      </c>
      <c r="AA16" s="62">
        <v>-15500004</v>
      </c>
    </row>
    <row r="17" spans="1:27" ht="12.75">
      <c r="A17" s="250" t="s">
        <v>185</v>
      </c>
      <c r="B17" s="251"/>
      <c r="C17" s="168">
        <f aca="true" t="shared" si="0" ref="C17:Y17">SUM(C6:C16)</f>
        <v>72558972</v>
      </c>
      <c r="D17" s="168">
        <f t="shared" si="0"/>
        <v>0</v>
      </c>
      <c r="E17" s="72">
        <f t="shared" si="0"/>
        <v>-5433580</v>
      </c>
      <c r="F17" s="73">
        <f t="shared" si="0"/>
        <v>-5433580</v>
      </c>
      <c r="G17" s="73">
        <f t="shared" si="0"/>
        <v>76688792</v>
      </c>
      <c r="H17" s="73">
        <f t="shared" si="0"/>
        <v>-16015274</v>
      </c>
      <c r="I17" s="73">
        <f t="shared" si="0"/>
        <v>-1151696</v>
      </c>
      <c r="J17" s="73">
        <f t="shared" si="0"/>
        <v>59521822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59521822</v>
      </c>
      <c r="X17" s="73">
        <f t="shared" si="0"/>
        <v>38484210</v>
      </c>
      <c r="Y17" s="73">
        <f t="shared" si="0"/>
        <v>21037612</v>
      </c>
      <c r="Z17" s="170">
        <f>+IF(X17&lt;&gt;0,+(Y17/X17)*100,0)</f>
        <v>54.66556803426652</v>
      </c>
      <c r="AA17" s="74">
        <f>SUM(AA6:AA16)</f>
        <v>-5433580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-72000000</v>
      </c>
      <c r="F22" s="159">
        <v>-72000000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-36000000</v>
      </c>
      <c r="Y22" s="60">
        <v>36000000</v>
      </c>
      <c r="Z22" s="140">
        <v>-100</v>
      </c>
      <c r="AA22" s="62">
        <v>-72000000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-74540190</v>
      </c>
      <c r="D26" s="155"/>
      <c r="E26" s="59">
        <v>-32713103</v>
      </c>
      <c r="F26" s="60">
        <v>-32713103</v>
      </c>
      <c r="G26" s="60">
        <v>-2478350</v>
      </c>
      <c r="H26" s="60">
        <v>-1735860</v>
      </c>
      <c r="I26" s="60">
        <v>-12887308</v>
      </c>
      <c r="J26" s="60">
        <v>-17101518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-17101518</v>
      </c>
      <c r="X26" s="60">
        <v>-20108936</v>
      </c>
      <c r="Y26" s="60">
        <v>3007418</v>
      </c>
      <c r="Z26" s="140">
        <v>-14.96</v>
      </c>
      <c r="AA26" s="62">
        <v>-32713103</v>
      </c>
    </row>
    <row r="27" spans="1:27" ht="12.75">
      <c r="A27" s="250" t="s">
        <v>192</v>
      </c>
      <c r="B27" s="251"/>
      <c r="C27" s="168">
        <f aca="true" t="shared" si="1" ref="C27:Y27">SUM(C21:C26)</f>
        <v>-74540190</v>
      </c>
      <c r="D27" s="168">
        <f>SUM(D21:D26)</f>
        <v>0</v>
      </c>
      <c r="E27" s="72">
        <f t="shared" si="1"/>
        <v>-104713103</v>
      </c>
      <c r="F27" s="73">
        <f t="shared" si="1"/>
        <v>-104713103</v>
      </c>
      <c r="G27" s="73">
        <f t="shared" si="1"/>
        <v>-2478350</v>
      </c>
      <c r="H27" s="73">
        <f t="shared" si="1"/>
        <v>-1735860</v>
      </c>
      <c r="I27" s="73">
        <f t="shared" si="1"/>
        <v>-12887308</v>
      </c>
      <c r="J27" s="73">
        <f t="shared" si="1"/>
        <v>-17101518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-17101518</v>
      </c>
      <c r="X27" s="73">
        <f t="shared" si="1"/>
        <v>-56108936</v>
      </c>
      <c r="Y27" s="73">
        <f t="shared" si="1"/>
        <v>39007418</v>
      </c>
      <c r="Z27" s="170">
        <f>+IF(X27&lt;&gt;0,+(Y27/X27)*100,0)</f>
        <v>-69.52086562468409</v>
      </c>
      <c r="AA27" s="74">
        <f>SUM(AA21:AA26)</f>
        <v>-104713103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174369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-510279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-335910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-2317128</v>
      </c>
      <c r="D38" s="153">
        <f>+D17+D27+D36</f>
        <v>0</v>
      </c>
      <c r="E38" s="99">
        <f t="shared" si="3"/>
        <v>-110146683</v>
      </c>
      <c r="F38" s="100">
        <f t="shared" si="3"/>
        <v>-110146683</v>
      </c>
      <c r="G38" s="100">
        <f t="shared" si="3"/>
        <v>74210442</v>
      </c>
      <c r="H38" s="100">
        <f t="shared" si="3"/>
        <v>-17751134</v>
      </c>
      <c r="I38" s="100">
        <f t="shared" si="3"/>
        <v>-14039004</v>
      </c>
      <c r="J38" s="100">
        <f t="shared" si="3"/>
        <v>42420304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42420304</v>
      </c>
      <c r="X38" s="100">
        <f t="shared" si="3"/>
        <v>-17624726</v>
      </c>
      <c r="Y38" s="100">
        <f t="shared" si="3"/>
        <v>60045030</v>
      </c>
      <c r="Z38" s="137">
        <f>+IF(X38&lt;&gt;0,+(Y38/X38)*100,0)</f>
        <v>-340.68631761991645</v>
      </c>
      <c r="AA38" s="102">
        <f>+AA17+AA27+AA36</f>
        <v>-110146683</v>
      </c>
    </row>
    <row r="39" spans="1:27" ht="12.75">
      <c r="A39" s="249" t="s">
        <v>200</v>
      </c>
      <c r="B39" s="182"/>
      <c r="C39" s="153">
        <v>19557653</v>
      </c>
      <c r="D39" s="153"/>
      <c r="E39" s="99">
        <v>2100000</v>
      </c>
      <c r="F39" s="100">
        <v>2100000</v>
      </c>
      <c r="G39" s="100">
        <v>19570834</v>
      </c>
      <c r="H39" s="100">
        <v>93781276</v>
      </c>
      <c r="I39" s="100">
        <v>76030142</v>
      </c>
      <c r="J39" s="100">
        <v>19570834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19570834</v>
      </c>
      <c r="X39" s="100">
        <v>2100000</v>
      </c>
      <c r="Y39" s="100">
        <v>17470834</v>
      </c>
      <c r="Z39" s="137">
        <v>831.94</v>
      </c>
      <c r="AA39" s="102">
        <v>2100000</v>
      </c>
    </row>
    <row r="40" spans="1:27" ht="12.75">
      <c r="A40" s="269" t="s">
        <v>201</v>
      </c>
      <c r="B40" s="256"/>
      <c r="C40" s="257">
        <v>17240525</v>
      </c>
      <c r="D40" s="257"/>
      <c r="E40" s="258">
        <v>-108046683</v>
      </c>
      <c r="F40" s="259">
        <v>-108046683</v>
      </c>
      <c r="G40" s="259">
        <v>93781276</v>
      </c>
      <c r="H40" s="259">
        <v>76030142</v>
      </c>
      <c r="I40" s="259">
        <v>61991138</v>
      </c>
      <c r="J40" s="259">
        <v>61991138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-15524726</v>
      </c>
      <c r="Y40" s="259">
        <v>15524726</v>
      </c>
      <c r="Z40" s="260">
        <v>-100</v>
      </c>
      <c r="AA40" s="261">
        <v>-108046683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76499488</v>
      </c>
      <c r="D5" s="200">
        <f t="shared" si="0"/>
        <v>0</v>
      </c>
      <c r="E5" s="106">
        <f t="shared" si="0"/>
        <v>32713100</v>
      </c>
      <c r="F5" s="106">
        <f t="shared" si="0"/>
        <v>32713100</v>
      </c>
      <c r="G5" s="106">
        <f t="shared" si="0"/>
        <v>2478350</v>
      </c>
      <c r="H5" s="106">
        <f t="shared" si="0"/>
        <v>1735850</v>
      </c>
      <c r="I5" s="106">
        <f t="shared" si="0"/>
        <v>12887308</v>
      </c>
      <c r="J5" s="106">
        <f t="shared" si="0"/>
        <v>17101508</v>
      </c>
      <c r="K5" s="106">
        <f t="shared" si="0"/>
        <v>1148137</v>
      </c>
      <c r="L5" s="106">
        <f t="shared" si="0"/>
        <v>634783</v>
      </c>
      <c r="M5" s="106">
        <f t="shared" si="0"/>
        <v>871136</v>
      </c>
      <c r="N5" s="106">
        <f t="shared" si="0"/>
        <v>2654056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19755564</v>
      </c>
      <c r="X5" s="106">
        <f t="shared" si="0"/>
        <v>16356550</v>
      </c>
      <c r="Y5" s="106">
        <f t="shared" si="0"/>
        <v>3399014</v>
      </c>
      <c r="Z5" s="201">
        <f>+IF(X5&lt;&gt;0,+(Y5/X5)*100,0)</f>
        <v>20.780751442082835</v>
      </c>
      <c r="AA5" s="199">
        <f>SUM(AA11:AA18)</f>
        <v>32713100</v>
      </c>
    </row>
    <row r="6" spans="1:27" ht="12.75">
      <c r="A6" s="291" t="s">
        <v>206</v>
      </c>
      <c r="B6" s="142"/>
      <c r="C6" s="62">
        <v>36342896</v>
      </c>
      <c r="D6" s="156"/>
      <c r="E6" s="60">
        <v>22102900</v>
      </c>
      <c r="F6" s="60">
        <v>22102900</v>
      </c>
      <c r="G6" s="60">
        <v>2279800</v>
      </c>
      <c r="H6" s="60">
        <v>1072062</v>
      </c>
      <c r="I6" s="60">
        <v>9839909</v>
      </c>
      <c r="J6" s="60">
        <v>13191771</v>
      </c>
      <c r="K6" s="60">
        <v>661192</v>
      </c>
      <c r="L6" s="60">
        <v>619150</v>
      </c>
      <c r="M6" s="60">
        <v>496304</v>
      </c>
      <c r="N6" s="60">
        <v>1776646</v>
      </c>
      <c r="O6" s="60"/>
      <c r="P6" s="60"/>
      <c r="Q6" s="60"/>
      <c r="R6" s="60"/>
      <c r="S6" s="60"/>
      <c r="T6" s="60"/>
      <c r="U6" s="60"/>
      <c r="V6" s="60"/>
      <c r="W6" s="60">
        <v>14968417</v>
      </c>
      <c r="X6" s="60">
        <v>11051450</v>
      </c>
      <c r="Y6" s="60">
        <v>3916967</v>
      </c>
      <c r="Z6" s="140">
        <v>35.44</v>
      </c>
      <c r="AA6" s="155">
        <v>22102900</v>
      </c>
    </row>
    <row r="7" spans="1:27" ht="12.75">
      <c r="A7" s="291" t="s">
        <v>207</v>
      </c>
      <c r="B7" s="142"/>
      <c r="C7" s="62">
        <v>4482507</v>
      </c>
      <c r="D7" s="156"/>
      <c r="E7" s="60">
        <v>6500000</v>
      </c>
      <c r="F7" s="60">
        <v>6500000</v>
      </c>
      <c r="G7" s="60"/>
      <c r="H7" s="60">
        <v>400158</v>
      </c>
      <c r="I7" s="60">
        <v>838055</v>
      </c>
      <c r="J7" s="60">
        <v>1238213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1238213</v>
      </c>
      <c r="X7" s="60">
        <v>3250000</v>
      </c>
      <c r="Y7" s="60">
        <v>-2011787</v>
      </c>
      <c r="Z7" s="140">
        <v>-61.9</v>
      </c>
      <c r="AA7" s="155">
        <v>6500000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1959298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42784701</v>
      </c>
      <c r="D11" s="294">
        <f t="shared" si="1"/>
        <v>0</v>
      </c>
      <c r="E11" s="295">
        <f t="shared" si="1"/>
        <v>28602900</v>
      </c>
      <c r="F11" s="295">
        <f t="shared" si="1"/>
        <v>28602900</v>
      </c>
      <c r="G11" s="295">
        <f t="shared" si="1"/>
        <v>2279800</v>
      </c>
      <c r="H11" s="295">
        <f t="shared" si="1"/>
        <v>1472220</v>
      </c>
      <c r="I11" s="295">
        <f t="shared" si="1"/>
        <v>10677964</v>
      </c>
      <c r="J11" s="295">
        <f t="shared" si="1"/>
        <v>14429984</v>
      </c>
      <c r="K11" s="295">
        <f t="shared" si="1"/>
        <v>661192</v>
      </c>
      <c r="L11" s="295">
        <f t="shared" si="1"/>
        <v>619150</v>
      </c>
      <c r="M11" s="295">
        <f t="shared" si="1"/>
        <v>496304</v>
      </c>
      <c r="N11" s="295">
        <f t="shared" si="1"/>
        <v>1776646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16206630</v>
      </c>
      <c r="X11" s="295">
        <f t="shared" si="1"/>
        <v>14301450</v>
      </c>
      <c r="Y11" s="295">
        <f t="shared" si="1"/>
        <v>1905180</v>
      </c>
      <c r="Z11" s="296">
        <f>+IF(X11&lt;&gt;0,+(Y11/X11)*100,0)</f>
        <v>13.321586272720598</v>
      </c>
      <c r="AA11" s="297">
        <f>SUM(AA6:AA10)</f>
        <v>28602900</v>
      </c>
    </row>
    <row r="12" spans="1:27" ht="12.75">
      <c r="A12" s="298" t="s">
        <v>212</v>
      </c>
      <c r="B12" s="136"/>
      <c r="C12" s="62">
        <v>32298748</v>
      </c>
      <c r="D12" s="156"/>
      <c r="E12" s="60">
        <v>4110200</v>
      </c>
      <c r="F12" s="60">
        <v>4110200</v>
      </c>
      <c r="G12" s="60">
        <v>198550</v>
      </c>
      <c r="H12" s="60">
        <v>263630</v>
      </c>
      <c r="I12" s="60">
        <v>2209344</v>
      </c>
      <c r="J12" s="60">
        <v>2671524</v>
      </c>
      <c r="K12" s="60">
        <v>486945</v>
      </c>
      <c r="L12" s="60">
        <v>15633</v>
      </c>
      <c r="M12" s="60">
        <v>374832</v>
      </c>
      <c r="N12" s="60">
        <v>877410</v>
      </c>
      <c r="O12" s="60"/>
      <c r="P12" s="60"/>
      <c r="Q12" s="60"/>
      <c r="R12" s="60"/>
      <c r="S12" s="60"/>
      <c r="T12" s="60"/>
      <c r="U12" s="60"/>
      <c r="V12" s="60"/>
      <c r="W12" s="60">
        <v>3548934</v>
      </c>
      <c r="X12" s="60">
        <v>2055100</v>
      </c>
      <c r="Y12" s="60">
        <v>1493834</v>
      </c>
      <c r="Z12" s="140">
        <v>72.69</v>
      </c>
      <c r="AA12" s="155">
        <v>4110200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1416039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36342896</v>
      </c>
      <c r="D36" s="156">
        <f t="shared" si="4"/>
        <v>0</v>
      </c>
      <c r="E36" s="60">
        <f t="shared" si="4"/>
        <v>22102900</v>
      </c>
      <c r="F36" s="60">
        <f t="shared" si="4"/>
        <v>22102900</v>
      </c>
      <c r="G36" s="60">
        <f t="shared" si="4"/>
        <v>2279800</v>
      </c>
      <c r="H36" s="60">
        <f t="shared" si="4"/>
        <v>1072062</v>
      </c>
      <c r="I36" s="60">
        <f t="shared" si="4"/>
        <v>9839909</v>
      </c>
      <c r="J36" s="60">
        <f t="shared" si="4"/>
        <v>13191771</v>
      </c>
      <c r="K36" s="60">
        <f t="shared" si="4"/>
        <v>661192</v>
      </c>
      <c r="L36" s="60">
        <f t="shared" si="4"/>
        <v>619150</v>
      </c>
      <c r="M36" s="60">
        <f t="shared" si="4"/>
        <v>496304</v>
      </c>
      <c r="N36" s="60">
        <f t="shared" si="4"/>
        <v>1776646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14968417</v>
      </c>
      <c r="X36" s="60">
        <f t="shared" si="4"/>
        <v>11051450</v>
      </c>
      <c r="Y36" s="60">
        <f t="shared" si="4"/>
        <v>3916967</v>
      </c>
      <c r="Z36" s="140">
        <f aca="true" t="shared" si="5" ref="Z36:Z49">+IF(X36&lt;&gt;0,+(Y36/X36)*100,0)</f>
        <v>35.44301426509644</v>
      </c>
      <c r="AA36" s="155">
        <f>AA6+AA21</f>
        <v>22102900</v>
      </c>
    </row>
    <row r="37" spans="1:27" ht="12.75">
      <c r="A37" s="291" t="s">
        <v>207</v>
      </c>
      <c r="B37" s="142"/>
      <c r="C37" s="62">
        <f t="shared" si="4"/>
        <v>4482507</v>
      </c>
      <c r="D37" s="156">
        <f t="shared" si="4"/>
        <v>0</v>
      </c>
      <c r="E37" s="60">
        <f t="shared" si="4"/>
        <v>6500000</v>
      </c>
      <c r="F37" s="60">
        <f t="shared" si="4"/>
        <v>6500000</v>
      </c>
      <c r="G37" s="60">
        <f t="shared" si="4"/>
        <v>0</v>
      </c>
      <c r="H37" s="60">
        <f t="shared" si="4"/>
        <v>400158</v>
      </c>
      <c r="I37" s="60">
        <f t="shared" si="4"/>
        <v>838055</v>
      </c>
      <c r="J37" s="60">
        <f t="shared" si="4"/>
        <v>1238213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1238213</v>
      </c>
      <c r="X37" s="60">
        <f t="shared" si="4"/>
        <v>3250000</v>
      </c>
      <c r="Y37" s="60">
        <f t="shared" si="4"/>
        <v>-2011787</v>
      </c>
      <c r="Z37" s="140">
        <f t="shared" si="5"/>
        <v>-61.901138461538466</v>
      </c>
      <c r="AA37" s="155">
        <f>AA7+AA22</f>
        <v>6500000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1959298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42784701</v>
      </c>
      <c r="D41" s="294">
        <f t="shared" si="6"/>
        <v>0</v>
      </c>
      <c r="E41" s="295">
        <f t="shared" si="6"/>
        <v>28602900</v>
      </c>
      <c r="F41" s="295">
        <f t="shared" si="6"/>
        <v>28602900</v>
      </c>
      <c r="G41" s="295">
        <f t="shared" si="6"/>
        <v>2279800</v>
      </c>
      <c r="H41" s="295">
        <f t="shared" si="6"/>
        <v>1472220</v>
      </c>
      <c r="I41" s="295">
        <f t="shared" si="6"/>
        <v>10677964</v>
      </c>
      <c r="J41" s="295">
        <f t="shared" si="6"/>
        <v>14429984</v>
      </c>
      <c r="K41" s="295">
        <f t="shared" si="6"/>
        <v>661192</v>
      </c>
      <c r="L41" s="295">
        <f t="shared" si="6"/>
        <v>619150</v>
      </c>
      <c r="M41" s="295">
        <f t="shared" si="6"/>
        <v>496304</v>
      </c>
      <c r="N41" s="295">
        <f t="shared" si="6"/>
        <v>1776646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16206630</v>
      </c>
      <c r="X41" s="295">
        <f t="shared" si="6"/>
        <v>14301450</v>
      </c>
      <c r="Y41" s="295">
        <f t="shared" si="6"/>
        <v>1905180</v>
      </c>
      <c r="Z41" s="296">
        <f t="shared" si="5"/>
        <v>13.321586272720598</v>
      </c>
      <c r="AA41" s="297">
        <f>SUM(AA36:AA40)</f>
        <v>28602900</v>
      </c>
    </row>
    <row r="42" spans="1:27" ht="12.75">
      <c r="A42" s="298" t="s">
        <v>212</v>
      </c>
      <c r="B42" s="136"/>
      <c r="C42" s="95">
        <f aca="true" t="shared" si="7" ref="C42:Y48">C12+C27</f>
        <v>32298748</v>
      </c>
      <c r="D42" s="129">
        <f t="shared" si="7"/>
        <v>0</v>
      </c>
      <c r="E42" s="54">
        <f t="shared" si="7"/>
        <v>4110200</v>
      </c>
      <c r="F42" s="54">
        <f t="shared" si="7"/>
        <v>4110200</v>
      </c>
      <c r="G42" s="54">
        <f t="shared" si="7"/>
        <v>198550</v>
      </c>
      <c r="H42" s="54">
        <f t="shared" si="7"/>
        <v>263630</v>
      </c>
      <c r="I42" s="54">
        <f t="shared" si="7"/>
        <v>2209344</v>
      </c>
      <c r="J42" s="54">
        <f t="shared" si="7"/>
        <v>2671524</v>
      </c>
      <c r="K42" s="54">
        <f t="shared" si="7"/>
        <v>486945</v>
      </c>
      <c r="L42" s="54">
        <f t="shared" si="7"/>
        <v>15633</v>
      </c>
      <c r="M42" s="54">
        <f t="shared" si="7"/>
        <v>374832</v>
      </c>
      <c r="N42" s="54">
        <f t="shared" si="7"/>
        <v>877410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3548934</v>
      </c>
      <c r="X42" s="54">
        <f t="shared" si="7"/>
        <v>2055100</v>
      </c>
      <c r="Y42" s="54">
        <f t="shared" si="7"/>
        <v>1493834</v>
      </c>
      <c r="Z42" s="184">
        <f t="shared" si="5"/>
        <v>72.68911488492044</v>
      </c>
      <c r="AA42" s="130">
        <f aca="true" t="shared" si="8" ref="AA42:AA48">AA12+AA27</f>
        <v>4110200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1416039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76499488</v>
      </c>
      <c r="D49" s="218">
        <f t="shared" si="9"/>
        <v>0</v>
      </c>
      <c r="E49" s="220">
        <f t="shared" si="9"/>
        <v>32713100</v>
      </c>
      <c r="F49" s="220">
        <f t="shared" si="9"/>
        <v>32713100</v>
      </c>
      <c r="G49" s="220">
        <f t="shared" si="9"/>
        <v>2478350</v>
      </c>
      <c r="H49" s="220">
        <f t="shared" si="9"/>
        <v>1735850</v>
      </c>
      <c r="I49" s="220">
        <f t="shared" si="9"/>
        <v>12887308</v>
      </c>
      <c r="J49" s="220">
        <f t="shared" si="9"/>
        <v>17101508</v>
      </c>
      <c r="K49" s="220">
        <f t="shared" si="9"/>
        <v>1148137</v>
      </c>
      <c r="L49" s="220">
        <f t="shared" si="9"/>
        <v>634783</v>
      </c>
      <c r="M49" s="220">
        <f t="shared" si="9"/>
        <v>871136</v>
      </c>
      <c r="N49" s="220">
        <f t="shared" si="9"/>
        <v>2654056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19755564</v>
      </c>
      <c r="X49" s="220">
        <f t="shared" si="9"/>
        <v>16356550</v>
      </c>
      <c r="Y49" s="220">
        <f t="shared" si="9"/>
        <v>3399014</v>
      </c>
      <c r="Z49" s="221">
        <f t="shared" si="5"/>
        <v>20.780751442082835</v>
      </c>
      <c r="AA49" s="222">
        <f>SUM(AA41:AA48)</f>
        <v>32713100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7500000</v>
      </c>
      <c r="F51" s="54">
        <f t="shared" si="10"/>
        <v>7500000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3750000</v>
      </c>
      <c r="Y51" s="54">
        <f t="shared" si="10"/>
        <v>-3750000</v>
      </c>
      <c r="Z51" s="184">
        <f>+IF(X51&lt;&gt;0,+(Y51/X51)*100,0)</f>
        <v>-100</v>
      </c>
      <c r="AA51" s="130">
        <f>SUM(AA57:AA61)</f>
        <v>7500000</v>
      </c>
    </row>
    <row r="52" spans="1:27" ht="12.75">
      <c r="A52" s="310" t="s">
        <v>206</v>
      </c>
      <c r="B52" s="142"/>
      <c r="C52" s="62"/>
      <c r="D52" s="156"/>
      <c r="E52" s="60">
        <v>200000</v>
      </c>
      <c r="F52" s="60">
        <v>200000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100000</v>
      </c>
      <c r="Y52" s="60">
        <v>-100000</v>
      </c>
      <c r="Z52" s="140">
        <v>-100</v>
      </c>
      <c r="AA52" s="155">
        <v>200000</v>
      </c>
    </row>
    <row r="53" spans="1:27" ht="12.75">
      <c r="A53" s="310" t="s">
        <v>207</v>
      </c>
      <c r="B53" s="142"/>
      <c r="C53" s="62"/>
      <c r="D53" s="156"/>
      <c r="E53" s="60">
        <v>2800000</v>
      </c>
      <c r="F53" s="60">
        <v>2800000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1400000</v>
      </c>
      <c r="Y53" s="60">
        <v>-1400000</v>
      </c>
      <c r="Z53" s="140">
        <v>-100</v>
      </c>
      <c r="AA53" s="155">
        <v>2800000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3000000</v>
      </c>
      <c r="F57" s="295">
        <f t="shared" si="11"/>
        <v>3000000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1500000</v>
      </c>
      <c r="Y57" s="295">
        <f t="shared" si="11"/>
        <v>-1500000</v>
      </c>
      <c r="Z57" s="296">
        <f>+IF(X57&lt;&gt;0,+(Y57/X57)*100,0)</f>
        <v>-100</v>
      </c>
      <c r="AA57" s="297">
        <f>SUM(AA52:AA56)</f>
        <v>3000000</v>
      </c>
    </row>
    <row r="58" spans="1:27" ht="12.75">
      <c r="A58" s="311" t="s">
        <v>212</v>
      </c>
      <c r="B58" s="136"/>
      <c r="C58" s="62"/>
      <c r="D58" s="156"/>
      <c r="E58" s="60">
        <v>200000</v>
      </c>
      <c r="F58" s="60">
        <v>200000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100000</v>
      </c>
      <c r="Y58" s="60">
        <v>-100000</v>
      </c>
      <c r="Z58" s="140">
        <v>-100</v>
      </c>
      <c r="AA58" s="155">
        <v>200000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4300000</v>
      </c>
      <c r="F61" s="60">
        <v>4300000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2150000</v>
      </c>
      <c r="Y61" s="60">
        <v>-2150000</v>
      </c>
      <c r="Z61" s="140">
        <v>-100</v>
      </c>
      <c r="AA61" s="155">
        <v>4300000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7500000</v>
      </c>
      <c r="F68" s="60"/>
      <c r="G68" s="60">
        <v>262494</v>
      </c>
      <c r="H68" s="60">
        <v>907294</v>
      </c>
      <c r="I68" s="60">
        <v>543444</v>
      </c>
      <c r="J68" s="60">
        <v>1713232</v>
      </c>
      <c r="K68" s="60">
        <v>2725059</v>
      </c>
      <c r="L68" s="60">
        <v>688709</v>
      </c>
      <c r="M68" s="60">
        <v>421443</v>
      </c>
      <c r="N68" s="60">
        <v>3835211</v>
      </c>
      <c r="O68" s="60"/>
      <c r="P68" s="60"/>
      <c r="Q68" s="60"/>
      <c r="R68" s="60"/>
      <c r="S68" s="60"/>
      <c r="T68" s="60"/>
      <c r="U68" s="60"/>
      <c r="V68" s="60"/>
      <c r="W68" s="60">
        <v>5548443</v>
      </c>
      <c r="X68" s="60"/>
      <c r="Y68" s="60">
        <v>5548443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7500000</v>
      </c>
      <c r="F69" s="220">
        <f t="shared" si="12"/>
        <v>0</v>
      </c>
      <c r="G69" s="220">
        <f t="shared" si="12"/>
        <v>262494</v>
      </c>
      <c r="H69" s="220">
        <f t="shared" si="12"/>
        <v>907294</v>
      </c>
      <c r="I69" s="220">
        <f t="shared" si="12"/>
        <v>543444</v>
      </c>
      <c r="J69" s="220">
        <f t="shared" si="12"/>
        <v>1713232</v>
      </c>
      <c r="K69" s="220">
        <f t="shared" si="12"/>
        <v>2725059</v>
      </c>
      <c r="L69" s="220">
        <f t="shared" si="12"/>
        <v>688709</v>
      </c>
      <c r="M69" s="220">
        <f t="shared" si="12"/>
        <v>421443</v>
      </c>
      <c r="N69" s="220">
        <f t="shared" si="12"/>
        <v>3835211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5548443</v>
      </c>
      <c r="X69" s="220">
        <f t="shared" si="12"/>
        <v>0</v>
      </c>
      <c r="Y69" s="220">
        <f t="shared" si="12"/>
        <v>5548443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42784701</v>
      </c>
      <c r="D5" s="357">
        <f t="shared" si="0"/>
        <v>0</v>
      </c>
      <c r="E5" s="356">
        <f t="shared" si="0"/>
        <v>28602900</v>
      </c>
      <c r="F5" s="358">
        <f t="shared" si="0"/>
        <v>28602900</v>
      </c>
      <c r="G5" s="358">
        <f t="shared" si="0"/>
        <v>2279800</v>
      </c>
      <c r="H5" s="356">
        <f t="shared" si="0"/>
        <v>1472220</v>
      </c>
      <c r="I5" s="356">
        <f t="shared" si="0"/>
        <v>10677964</v>
      </c>
      <c r="J5" s="358">
        <f t="shared" si="0"/>
        <v>14429984</v>
      </c>
      <c r="K5" s="358">
        <f t="shared" si="0"/>
        <v>661192</v>
      </c>
      <c r="L5" s="356">
        <f t="shared" si="0"/>
        <v>619150</v>
      </c>
      <c r="M5" s="356">
        <f t="shared" si="0"/>
        <v>496304</v>
      </c>
      <c r="N5" s="358">
        <f t="shared" si="0"/>
        <v>1776646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16206630</v>
      </c>
      <c r="X5" s="356">
        <f t="shared" si="0"/>
        <v>14301450</v>
      </c>
      <c r="Y5" s="358">
        <f t="shared" si="0"/>
        <v>1905180</v>
      </c>
      <c r="Z5" s="359">
        <f>+IF(X5&lt;&gt;0,+(Y5/X5)*100,0)</f>
        <v>13.321586272720598</v>
      </c>
      <c r="AA5" s="360">
        <f>+AA6+AA8+AA11+AA13+AA15</f>
        <v>28602900</v>
      </c>
    </row>
    <row r="6" spans="1:27" ht="12.75">
      <c r="A6" s="361" t="s">
        <v>206</v>
      </c>
      <c r="B6" s="142"/>
      <c r="C6" s="60">
        <f>+C7</f>
        <v>36342896</v>
      </c>
      <c r="D6" s="340">
        <f aca="true" t="shared" si="1" ref="D6:AA6">+D7</f>
        <v>0</v>
      </c>
      <c r="E6" s="60">
        <f t="shared" si="1"/>
        <v>22102900</v>
      </c>
      <c r="F6" s="59">
        <f t="shared" si="1"/>
        <v>22102900</v>
      </c>
      <c r="G6" s="59">
        <f t="shared" si="1"/>
        <v>2279800</v>
      </c>
      <c r="H6" s="60">
        <f t="shared" si="1"/>
        <v>1072062</v>
      </c>
      <c r="I6" s="60">
        <f t="shared" si="1"/>
        <v>9839909</v>
      </c>
      <c r="J6" s="59">
        <f t="shared" si="1"/>
        <v>13191771</v>
      </c>
      <c r="K6" s="59">
        <f t="shared" si="1"/>
        <v>661192</v>
      </c>
      <c r="L6" s="60">
        <f t="shared" si="1"/>
        <v>619150</v>
      </c>
      <c r="M6" s="60">
        <f t="shared" si="1"/>
        <v>496304</v>
      </c>
      <c r="N6" s="59">
        <f t="shared" si="1"/>
        <v>1776646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14968417</v>
      </c>
      <c r="X6" s="60">
        <f t="shared" si="1"/>
        <v>11051450</v>
      </c>
      <c r="Y6" s="59">
        <f t="shared" si="1"/>
        <v>3916967</v>
      </c>
      <c r="Z6" s="61">
        <f>+IF(X6&lt;&gt;0,+(Y6/X6)*100,0)</f>
        <v>35.44301426509644</v>
      </c>
      <c r="AA6" s="62">
        <f t="shared" si="1"/>
        <v>22102900</v>
      </c>
    </row>
    <row r="7" spans="1:27" ht="12.75">
      <c r="A7" s="291" t="s">
        <v>230</v>
      </c>
      <c r="B7" s="142"/>
      <c r="C7" s="60">
        <v>36342896</v>
      </c>
      <c r="D7" s="340"/>
      <c r="E7" s="60">
        <v>22102900</v>
      </c>
      <c r="F7" s="59">
        <v>22102900</v>
      </c>
      <c r="G7" s="59">
        <v>2279800</v>
      </c>
      <c r="H7" s="60">
        <v>1072062</v>
      </c>
      <c r="I7" s="60">
        <v>9839909</v>
      </c>
      <c r="J7" s="59">
        <v>13191771</v>
      </c>
      <c r="K7" s="59">
        <v>661192</v>
      </c>
      <c r="L7" s="60">
        <v>619150</v>
      </c>
      <c r="M7" s="60">
        <v>496304</v>
      </c>
      <c r="N7" s="59">
        <v>1776646</v>
      </c>
      <c r="O7" s="59"/>
      <c r="P7" s="60"/>
      <c r="Q7" s="60"/>
      <c r="R7" s="59"/>
      <c r="S7" s="59"/>
      <c r="T7" s="60"/>
      <c r="U7" s="60"/>
      <c r="V7" s="59"/>
      <c r="W7" s="59">
        <v>14968417</v>
      </c>
      <c r="X7" s="60">
        <v>11051450</v>
      </c>
      <c r="Y7" s="59">
        <v>3916967</v>
      </c>
      <c r="Z7" s="61">
        <v>35.44</v>
      </c>
      <c r="AA7" s="62">
        <v>22102900</v>
      </c>
    </row>
    <row r="8" spans="1:27" ht="12.75">
      <c r="A8" s="361" t="s">
        <v>207</v>
      </c>
      <c r="B8" s="142"/>
      <c r="C8" s="60">
        <f aca="true" t="shared" si="2" ref="C8:Y8">SUM(C9:C10)</f>
        <v>4482507</v>
      </c>
      <c r="D8" s="340">
        <f t="shared" si="2"/>
        <v>0</v>
      </c>
      <c r="E8" s="60">
        <f t="shared" si="2"/>
        <v>6500000</v>
      </c>
      <c r="F8" s="59">
        <f t="shared" si="2"/>
        <v>6500000</v>
      </c>
      <c r="G8" s="59">
        <f t="shared" si="2"/>
        <v>0</v>
      </c>
      <c r="H8" s="60">
        <f t="shared" si="2"/>
        <v>400158</v>
      </c>
      <c r="I8" s="60">
        <f t="shared" si="2"/>
        <v>838055</v>
      </c>
      <c r="J8" s="59">
        <f t="shared" si="2"/>
        <v>1238213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1238213</v>
      </c>
      <c r="X8" s="60">
        <f t="shared" si="2"/>
        <v>3250000</v>
      </c>
      <c r="Y8" s="59">
        <f t="shared" si="2"/>
        <v>-2011787</v>
      </c>
      <c r="Z8" s="61">
        <f>+IF(X8&lt;&gt;0,+(Y8/X8)*100,0)</f>
        <v>-61.901138461538466</v>
      </c>
      <c r="AA8" s="62">
        <f>SUM(AA9:AA10)</f>
        <v>6500000</v>
      </c>
    </row>
    <row r="9" spans="1:27" ht="12.75">
      <c r="A9" s="291" t="s">
        <v>231</v>
      </c>
      <c r="B9" s="142"/>
      <c r="C9" s="60">
        <v>4067341</v>
      </c>
      <c r="D9" s="340"/>
      <c r="E9" s="60">
        <v>2500000</v>
      </c>
      <c r="F9" s="59">
        <v>2500000</v>
      </c>
      <c r="G9" s="59"/>
      <c r="H9" s="60">
        <v>400158</v>
      </c>
      <c r="I9" s="60">
        <v>838055</v>
      </c>
      <c r="J9" s="59">
        <v>1238213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1238213</v>
      </c>
      <c r="X9" s="60">
        <v>1250000</v>
      </c>
      <c r="Y9" s="59">
        <v>-11787</v>
      </c>
      <c r="Z9" s="61">
        <v>-0.94</v>
      </c>
      <c r="AA9" s="62">
        <v>2500000</v>
      </c>
    </row>
    <row r="10" spans="1:27" ht="12.75">
      <c r="A10" s="291" t="s">
        <v>232</v>
      </c>
      <c r="B10" s="142"/>
      <c r="C10" s="60">
        <v>415166</v>
      </c>
      <c r="D10" s="340"/>
      <c r="E10" s="60">
        <v>4000000</v>
      </c>
      <c r="F10" s="59">
        <v>4000000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2000000</v>
      </c>
      <c r="Y10" s="59">
        <v>-2000000</v>
      </c>
      <c r="Z10" s="61">
        <v>-100</v>
      </c>
      <c r="AA10" s="62">
        <v>4000000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1959298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>
        <v>1959298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32298748</v>
      </c>
      <c r="D22" s="344">
        <f t="shared" si="6"/>
        <v>0</v>
      </c>
      <c r="E22" s="343">
        <f t="shared" si="6"/>
        <v>4110200</v>
      </c>
      <c r="F22" s="345">
        <f t="shared" si="6"/>
        <v>4110200</v>
      </c>
      <c r="G22" s="345">
        <f t="shared" si="6"/>
        <v>198550</v>
      </c>
      <c r="H22" s="343">
        <f t="shared" si="6"/>
        <v>263630</v>
      </c>
      <c r="I22" s="343">
        <f t="shared" si="6"/>
        <v>2209344</v>
      </c>
      <c r="J22" s="345">
        <f t="shared" si="6"/>
        <v>2671524</v>
      </c>
      <c r="K22" s="345">
        <f t="shared" si="6"/>
        <v>486945</v>
      </c>
      <c r="L22" s="343">
        <f t="shared" si="6"/>
        <v>15633</v>
      </c>
      <c r="M22" s="343">
        <f t="shared" si="6"/>
        <v>374832</v>
      </c>
      <c r="N22" s="345">
        <f t="shared" si="6"/>
        <v>877410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3548934</v>
      </c>
      <c r="X22" s="343">
        <f t="shared" si="6"/>
        <v>2055100</v>
      </c>
      <c r="Y22" s="345">
        <f t="shared" si="6"/>
        <v>1493834</v>
      </c>
      <c r="Z22" s="336">
        <f>+IF(X22&lt;&gt;0,+(Y22/X22)*100,0)</f>
        <v>72.68911488492044</v>
      </c>
      <c r="AA22" s="350">
        <f>SUM(AA23:AA32)</f>
        <v>4110200</v>
      </c>
    </row>
    <row r="23" spans="1:27" ht="12.75">
      <c r="A23" s="361" t="s">
        <v>238</v>
      </c>
      <c r="B23" s="142"/>
      <c r="C23" s="60">
        <v>693473</v>
      </c>
      <c r="D23" s="340"/>
      <c r="E23" s="60">
        <v>2610200</v>
      </c>
      <c r="F23" s="59">
        <v>2610200</v>
      </c>
      <c r="G23" s="59"/>
      <c r="H23" s="60"/>
      <c r="I23" s="60"/>
      <c r="J23" s="59"/>
      <c r="K23" s="59">
        <v>179900</v>
      </c>
      <c r="L23" s="60"/>
      <c r="M23" s="60"/>
      <c r="N23" s="59">
        <v>179900</v>
      </c>
      <c r="O23" s="59"/>
      <c r="P23" s="60"/>
      <c r="Q23" s="60"/>
      <c r="R23" s="59"/>
      <c r="S23" s="59"/>
      <c r="T23" s="60"/>
      <c r="U23" s="60"/>
      <c r="V23" s="59"/>
      <c r="W23" s="59">
        <v>179900</v>
      </c>
      <c r="X23" s="60">
        <v>1305100</v>
      </c>
      <c r="Y23" s="59">
        <v>-1125200</v>
      </c>
      <c r="Z23" s="61">
        <v>-86.22</v>
      </c>
      <c r="AA23" s="62">
        <v>2610200</v>
      </c>
    </row>
    <row r="24" spans="1:27" ht="12.75">
      <c r="A24" s="361" t="s">
        <v>239</v>
      </c>
      <c r="B24" s="142"/>
      <c r="C24" s="60">
        <v>1376678</v>
      </c>
      <c r="D24" s="340"/>
      <c r="E24" s="60">
        <v>1000000</v>
      </c>
      <c r="F24" s="59">
        <v>1000000</v>
      </c>
      <c r="G24" s="59"/>
      <c r="H24" s="60">
        <v>185651</v>
      </c>
      <c r="I24" s="60"/>
      <c r="J24" s="59">
        <v>185651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185651</v>
      </c>
      <c r="X24" s="60">
        <v>500000</v>
      </c>
      <c r="Y24" s="59">
        <v>-314349</v>
      </c>
      <c r="Z24" s="61">
        <v>-62.87</v>
      </c>
      <c r="AA24" s="62">
        <v>1000000</v>
      </c>
    </row>
    <row r="25" spans="1:27" ht="12.75">
      <c r="A25" s="361" t="s">
        <v>240</v>
      </c>
      <c r="B25" s="142"/>
      <c r="C25" s="60">
        <v>5622870</v>
      </c>
      <c r="D25" s="340"/>
      <c r="E25" s="60">
        <v>500000</v>
      </c>
      <c r="F25" s="59">
        <v>500000</v>
      </c>
      <c r="G25" s="59">
        <v>196094</v>
      </c>
      <c r="H25" s="60"/>
      <c r="I25" s="60">
        <v>1867828</v>
      </c>
      <c r="J25" s="59">
        <v>2063922</v>
      </c>
      <c r="K25" s="59">
        <v>58686</v>
      </c>
      <c r="L25" s="60"/>
      <c r="M25" s="60">
        <v>368355</v>
      </c>
      <c r="N25" s="59">
        <v>427041</v>
      </c>
      <c r="O25" s="59"/>
      <c r="P25" s="60"/>
      <c r="Q25" s="60"/>
      <c r="R25" s="59"/>
      <c r="S25" s="59"/>
      <c r="T25" s="60"/>
      <c r="U25" s="60"/>
      <c r="V25" s="59"/>
      <c r="W25" s="59">
        <v>2490963</v>
      </c>
      <c r="X25" s="60">
        <v>250000</v>
      </c>
      <c r="Y25" s="59">
        <v>2240963</v>
      </c>
      <c r="Z25" s="61">
        <v>896.39</v>
      </c>
      <c r="AA25" s="62">
        <v>500000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>
        <v>194308</v>
      </c>
      <c r="J27" s="59">
        <v>194308</v>
      </c>
      <c r="K27" s="59">
        <v>220044</v>
      </c>
      <c r="L27" s="60"/>
      <c r="M27" s="60"/>
      <c r="N27" s="59">
        <v>220044</v>
      </c>
      <c r="O27" s="59"/>
      <c r="P27" s="60"/>
      <c r="Q27" s="60"/>
      <c r="R27" s="59"/>
      <c r="S27" s="59"/>
      <c r="T27" s="60"/>
      <c r="U27" s="60"/>
      <c r="V27" s="59"/>
      <c r="W27" s="59">
        <v>414352</v>
      </c>
      <c r="X27" s="60"/>
      <c r="Y27" s="59">
        <v>414352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24605727</v>
      </c>
      <c r="D32" s="340"/>
      <c r="E32" s="60"/>
      <c r="F32" s="59"/>
      <c r="G32" s="59">
        <v>2456</v>
      </c>
      <c r="H32" s="60">
        <v>77979</v>
      </c>
      <c r="I32" s="60">
        <v>147208</v>
      </c>
      <c r="J32" s="59">
        <v>227643</v>
      </c>
      <c r="K32" s="59">
        <v>28315</v>
      </c>
      <c r="L32" s="60">
        <v>15633</v>
      </c>
      <c r="M32" s="60">
        <v>6477</v>
      </c>
      <c r="N32" s="59">
        <v>50425</v>
      </c>
      <c r="O32" s="59"/>
      <c r="P32" s="60"/>
      <c r="Q32" s="60"/>
      <c r="R32" s="59"/>
      <c r="S32" s="59"/>
      <c r="T32" s="60"/>
      <c r="U32" s="60"/>
      <c r="V32" s="59"/>
      <c r="W32" s="59">
        <v>278068</v>
      </c>
      <c r="X32" s="60"/>
      <c r="Y32" s="59">
        <v>278068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1416039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109900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1306139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76499488</v>
      </c>
      <c r="D60" s="346">
        <f t="shared" si="14"/>
        <v>0</v>
      </c>
      <c r="E60" s="219">
        <f t="shared" si="14"/>
        <v>32713100</v>
      </c>
      <c r="F60" s="264">
        <f t="shared" si="14"/>
        <v>32713100</v>
      </c>
      <c r="G60" s="264">
        <f t="shared" si="14"/>
        <v>2478350</v>
      </c>
      <c r="H60" s="219">
        <f t="shared" si="14"/>
        <v>1735850</v>
      </c>
      <c r="I60" s="219">
        <f t="shared" si="14"/>
        <v>12887308</v>
      </c>
      <c r="J60" s="264">
        <f t="shared" si="14"/>
        <v>17101508</v>
      </c>
      <c r="K60" s="264">
        <f t="shared" si="14"/>
        <v>1148137</v>
      </c>
      <c r="L60" s="219">
        <f t="shared" si="14"/>
        <v>634783</v>
      </c>
      <c r="M60" s="219">
        <f t="shared" si="14"/>
        <v>871136</v>
      </c>
      <c r="N60" s="264">
        <f t="shared" si="14"/>
        <v>2654056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19755564</v>
      </c>
      <c r="X60" s="219">
        <f t="shared" si="14"/>
        <v>16356550</v>
      </c>
      <c r="Y60" s="264">
        <f t="shared" si="14"/>
        <v>3399014</v>
      </c>
      <c r="Z60" s="337">
        <f>+IF(X60&lt;&gt;0,+(Y60/X60)*100,0)</f>
        <v>20.780751442082835</v>
      </c>
      <c r="AA60" s="232">
        <f>+AA57+AA54+AA51+AA40+AA37+AA34+AA22+AA5</f>
        <v>32713100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2019-02-04T13:51:31Z</dcterms:created>
  <dcterms:modified xsi:type="dcterms:W3CDTF">2019-02-04T13:51:35Z</dcterms:modified>
  <cp:category/>
  <cp:version/>
  <cp:contentType/>
  <cp:contentStatus/>
</cp:coreProperties>
</file>