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<sst xmlns="http://schemas.openxmlformats.org/spreadsheetml/2006/main" count="859" uniqueCount="304">
  <si>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Inxuba Yethemba(EC131)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</si>
  <si>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</si>
  <si>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</si>
  <si>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</si>
  <si>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</si>
  <si>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</si>
  <si>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</si>
  <si>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</si>
  <si>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</si>
  <si>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</si>
  <si>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</si>
  <si>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</si>
  <si>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</si>
  <si>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</si>
  <si>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</si>
  <si>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</si>
  <si>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</si>
  <si>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</si>
  <si>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</si>
  <si>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</si>
  <si>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</si>
  <si>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</si>
  <si>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</si>
  <si>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</si>
  <si>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</si>
  <si>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</si>
  <si>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</si>
  <si>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</si>
  <si>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</si>
  <si>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</si>
  <si>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</si>
  <si>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</si>
  <si>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</si>
  <si>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</si>
  <si>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</si>
  <si>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</si>
  <si>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</si>
  <si>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</si>
  <si>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</si>
  <si>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</si>
  <si>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</si>
  <si>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</si>
  <si>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</si>
  <si>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</si>
  <si>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</si>
  <si>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</si>
  <si>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</si>
  <si>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</si>
  <si>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</si>
  <si>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</si>
  <si>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</si>
  <si>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</si>
  <si>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</si>
  <si>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</si>
  <si>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</si>
  <si>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</si>
  <si>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</si>
  <si>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</si>
  <si>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</si>
  <si>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</si>
  <si>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</si>
  <si>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</si>
  <si>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</si>
  <si>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</si>
  <si>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</si>
  <si>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</si>
  <si>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</si>
  <si>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</si>
  <si>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</si>
  <si>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</si>
  <si>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Inxuba Yethemba(EC131)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</si>
  <si>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</si>
  <si>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</si>
  <si>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</si>
  <si>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</si>
  <si>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</si>
  <si>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</si>
  <si>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</si>
  <si>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</si>
  <si>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</si>
  <si>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</si>
  <si>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</si>
  <si>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</si>
  <si>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</si>
  <si>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</si>
  <si>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</si>
  <si>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</si>
  <si>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</si>
  <si>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</si>
  <si>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</si>
  <si>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</si>
  <si>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</si>
  <si>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</si>
  <si>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</si>
  <si>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</si>
  <si>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</si>
  <si>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</si>
  <si>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</si>
  <si>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</si>
  <si>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</si>
  <si>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Inxuba Yethemba(EC131)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</si>
  <si>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</si>
  <si>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</si>
  <si>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</si>
  <si>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</si>
  <si>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</si>
  <si>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</si>
  <si>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</si>
  <si>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</si>
  <si>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</si>
  <si>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</si>
  <si>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</si>
  <si>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</si>
  <si>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</si>
  <si>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</si>
  <si>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</si>
  <si>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</si>
  <si>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</si>
  <si>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</si>
  <si>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</si>
  <si>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</si>
  <si>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</si>
  <si>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</si>
  <si>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</si>
  <si>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</si>
  <si>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</si>
  <si>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</si>
  <si>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</si>
  <si>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</si>
  <si>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Inxuba Yethemba(EC131)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</si>
  <si>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</si>
  <si>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</si>
  <si>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</si>
  <si>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</si>
  <si>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</si>
  <si>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</si>
  <si>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</si>
  <si>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</si>
  <si>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</si>
  <si>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</si>
  <si>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Inxuba Yethemba(EC131)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</si>
  <si>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</si>
  <si>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</si>
  <si>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</si>
  <si>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</si>
  <si>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</si>
  <si>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</si>
  <si>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</si>
  <si>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</si>
  <si>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</si>
  <si>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</si>
  <si>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</si>
  <si>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</si>
  <si>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</si>
  <si>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</si>
  <si>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</si>
  <si>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</si>
  <si>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</si>
  <si>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</si>
  <si>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</si>
  <si>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</si>
  <si>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</si>
  <si>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</si>
  <si>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</si>
  <si>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</si>
  <si>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</si>
  <si>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</si>
  <si>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</si>
  <si>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</si>
  <si>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</si>
  <si>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</si>
  <si>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</si>
  <si>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</si>
  <si>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</si>
  <si>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Inxuba Yethemba(EC131)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</si>
  <si>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</si>
  <si>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</si>
  <si>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</si>
  <si>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</si>
  <si>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</si>
  <si>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</si>
  <si>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</si>
  <si>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</si>
  <si>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</si>
  <si>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</si>
  <si>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</si>
  <si>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</si>
  <si>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</si>
  <si>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</si>
  <si>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</si>
  <si>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</si>
  <si>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</si>
  <si>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</si>
  <si>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</si>
  <si>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</si>
  <si>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</si>
  <si>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</si>
  <si>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</si>
  <si>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</si>
  <si>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</si>
  <si>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</si>
  <si>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</si>
  <si>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Inxuba Yethemba(EC131)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</si>
  <si>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</si>
  <si>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</si>
  <si>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</si>
  <si>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</si>
  <si>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</si>
  <si>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</si>
  <si>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</si>
  <si>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</si>
  <si>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</si>
  <si>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</si>
  <si>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</si>
  <si>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</si>
  <si>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</si>
  <si>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</si>
  <si>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</si>
  <si>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</si>
  <si>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</si>
  <si>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</si>
  <si>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</si>
  <si>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</si>
  <si>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</si>
  <si>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</si>
  <si>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</si>
  <si>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</si>
  <si>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</si>
  <si>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Inxuba Yethemba(EC131)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</si>
  <si>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</si>
  <si>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</si>
  <si>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</si>
  <si>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</si>
  <si>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</si>
  <si>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</si>
  <si>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</si>
  <si>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</si>
  <si>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</si>
  <si>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</si>
  <si>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</si>
  <si>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</si>
  <si>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</si>
  <si>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</si>
  <si>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</si>
  <si>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</si>
  <si>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</si>
  <si>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</si>
  <si>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</si>
  <si>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</si>
  <si>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</si>
  <si>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</si>
  <si>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</si>
  <si>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</si>
  <si>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</si>
  <si>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</si>
  <si>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</si>
  <si>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</si>
  <si>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</si>
  <si>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</si>
  <si>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</si>
  <si>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</si>
  <si>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</si>
  <si>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</si>
  <si>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</si>
  <si>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Inxuba Yethemba(EC131)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</si>
  <si>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</si>
  <si>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</si>
  <si>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Inxuba Yethemba(EC131)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</si>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</sst>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40299750</v>
      </c>
      <c r="C5" s="19">
        <v>0</v>
      </c>
      <c r="D5" s="59">
        <v>42525876</v>
      </c>
      <c r="E5" s="60">
        <v>42525876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42525876</v>
      </c>
      <c r="X5" s="60">
        <v>-42525876</v>
      </c>
      <c r="Y5" s="61">
        <v>-100</v>
      </c>
      <c r="Z5" s="62">
        <v>42525876</v>
      </c>
    </row>
    <row r="6" spans="1:26" ht="12.75">
      <c r="A6" s="58" t="s">
        <v>32</v>
      </c>
      <c r="B6" s="19">
        <v>110015607</v>
      </c>
      <c r="C6" s="19">
        <v>0</v>
      </c>
      <c r="D6" s="59">
        <v>174180716</v>
      </c>
      <c r="E6" s="60">
        <v>174180716</v>
      </c>
      <c r="F6" s="60">
        <v>5129537</v>
      </c>
      <c r="G6" s="60">
        <v>5129537</v>
      </c>
      <c r="H6" s="60">
        <v>5129537</v>
      </c>
      <c r="I6" s="60">
        <v>15388611</v>
      </c>
      <c r="J6" s="60">
        <v>5131751</v>
      </c>
      <c r="K6" s="60">
        <v>5131751</v>
      </c>
      <c r="L6" s="60">
        <v>4711909</v>
      </c>
      <c r="M6" s="60">
        <v>14975411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30364022</v>
      </c>
      <c r="W6" s="60">
        <v>87393738</v>
      </c>
      <c r="X6" s="60">
        <v>-57029716</v>
      </c>
      <c r="Y6" s="61">
        <v>-65.26</v>
      </c>
      <c r="Z6" s="62">
        <v>174180716</v>
      </c>
    </row>
    <row r="7" spans="1:26" ht="12.75">
      <c r="A7" s="58" t="s">
        <v>33</v>
      </c>
      <c r="B7" s="19">
        <v>263928</v>
      </c>
      <c r="C7" s="19">
        <v>0</v>
      </c>
      <c r="D7" s="59">
        <v>293083</v>
      </c>
      <c r="E7" s="60">
        <v>293083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146544</v>
      </c>
      <c r="X7" s="60">
        <v>-146544</v>
      </c>
      <c r="Y7" s="61">
        <v>-100</v>
      </c>
      <c r="Z7" s="62">
        <v>293083</v>
      </c>
    </row>
    <row r="8" spans="1:26" ht="12.75">
      <c r="A8" s="58" t="s">
        <v>34</v>
      </c>
      <c r="B8" s="19">
        <v>52210693</v>
      </c>
      <c r="C8" s="19">
        <v>0</v>
      </c>
      <c r="D8" s="59">
        <v>47534000</v>
      </c>
      <c r="E8" s="60">
        <v>47534000</v>
      </c>
      <c r="F8" s="60">
        <v>1955212</v>
      </c>
      <c r="G8" s="60">
        <v>1955212</v>
      </c>
      <c r="H8" s="60">
        <v>1955212</v>
      </c>
      <c r="I8" s="60">
        <v>5865636</v>
      </c>
      <c r="J8" s="60">
        <v>2622512</v>
      </c>
      <c r="K8" s="60">
        <v>2622512</v>
      </c>
      <c r="L8" s="60">
        <v>3202512</v>
      </c>
      <c r="M8" s="60">
        <v>8447536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14313172</v>
      </c>
      <c r="W8" s="60">
        <v>23463618</v>
      </c>
      <c r="X8" s="60">
        <v>-9150446</v>
      </c>
      <c r="Y8" s="61">
        <v>-39</v>
      </c>
      <c r="Z8" s="62">
        <v>47534000</v>
      </c>
    </row>
    <row r="9" spans="1:26" ht="12.75">
      <c r="A9" s="58" t="s">
        <v>35</v>
      </c>
      <c r="B9" s="19">
        <v>39489682</v>
      </c>
      <c r="C9" s="19">
        <v>0</v>
      </c>
      <c r="D9" s="59">
        <v>30020847</v>
      </c>
      <c r="E9" s="60">
        <v>30020847</v>
      </c>
      <c r="F9" s="60">
        <v>2497662</v>
      </c>
      <c r="G9" s="60">
        <v>2497662</v>
      </c>
      <c r="H9" s="60">
        <v>2610352</v>
      </c>
      <c r="I9" s="60">
        <v>7605676</v>
      </c>
      <c r="J9" s="60">
        <v>3176519</v>
      </c>
      <c r="K9" s="60">
        <v>3176519</v>
      </c>
      <c r="L9" s="60">
        <v>2866391</v>
      </c>
      <c r="M9" s="60">
        <v>9219429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16825105</v>
      </c>
      <c r="W9" s="60">
        <v>15010422</v>
      </c>
      <c r="X9" s="60">
        <v>1814683</v>
      </c>
      <c r="Y9" s="61">
        <v>12.09</v>
      </c>
      <c r="Z9" s="62">
        <v>30020847</v>
      </c>
    </row>
    <row r="10" spans="1:26" ht="22.5">
      <c r="A10" s="63" t="s">
        <v>279</v>
      </c>
      <c r="B10" s="64">
        <f>SUM(B5:B9)</f>
        <v>242279660</v>
      </c>
      <c r="C10" s="64">
        <f>SUM(C5:C9)</f>
        <v>0</v>
      </c>
      <c r="D10" s="65">
        <f aca="true" t="shared" si="0" ref="D10:Z10">SUM(D5:D9)</f>
        <v>294554522</v>
      </c>
      <c r="E10" s="66">
        <f t="shared" si="0"/>
        <v>294554522</v>
      </c>
      <c r="F10" s="66">
        <f t="shared" si="0"/>
        <v>9582411</v>
      </c>
      <c r="G10" s="66">
        <f t="shared" si="0"/>
        <v>9582411</v>
      </c>
      <c r="H10" s="66">
        <f t="shared" si="0"/>
        <v>9695101</v>
      </c>
      <c r="I10" s="66">
        <f t="shared" si="0"/>
        <v>28859923</v>
      </c>
      <c r="J10" s="66">
        <f t="shared" si="0"/>
        <v>10930782</v>
      </c>
      <c r="K10" s="66">
        <f t="shared" si="0"/>
        <v>10930782</v>
      </c>
      <c r="L10" s="66">
        <f t="shared" si="0"/>
        <v>10780812</v>
      </c>
      <c r="M10" s="66">
        <f t="shared" si="0"/>
        <v>32642376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61502299</v>
      </c>
      <c r="W10" s="66">
        <f t="shared" si="0"/>
        <v>168540198</v>
      </c>
      <c r="X10" s="66">
        <f t="shared" si="0"/>
        <v>-107037899</v>
      </c>
      <c r="Y10" s="67">
        <f>+IF(W10&lt;&gt;0,(X10/W10)*100,0)</f>
        <v>-63.50882476120029</v>
      </c>
      <c r="Z10" s="68">
        <f t="shared" si="0"/>
        <v>294554522</v>
      </c>
    </row>
    <row r="11" spans="1:26" ht="12.75">
      <c r="A11" s="58" t="s">
        <v>37</v>
      </c>
      <c r="B11" s="19">
        <v>81964835</v>
      </c>
      <c r="C11" s="19">
        <v>0</v>
      </c>
      <c r="D11" s="59">
        <v>86885000</v>
      </c>
      <c r="E11" s="60">
        <v>86885000</v>
      </c>
      <c r="F11" s="60">
        <v>10776461</v>
      </c>
      <c r="G11" s="60">
        <v>10776461</v>
      </c>
      <c r="H11" s="60">
        <v>13689107</v>
      </c>
      <c r="I11" s="60">
        <v>35242029</v>
      </c>
      <c r="J11" s="60">
        <v>15206866</v>
      </c>
      <c r="K11" s="60">
        <v>15206866</v>
      </c>
      <c r="L11" s="60">
        <v>17364866</v>
      </c>
      <c r="M11" s="60">
        <v>47778598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83020627</v>
      </c>
      <c r="W11" s="60">
        <v>43442502</v>
      </c>
      <c r="X11" s="60">
        <v>39578125</v>
      </c>
      <c r="Y11" s="61">
        <v>91.1</v>
      </c>
      <c r="Z11" s="62">
        <v>86885000</v>
      </c>
    </row>
    <row r="12" spans="1:26" ht="12.75">
      <c r="A12" s="58" t="s">
        <v>38</v>
      </c>
      <c r="B12" s="19">
        <v>7925957</v>
      </c>
      <c r="C12" s="19">
        <v>0</v>
      </c>
      <c r="D12" s="59">
        <v>6949800</v>
      </c>
      <c r="E12" s="60">
        <v>6949800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3474900</v>
      </c>
      <c r="X12" s="60">
        <v>-3474900</v>
      </c>
      <c r="Y12" s="61">
        <v>-100</v>
      </c>
      <c r="Z12" s="62">
        <v>6949800</v>
      </c>
    </row>
    <row r="13" spans="1:26" ht="12.75">
      <c r="A13" s="58" t="s">
        <v>280</v>
      </c>
      <c r="B13" s="19">
        <v>62661345</v>
      </c>
      <c r="C13" s="19">
        <v>0</v>
      </c>
      <c r="D13" s="59">
        <v>60185602</v>
      </c>
      <c r="E13" s="60">
        <v>60185602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30092802</v>
      </c>
      <c r="X13" s="60">
        <v>-30092802</v>
      </c>
      <c r="Y13" s="61">
        <v>-100</v>
      </c>
      <c r="Z13" s="62">
        <v>60185602</v>
      </c>
    </row>
    <row r="14" spans="1:26" ht="12.75">
      <c r="A14" s="58" t="s">
        <v>40</v>
      </c>
      <c r="B14" s="19">
        <v>14403803</v>
      </c>
      <c r="C14" s="19">
        <v>0</v>
      </c>
      <c r="D14" s="59">
        <v>4000000</v>
      </c>
      <c r="E14" s="60">
        <v>4000000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1999998</v>
      </c>
      <c r="X14" s="60">
        <v>-1999998</v>
      </c>
      <c r="Y14" s="61">
        <v>-100</v>
      </c>
      <c r="Z14" s="62">
        <v>4000000</v>
      </c>
    </row>
    <row r="15" spans="1:26" ht="12.75">
      <c r="A15" s="58" t="s">
        <v>41</v>
      </c>
      <c r="B15" s="19">
        <v>64444219</v>
      </c>
      <c r="C15" s="19">
        <v>0</v>
      </c>
      <c r="D15" s="59">
        <v>87238592</v>
      </c>
      <c r="E15" s="60">
        <v>87238592</v>
      </c>
      <c r="F15" s="60">
        <v>877193</v>
      </c>
      <c r="G15" s="60">
        <v>877193</v>
      </c>
      <c r="H15" s="60">
        <v>877193</v>
      </c>
      <c r="I15" s="60">
        <v>2631579</v>
      </c>
      <c r="J15" s="60">
        <v>965212</v>
      </c>
      <c r="K15" s="60">
        <v>965212</v>
      </c>
      <c r="L15" s="60">
        <v>965212</v>
      </c>
      <c r="M15" s="60">
        <v>2895636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5527215</v>
      </c>
      <c r="W15" s="60">
        <v>43619298</v>
      </c>
      <c r="X15" s="60">
        <v>-38092083</v>
      </c>
      <c r="Y15" s="61">
        <v>-87.33</v>
      </c>
      <c r="Z15" s="62">
        <v>87238592</v>
      </c>
    </row>
    <row r="16" spans="1:26" ht="12.75">
      <c r="A16" s="69" t="s">
        <v>42</v>
      </c>
      <c r="B16" s="19">
        <v>0</v>
      </c>
      <c r="C16" s="19">
        <v>0</v>
      </c>
      <c r="D16" s="59">
        <v>9477000</v>
      </c>
      <c r="E16" s="60">
        <v>9477000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4738500</v>
      </c>
      <c r="X16" s="60">
        <v>-4738500</v>
      </c>
      <c r="Y16" s="61">
        <v>-100</v>
      </c>
      <c r="Z16" s="62">
        <v>9477000</v>
      </c>
    </row>
    <row r="17" spans="1:26" ht="12.75">
      <c r="A17" s="58" t="s">
        <v>43</v>
      </c>
      <c r="B17" s="19">
        <v>83105145</v>
      </c>
      <c r="C17" s="19">
        <v>0</v>
      </c>
      <c r="D17" s="59">
        <v>32018878</v>
      </c>
      <c r="E17" s="60">
        <v>32018878</v>
      </c>
      <c r="F17" s="60">
        <v>3347165</v>
      </c>
      <c r="G17" s="60">
        <v>3347165</v>
      </c>
      <c r="H17" s="60">
        <v>3347165</v>
      </c>
      <c r="I17" s="60">
        <v>10041495</v>
      </c>
      <c r="J17" s="60">
        <v>3140111</v>
      </c>
      <c r="K17" s="60">
        <v>3140111</v>
      </c>
      <c r="L17" s="60">
        <v>3607144</v>
      </c>
      <c r="M17" s="60">
        <v>9887366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19928861</v>
      </c>
      <c r="W17" s="60">
        <v>16009440</v>
      </c>
      <c r="X17" s="60">
        <v>3919421</v>
      </c>
      <c r="Y17" s="61">
        <v>24.48</v>
      </c>
      <c r="Z17" s="62">
        <v>32018878</v>
      </c>
    </row>
    <row r="18" spans="1:26" ht="12.75">
      <c r="A18" s="70" t="s">
        <v>44</v>
      </c>
      <c r="B18" s="71">
        <f>SUM(B11:B17)</f>
        <v>314505304</v>
      </c>
      <c r="C18" s="71">
        <f>SUM(C11:C17)</f>
        <v>0</v>
      </c>
      <c r="D18" s="72">
        <f aca="true" t="shared" si="1" ref="D18:Z18">SUM(D11:D17)</f>
        <v>286754872</v>
      </c>
      <c r="E18" s="73">
        <f t="shared" si="1"/>
        <v>286754872</v>
      </c>
      <c r="F18" s="73">
        <f t="shared" si="1"/>
        <v>15000819</v>
      </c>
      <c r="G18" s="73">
        <f t="shared" si="1"/>
        <v>15000819</v>
      </c>
      <c r="H18" s="73">
        <f t="shared" si="1"/>
        <v>17913465</v>
      </c>
      <c r="I18" s="73">
        <f t="shared" si="1"/>
        <v>47915103</v>
      </c>
      <c r="J18" s="73">
        <f t="shared" si="1"/>
        <v>19312189</v>
      </c>
      <c r="K18" s="73">
        <f t="shared" si="1"/>
        <v>19312189</v>
      </c>
      <c r="L18" s="73">
        <f t="shared" si="1"/>
        <v>21937222</v>
      </c>
      <c r="M18" s="73">
        <f t="shared" si="1"/>
        <v>60561600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108476703</v>
      </c>
      <c r="W18" s="73">
        <f t="shared" si="1"/>
        <v>143377440</v>
      </c>
      <c r="X18" s="73">
        <f t="shared" si="1"/>
        <v>-34900737</v>
      </c>
      <c r="Y18" s="67">
        <f>+IF(W18&lt;&gt;0,(X18/W18)*100,0)</f>
        <v>-24.341860895270553</v>
      </c>
      <c r="Z18" s="74">
        <f t="shared" si="1"/>
        <v>286754872</v>
      </c>
    </row>
    <row r="19" spans="1:26" ht="12.75">
      <c r="A19" s="70" t="s">
        <v>45</v>
      </c>
      <c r="B19" s="75">
        <f>+B10-B18</f>
        <v>-72225644</v>
      </c>
      <c r="C19" s="75">
        <f>+C10-C18</f>
        <v>0</v>
      </c>
      <c r="D19" s="76">
        <f aca="true" t="shared" si="2" ref="D19:Z19">+D10-D18</f>
        <v>7799650</v>
      </c>
      <c r="E19" s="77">
        <f t="shared" si="2"/>
        <v>7799650</v>
      </c>
      <c r="F19" s="77">
        <f t="shared" si="2"/>
        <v>-5418408</v>
      </c>
      <c r="G19" s="77">
        <f t="shared" si="2"/>
        <v>-5418408</v>
      </c>
      <c r="H19" s="77">
        <f t="shared" si="2"/>
        <v>-8218364</v>
      </c>
      <c r="I19" s="77">
        <f t="shared" si="2"/>
        <v>-19055180</v>
      </c>
      <c r="J19" s="77">
        <f t="shared" si="2"/>
        <v>-8381407</v>
      </c>
      <c r="K19" s="77">
        <f t="shared" si="2"/>
        <v>-8381407</v>
      </c>
      <c r="L19" s="77">
        <f t="shared" si="2"/>
        <v>-11156410</v>
      </c>
      <c r="M19" s="77">
        <f t="shared" si="2"/>
        <v>-27919224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-46974404</v>
      </c>
      <c r="W19" s="77">
        <f>IF(E10=E18,0,W10-W18)</f>
        <v>25162758</v>
      </c>
      <c r="X19" s="77">
        <f t="shared" si="2"/>
        <v>-72137162</v>
      </c>
      <c r="Y19" s="78">
        <f>+IF(W19&lt;&gt;0,(X19/W19)*100,0)</f>
        <v>-286.68225478304083</v>
      </c>
      <c r="Z19" s="79">
        <f t="shared" si="2"/>
        <v>7799650</v>
      </c>
    </row>
    <row r="20" spans="1:26" ht="12.75">
      <c r="A20" s="58" t="s">
        <v>46</v>
      </c>
      <c r="B20" s="19">
        <v>25313000</v>
      </c>
      <c r="C20" s="19">
        <v>0</v>
      </c>
      <c r="D20" s="59">
        <v>22862000</v>
      </c>
      <c r="E20" s="60">
        <v>22862000</v>
      </c>
      <c r="F20" s="60">
        <v>78525</v>
      </c>
      <c r="G20" s="60">
        <v>78525</v>
      </c>
      <c r="H20" s="60">
        <v>78525</v>
      </c>
      <c r="I20" s="60">
        <v>235575</v>
      </c>
      <c r="J20" s="60">
        <v>78525</v>
      </c>
      <c r="K20" s="60">
        <v>78525</v>
      </c>
      <c r="L20" s="60">
        <v>78525</v>
      </c>
      <c r="M20" s="60">
        <v>235575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471150</v>
      </c>
      <c r="W20" s="60">
        <v>18597734</v>
      </c>
      <c r="X20" s="60">
        <v>-18126584</v>
      </c>
      <c r="Y20" s="61">
        <v>-97.47</v>
      </c>
      <c r="Z20" s="62">
        <v>22862000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-46912644</v>
      </c>
      <c r="C22" s="86">
        <f>SUM(C19:C21)</f>
        <v>0</v>
      </c>
      <c r="D22" s="87">
        <f aca="true" t="shared" si="3" ref="D22:Z22">SUM(D19:D21)</f>
        <v>30661650</v>
      </c>
      <c r="E22" s="88">
        <f t="shared" si="3"/>
        <v>30661650</v>
      </c>
      <c r="F22" s="88">
        <f t="shared" si="3"/>
        <v>-5339883</v>
      </c>
      <c r="G22" s="88">
        <f t="shared" si="3"/>
        <v>-5339883</v>
      </c>
      <c r="H22" s="88">
        <f t="shared" si="3"/>
        <v>-8139839</v>
      </c>
      <c r="I22" s="88">
        <f t="shared" si="3"/>
        <v>-18819605</v>
      </c>
      <c r="J22" s="88">
        <f t="shared" si="3"/>
        <v>-8302882</v>
      </c>
      <c r="K22" s="88">
        <f t="shared" si="3"/>
        <v>-8302882</v>
      </c>
      <c r="L22" s="88">
        <f t="shared" si="3"/>
        <v>-11077885</v>
      </c>
      <c r="M22" s="88">
        <f t="shared" si="3"/>
        <v>-27683649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-46503254</v>
      </c>
      <c r="W22" s="88">
        <f t="shared" si="3"/>
        <v>43760492</v>
      </c>
      <c r="X22" s="88">
        <f t="shared" si="3"/>
        <v>-90263746</v>
      </c>
      <c r="Y22" s="89">
        <f>+IF(W22&lt;&gt;0,(X22/W22)*100,0)</f>
        <v>-206.26766719167603</v>
      </c>
      <c r="Z22" s="90">
        <f t="shared" si="3"/>
        <v>30661650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-46912644</v>
      </c>
      <c r="C24" s="75">
        <f>SUM(C22:C23)</f>
        <v>0</v>
      </c>
      <c r="D24" s="76">
        <f aca="true" t="shared" si="4" ref="D24:Z24">SUM(D22:D23)</f>
        <v>30661650</v>
      </c>
      <c r="E24" s="77">
        <f t="shared" si="4"/>
        <v>30661650</v>
      </c>
      <c r="F24" s="77">
        <f t="shared" si="4"/>
        <v>-5339883</v>
      </c>
      <c r="G24" s="77">
        <f t="shared" si="4"/>
        <v>-5339883</v>
      </c>
      <c r="H24" s="77">
        <f t="shared" si="4"/>
        <v>-8139839</v>
      </c>
      <c r="I24" s="77">
        <f t="shared" si="4"/>
        <v>-18819605</v>
      </c>
      <c r="J24" s="77">
        <f t="shared" si="4"/>
        <v>-8302882</v>
      </c>
      <c r="K24" s="77">
        <f t="shared" si="4"/>
        <v>-8302882</v>
      </c>
      <c r="L24" s="77">
        <f t="shared" si="4"/>
        <v>-11077885</v>
      </c>
      <c r="M24" s="77">
        <f t="shared" si="4"/>
        <v>-27683649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-46503254</v>
      </c>
      <c r="W24" s="77">
        <f t="shared" si="4"/>
        <v>43760492</v>
      </c>
      <c r="X24" s="77">
        <f t="shared" si="4"/>
        <v>-90263746</v>
      </c>
      <c r="Y24" s="78">
        <f>+IF(W24&lt;&gt;0,(X24/W24)*100,0)</f>
        <v>-206.26766719167603</v>
      </c>
      <c r="Z24" s="79">
        <f t="shared" si="4"/>
        <v>30661650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35707696</v>
      </c>
      <c r="C27" s="22">
        <v>0</v>
      </c>
      <c r="D27" s="99">
        <v>42663715</v>
      </c>
      <c r="E27" s="100">
        <v>42663715</v>
      </c>
      <c r="F27" s="100">
        <v>3337076</v>
      </c>
      <c r="G27" s="100">
        <v>2514354</v>
      </c>
      <c r="H27" s="100">
        <v>1875871</v>
      </c>
      <c r="I27" s="100">
        <v>7727301</v>
      </c>
      <c r="J27" s="100">
        <v>1260891</v>
      </c>
      <c r="K27" s="100">
        <v>4172331</v>
      </c>
      <c r="L27" s="100">
        <v>1034635</v>
      </c>
      <c r="M27" s="100">
        <v>6467857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14195158</v>
      </c>
      <c r="W27" s="100">
        <v>21331858</v>
      </c>
      <c r="X27" s="100">
        <v>-7136700</v>
      </c>
      <c r="Y27" s="101">
        <v>-33.46</v>
      </c>
      <c r="Z27" s="102">
        <v>42663715</v>
      </c>
    </row>
    <row r="28" spans="1:26" ht="12.75">
      <c r="A28" s="103" t="s">
        <v>46</v>
      </c>
      <c r="B28" s="19">
        <v>25313000</v>
      </c>
      <c r="C28" s="19">
        <v>0</v>
      </c>
      <c r="D28" s="59">
        <v>36163715</v>
      </c>
      <c r="E28" s="60">
        <v>36163715</v>
      </c>
      <c r="F28" s="60">
        <v>3337076</v>
      </c>
      <c r="G28" s="60">
        <v>2514354</v>
      </c>
      <c r="H28" s="60">
        <v>1875871</v>
      </c>
      <c r="I28" s="60">
        <v>7727301</v>
      </c>
      <c r="J28" s="60">
        <v>1260891</v>
      </c>
      <c r="K28" s="60">
        <v>4172331</v>
      </c>
      <c r="L28" s="60">
        <v>1034635</v>
      </c>
      <c r="M28" s="60">
        <v>6467857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14195158</v>
      </c>
      <c r="W28" s="60">
        <v>18081858</v>
      </c>
      <c r="X28" s="60">
        <v>-3886700</v>
      </c>
      <c r="Y28" s="61">
        <v>-21.5</v>
      </c>
      <c r="Z28" s="62">
        <v>36163715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10394696</v>
      </c>
      <c r="C31" s="19">
        <v>0</v>
      </c>
      <c r="D31" s="59">
        <v>6500000</v>
      </c>
      <c r="E31" s="60">
        <v>6500000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3250000</v>
      </c>
      <c r="X31" s="60">
        <v>-3250000</v>
      </c>
      <c r="Y31" s="61">
        <v>-100</v>
      </c>
      <c r="Z31" s="62">
        <v>6500000</v>
      </c>
    </row>
    <row r="32" spans="1:26" ht="12.75">
      <c r="A32" s="70" t="s">
        <v>54</v>
      </c>
      <c r="B32" s="22">
        <f>SUM(B28:B31)</f>
        <v>35707696</v>
      </c>
      <c r="C32" s="22">
        <f>SUM(C28:C31)</f>
        <v>0</v>
      </c>
      <c r="D32" s="99">
        <f aca="true" t="shared" si="5" ref="D32:Z32">SUM(D28:D31)</f>
        <v>42663715</v>
      </c>
      <c r="E32" s="100">
        <f t="shared" si="5"/>
        <v>42663715</v>
      </c>
      <c r="F32" s="100">
        <f t="shared" si="5"/>
        <v>3337076</v>
      </c>
      <c r="G32" s="100">
        <f t="shared" si="5"/>
        <v>2514354</v>
      </c>
      <c r="H32" s="100">
        <f t="shared" si="5"/>
        <v>1875871</v>
      </c>
      <c r="I32" s="100">
        <f t="shared" si="5"/>
        <v>7727301</v>
      </c>
      <c r="J32" s="100">
        <f t="shared" si="5"/>
        <v>1260891</v>
      </c>
      <c r="K32" s="100">
        <f t="shared" si="5"/>
        <v>4172331</v>
      </c>
      <c r="L32" s="100">
        <f t="shared" si="5"/>
        <v>1034635</v>
      </c>
      <c r="M32" s="100">
        <f t="shared" si="5"/>
        <v>6467857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14195158</v>
      </c>
      <c r="W32" s="100">
        <f t="shared" si="5"/>
        <v>21331858</v>
      </c>
      <c r="X32" s="100">
        <f t="shared" si="5"/>
        <v>-7136700</v>
      </c>
      <c r="Y32" s="101">
        <f>+IF(W32&lt;&gt;0,(X32/W32)*100,0)</f>
        <v>-33.45559491348574</v>
      </c>
      <c r="Z32" s="102">
        <f t="shared" si="5"/>
        <v>42663715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37355346</v>
      </c>
      <c r="C35" s="19">
        <v>0</v>
      </c>
      <c r="D35" s="59">
        <v>209625219</v>
      </c>
      <c r="E35" s="60">
        <v>209625219</v>
      </c>
      <c r="F35" s="60">
        <v>22722359</v>
      </c>
      <c r="G35" s="60">
        <v>23722359</v>
      </c>
      <c r="H35" s="60">
        <v>190988974</v>
      </c>
      <c r="I35" s="60">
        <v>190988974</v>
      </c>
      <c r="J35" s="60">
        <v>194059480</v>
      </c>
      <c r="K35" s="60">
        <v>0</v>
      </c>
      <c r="L35" s="60">
        <v>0</v>
      </c>
      <c r="M35" s="60">
        <v>194059480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194059480</v>
      </c>
      <c r="W35" s="60">
        <v>104812610</v>
      </c>
      <c r="X35" s="60">
        <v>89246870</v>
      </c>
      <c r="Y35" s="61">
        <v>85.15</v>
      </c>
      <c r="Z35" s="62">
        <v>209625219</v>
      </c>
    </row>
    <row r="36" spans="1:26" ht="12.75">
      <c r="A36" s="58" t="s">
        <v>57</v>
      </c>
      <c r="B36" s="19">
        <v>1331495282</v>
      </c>
      <c r="C36" s="19">
        <v>0</v>
      </c>
      <c r="D36" s="59">
        <v>1384613138</v>
      </c>
      <c r="E36" s="60">
        <v>1384613138</v>
      </c>
      <c r="F36" s="60">
        <v>610258579</v>
      </c>
      <c r="G36" s="60">
        <v>610258579</v>
      </c>
      <c r="H36" s="60">
        <v>1378560936</v>
      </c>
      <c r="I36" s="60">
        <v>1378560936</v>
      </c>
      <c r="J36" s="60">
        <v>1378560936</v>
      </c>
      <c r="K36" s="60">
        <v>0</v>
      </c>
      <c r="L36" s="60">
        <v>0</v>
      </c>
      <c r="M36" s="60">
        <v>1378560936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1378560936</v>
      </c>
      <c r="W36" s="60">
        <v>692306569</v>
      </c>
      <c r="X36" s="60">
        <v>686254367</v>
      </c>
      <c r="Y36" s="61">
        <v>99.13</v>
      </c>
      <c r="Z36" s="62">
        <v>1384613138</v>
      </c>
    </row>
    <row r="37" spans="1:26" ht="12.75">
      <c r="A37" s="58" t="s">
        <v>58</v>
      </c>
      <c r="B37" s="19">
        <v>129601970</v>
      </c>
      <c r="C37" s="19">
        <v>0</v>
      </c>
      <c r="D37" s="59">
        <v>55906404</v>
      </c>
      <c r="E37" s="60">
        <v>55906404</v>
      </c>
      <c r="F37" s="60">
        <v>27632808</v>
      </c>
      <c r="G37" s="60">
        <v>27632808</v>
      </c>
      <c r="H37" s="60">
        <v>149523674</v>
      </c>
      <c r="I37" s="60">
        <v>149523674</v>
      </c>
      <c r="J37" s="60">
        <v>152594180</v>
      </c>
      <c r="K37" s="60">
        <v>0</v>
      </c>
      <c r="L37" s="60">
        <v>0</v>
      </c>
      <c r="M37" s="60">
        <v>152594180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152594180</v>
      </c>
      <c r="W37" s="60">
        <v>27953202</v>
      </c>
      <c r="X37" s="60">
        <v>124640978</v>
      </c>
      <c r="Y37" s="61">
        <v>445.89</v>
      </c>
      <c r="Z37" s="62">
        <v>55906404</v>
      </c>
    </row>
    <row r="38" spans="1:26" ht="12.75">
      <c r="A38" s="58" t="s">
        <v>59</v>
      </c>
      <c r="B38" s="19">
        <v>62056595</v>
      </c>
      <c r="C38" s="19">
        <v>0</v>
      </c>
      <c r="D38" s="59">
        <v>82188783</v>
      </c>
      <c r="E38" s="60">
        <v>82188783</v>
      </c>
      <c r="F38" s="60">
        <v>0</v>
      </c>
      <c r="G38" s="60">
        <v>0</v>
      </c>
      <c r="H38" s="60">
        <v>37629400</v>
      </c>
      <c r="I38" s="60">
        <v>37629400</v>
      </c>
      <c r="J38" s="60">
        <v>37629400</v>
      </c>
      <c r="K38" s="60">
        <v>0</v>
      </c>
      <c r="L38" s="60">
        <v>0</v>
      </c>
      <c r="M38" s="60">
        <v>37629400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37629400</v>
      </c>
      <c r="W38" s="60">
        <v>41094392</v>
      </c>
      <c r="X38" s="60">
        <v>-3464992</v>
      </c>
      <c r="Y38" s="61">
        <v>-8.43</v>
      </c>
      <c r="Z38" s="62">
        <v>82188783</v>
      </c>
    </row>
    <row r="39" spans="1:26" ht="12.75">
      <c r="A39" s="58" t="s">
        <v>60</v>
      </c>
      <c r="B39" s="19">
        <v>1177192063</v>
      </c>
      <c r="C39" s="19">
        <v>0</v>
      </c>
      <c r="D39" s="59">
        <v>1456143170</v>
      </c>
      <c r="E39" s="60">
        <v>1456143170</v>
      </c>
      <c r="F39" s="60">
        <v>605348130</v>
      </c>
      <c r="G39" s="60">
        <v>606348130</v>
      </c>
      <c r="H39" s="60">
        <v>1382396836</v>
      </c>
      <c r="I39" s="60">
        <v>1382396836</v>
      </c>
      <c r="J39" s="60">
        <v>1382396836</v>
      </c>
      <c r="K39" s="60">
        <v>0</v>
      </c>
      <c r="L39" s="60">
        <v>0</v>
      </c>
      <c r="M39" s="60">
        <v>1382396836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1382396836</v>
      </c>
      <c r="W39" s="60">
        <v>728071585</v>
      </c>
      <c r="X39" s="60">
        <v>654325251</v>
      </c>
      <c r="Y39" s="61">
        <v>89.87</v>
      </c>
      <c r="Z39" s="62">
        <v>1456143170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35077836</v>
      </c>
      <c r="C42" s="19">
        <v>0</v>
      </c>
      <c r="D42" s="59">
        <v>-19557021</v>
      </c>
      <c r="E42" s="60">
        <v>-19557021</v>
      </c>
      <c r="F42" s="60">
        <v>35501893</v>
      </c>
      <c r="G42" s="60">
        <v>6680351</v>
      </c>
      <c r="H42" s="60">
        <v>13704247</v>
      </c>
      <c r="I42" s="60">
        <v>55886491</v>
      </c>
      <c r="J42" s="60">
        <v>-1143510</v>
      </c>
      <c r="K42" s="60">
        <v>-1514892</v>
      </c>
      <c r="L42" s="60">
        <v>1063726</v>
      </c>
      <c r="M42" s="60">
        <v>-1594676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54291815</v>
      </c>
      <c r="W42" s="60">
        <v>-3570698</v>
      </c>
      <c r="X42" s="60">
        <v>57862513</v>
      </c>
      <c r="Y42" s="61">
        <v>-1620.48</v>
      </c>
      <c r="Z42" s="62">
        <v>-19557021</v>
      </c>
    </row>
    <row r="43" spans="1:26" ht="12.75">
      <c r="A43" s="58" t="s">
        <v>63</v>
      </c>
      <c r="B43" s="19">
        <v>-35350754</v>
      </c>
      <c r="C43" s="19">
        <v>0</v>
      </c>
      <c r="D43" s="59">
        <v>-38163720</v>
      </c>
      <c r="E43" s="60">
        <v>-38163720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-19081860</v>
      </c>
      <c r="X43" s="60">
        <v>19081860</v>
      </c>
      <c r="Y43" s="61">
        <v>-100</v>
      </c>
      <c r="Z43" s="62">
        <v>-38163720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1850355</v>
      </c>
      <c r="C45" s="22">
        <v>0</v>
      </c>
      <c r="D45" s="99">
        <v>-55597468</v>
      </c>
      <c r="E45" s="100">
        <v>-55597468</v>
      </c>
      <c r="F45" s="100">
        <v>35501893</v>
      </c>
      <c r="G45" s="100">
        <v>42182244</v>
      </c>
      <c r="H45" s="100">
        <v>55886491</v>
      </c>
      <c r="I45" s="100">
        <v>55886491</v>
      </c>
      <c r="J45" s="100">
        <v>54742981</v>
      </c>
      <c r="K45" s="100">
        <v>53228089</v>
      </c>
      <c r="L45" s="100">
        <v>54291815</v>
      </c>
      <c r="M45" s="100">
        <v>54291815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54291815</v>
      </c>
      <c r="W45" s="100">
        <v>-20529285</v>
      </c>
      <c r="X45" s="100">
        <v>74821100</v>
      </c>
      <c r="Y45" s="101">
        <v>-364.46</v>
      </c>
      <c r="Z45" s="102">
        <v>-55597468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1664971</v>
      </c>
      <c r="C49" s="52">
        <v>0</v>
      </c>
      <c r="D49" s="129">
        <v>3913743</v>
      </c>
      <c r="E49" s="54">
        <v>3022026</v>
      </c>
      <c r="F49" s="54">
        <v>0</v>
      </c>
      <c r="G49" s="54">
        <v>0</v>
      </c>
      <c r="H49" s="54">
        <v>0</v>
      </c>
      <c r="I49" s="54">
        <v>3024997</v>
      </c>
      <c r="J49" s="54">
        <v>0</v>
      </c>
      <c r="K49" s="54">
        <v>0</v>
      </c>
      <c r="L49" s="54">
        <v>0</v>
      </c>
      <c r="M49" s="54">
        <v>3110423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9226409</v>
      </c>
      <c r="W49" s="54">
        <v>160789102</v>
      </c>
      <c r="X49" s="54">
        <v>0</v>
      </c>
      <c r="Y49" s="54">
        <v>184751671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7368968</v>
      </c>
      <c r="C51" s="52">
        <v>0</v>
      </c>
      <c r="D51" s="129">
        <v>9101640</v>
      </c>
      <c r="E51" s="54">
        <v>13593896</v>
      </c>
      <c r="F51" s="54">
        <v>0</v>
      </c>
      <c r="G51" s="54">
        <v>0</v>
      </c>
      <c r="H51" s="54">
        <v>0</v>
      </c>
      <c r="I51" s="54">
        <v>67712922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97777426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128.7407080178147</v>
      </c>
      <c r="C58" s="5">
        <f>IF(C67=0,0,+(C76/C67)*100)</f>
        <v>0</v>
      </c>
      <c r="D58" s="6">
        <f aca="true" t="shared" si="6" ref="D58:Z58">IF(D67=0,0,+(D76/D67)*100)</f>
        <v>81.098627773789</v>
      </c>
      <c r="E58" s="7">
        <f t="shared" si="6"/>
        <v>81.098627773789</v>
      </c>
      <c r="F58" s="7">
        <f t="shared" si="6"/>
        <v>962.8418601435849</v>
      </c>
      <c r="G58" s="7">
        <f t="shared" si="6"/>
        <v>211.62428952341048</v>
      </c>
      <c r="H58" s="7">
        <f t="shared" si="6"/>
        <v>338.6244892088049</v>
      </c>
      <c r="I58" s="7">
        <f t="shared" si="6"/>
        <v>504.3635462919334</v>
      </c>
      <c r="J58" s="7">
        <f t="shared" si="6"/>
        <v>212.9306925013998</v>
      </c>
      <c r="K58" s="7">
        <f t="shared" si="6"/>
        <v>228.57808558098603</v>
      </c>
      <c r="L58" s="7">
        <f t="shared" si="6"/>
        <v>231.6505082879615</v>
      </c>
      <c r="M58" s="7">
        <f t="shared" si="6"/>
        <v>224.18534057104344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366.1571328051357</v>
      </c>
      <c r="W58" s="7">
        <f t="shared" si="6"/>
        <v>67.94562403701543</v>
      </c>
      <c r="X58" s="7">
        <f t="shared" si="6"/>
        <v>0</v>
      </c>
      <c r="Y58" s="7">
        <f t="shared" si="6"/>
        <v>0</v>
      </c>
      <c r="Z58" s="8">
        <f t="shared" si="6"/>
        <v>81.098627773789</v>
      </c>
    </row>
    <row r="59" spans="1:26" ht="12.75">
      <c r="A59" s="37" t="s">
        <v>31</v>
      </c>
      <c r="B59" s="9">
        <f aca="true" t="shared" si="7" ref="B59:Z66">IF(B68=0,0,+(B77/B68)*100)</f>
        <v>246.99087711462232</v>
      </c>
      <c r="C59" s="9">
        <f t="shared" si="7"/>
        <v>0</v>
      </c>
      <c r="D59" s="2">
        <f t="shared" si="7"/>
        <v>82.0000039505359</v>
      </c>
      <c r="E59" s="10">
        <f t="shared" si="7"/>
        <v>82.0000039505359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41.00000197526795</v>
      </c>
      <c r="X59" s="10">
        <f t="shared" si="7"/>
        <v>0</v>
      </c>
      <c r="Y59" s="10">
        <f t="shared" si="7"/>
        <v>0</v>
      </c>
      <c r="Z59" s="11">
        <f t="shared" si="7"/>
        <v>82.0000039505359</v>
      </c>
    </row>
    <row r="60" spans="1:26" ht="12.75">
      <c r="A60" s="38" t="s">
        <v>32</v>
      </c>
      <c r="B60" s="12">
        <f t="shared" si="7"/>
        <v>100.28195908604131</v>
      </c>
      <c r="C60" s="12">
        <f t="shared" si="7"/>
        <v>0</v>
      </c>
      <c r="D60" s="3">
        <f t="shared" si="7"/>
        <v>80.84695322988567</v>
      </c>
      <c r="E60" s="13">
        <f t="shared" si="7"/>
        <v>80.84695322988567</v>
      </c>
      <c r="F60" s="13">
        <f t="shared" si="7"/>
        <v>130.26937908821012</v>
      </c>
      <c r="G60" s="13">
        <f t="shared" si="7"/>
        <v>204.28128308656318</v>
      </c>
      <c r="H60" s="13">
        <f t="shared" si="7"/>
        <v>335.57751898465693</v>
      </c>
      <c r="I60" s="13">
        <f t="shared" si="7"/>
        <v>223.37606038647672</v>
      </c>
      <c r="J60" s="13">
        <f t="shared" si="7"/>
        <v>205.60705303121685</v>
      </c>
      <c r="K60" s="13">
        <f t="shared" si="7"/>
        <v>219.3069188275113</v>
      </c>
      <c r="L60" s="13">
        <f t="shared" si="7"/>
        <v>223.92711743796409</v>
      </c>
      <c r="M60" s="13">
        <f t="shared" si="7"/>
        <v>216.06598309722517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219.77076027675122</v>
      </c>
      <c r="W60" s="13">
        <f t="shared" si="7"/>
        <v>80.56630327449777</v>
      </c>
      <c r="X60" s="13">
        <f t="shared" si="7"/>
        <v>0</v>
      </c>
      <c r="Y60" s="13">
        <f t="shared" si="7"/>
        <v>0</v>
      </c>
      <c r="Z60" s="14">
        <f t="shared" si="7"/>
        <v>80.84695322988567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80.3892924034041</v>
      </c>
      <c r="E61" s="13">
        <f t="shared" si="7"/>
        <v>80.3892924034041</v>
      </c>
      <c r="F61" s="13">
        <f t="shared" si="7"/>
        <v>122.54614971025748</v>
      </c>
      <c r="G61" s="13">
        <f t="shared" si="7"/>
        <v>227.41325687988785</v>
      </c>
      <c r="H61" s="13">
        <f t="shared" si="7"/>
        <v>250.9907462442493</v>
      </c>
      <c r="I61" s="13">
        <f t="shared" si="7"/>
        <v>200.31671761146487</v>
      </c>
      <c r="J61" s="13">
        <f t="shared" si="7"/>
        <v>229.41079952636892</v>
      </c>
      <c r="K61" s="13">
        <f t="shared" si="7"/>
        <v>245.92897240721808</v>
      </c>
      <c r="L61" s="13">
        <f t="shared" si="7"/>
        <v>259.39232770774106</v>
      </c>
      <c r="M61" s="13">
        <f t="shared" si="7"/>
        <v>244.3303951887361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221.89129056453498</v>
      </c>
      <c r="W61" s="13">
        <f t="shared" si="7"/>
        <v>80.00000574637072</v>
      </c>
      <c r="X61" s="13">
        <f t="shared" si="7"/>
        <v>0</v>
      </c>
      <c r="Y61" s="13">
        <f t="shared" si="7"/>
        <v>0</v>
      </c>
      <c r="Z61" s="14">
        <f t="shared" si="7"/>
        <v>80.3892924034041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82</v>
      </c>
      <c r="E64" s="13">
        <f t="shared" si="7"/>
        <v>82</v>
      </c>
      <c r="F64" s="13">
        <f t="shared" si="7"/>
        <v>133.61260940758496</v>
      </c>
      <c r="G64" s="13">
        <f t="shared" si="7"/>
        <v>132.8528203709227</v>
      </c>
      <c r="H64" s="13">
        <f t="shared" si="7"/>
        <v>134.4722382932237</v>
      </c>
      <c r="I64" s="13">
        <f t="shared" si="7"/>
        <v>133.6458893572438</v>
      </c>
      <c r="J64" s="13">
        <f t="shared" si="7"/>
        <v>132.8528203709227</v>
      </c>
      <c r="K64" s="13">
        <f t="shared" si="7"/>
        <v>139.02426461692522</v>
      </c>
      <c r="L64" s="13">
        <f t="shared" si="7"/>
        <v>132.8528203709227</v>
      </c>
      <c r="M64" s="13">
        <f t="shared" si="7"/>
        <v>134.90996845292352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134.27792890508368</v>
      </c>
      <c r="W64" s="13">
        <f t="shared" si="7"/>
        <v>82</v>
      </c>
      <c r="X64" s="13">
        <f t="shared" si="7"/>
        <v>0</v>
      </c>
      <c r="Y64" s="13">
        <f t="shared" si="7"/>
        <v>0</v>
      </c>
      <c r="Z64" s="14">
        <f t="shared" si="7"/>
        <v>82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82.00000622982003</v>
      </c>
      <c r="E65" s="13">
        <f t="shared" si="7"/>
        <v>82.00000622982003</v>
      </c>
      <c r="F65" s="13">
        <f t="shared" si="7"/>
        <v>0</v>
      </c>
      <c r="G65" s="13">
        <f t="shared" si="7"/>
        <v>0</v>
      </c>
      <c r="H65" s="13">
        <f t="shared" si="7"/>
        <v>-3392.0940047071917</v>
      </c>
      <c r="I65" s="13">
        <f t="shared" si="7"/>
        <v>-1130.698001569064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-569.0004570339469</v>
      </c>
      <c r="W65" s="13">
        <f t="shared" si="7"/>
        <v>82</v>
      </c>
      <c r="X65" s="13">
        <f t="shared" si="7"/>
        <v>0</v>
      </c>
      <c r="Y65" s="13">
        <f t="shared" si="7"/>
        <v>0</v>
      </c>
      <c r="Z65" s="14">
        <f t="shared" si="7"/>
        <v>82.00000622982003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82</v>
      </c>
      <c r="E66" s="16">
        <f t="shared" si="7"/>
        <v>82</v>
      </c>
      <c r="F66" s="16">
        <f t="shared" si="7"/>
        <v>812.305129494594</v>
      </c>
      <c r="G66" s="16">
        <f t="shared" si="7"/>
        <v>803.5626728689967</v>
      </c>
      <c r="H66" s="16">
        <f t="shared" si="7"/>
        <v>619.9255091777723</v>
      </c>
      <c r="I66" s="16">
        <f t="shared" si="7"/>
        <v>745.2644371804543</v>
      </c>
      <c r="J66" s="16">
        <f t="shared" si="7"/>
        <v>803.5626728689967</v>
      </c>
      <c r="K66" s="16">
        <f t="shared" si="7"/>
        <v>976.2729444304753</v>
      </c>
      <c r="L66" s="16">
        <f t="shared" si="7"/>
        <v>803.5626728689967</v>
      </c>
      <c r="M66" s="16">
        <f t="shared" si="7"/>
        <v>861.1327633894895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803.1986002849718</v>
      </c>
      <c r="W66" s="16">
        <f t="shared" si="7"/>
        <v>82</v>
      </c>
      <c r="X66" s="16">
        <f t="shared" si="7"/>
        <v>0</v>
      </c>
      <c r="Y66" s="16">
        <f t="shared" si="7"/>
        <v>0</v>
      </c>
      <c r="Z66" s="17">
        <f t="shared" si="7"/>
        <v>82</v>
      </c>
    </row>
    <row r="67" spans="1:26" ht="12.75" hidden="1">
      <c r="A67" s="41" t="s">
        <v>287</v>
      </c>
      <c r="B67" s="24">
        <v>163011774</v>
      </c>
      <c r="C67" s="24"/>
      <c r="D67" s="25">
        <v>222813992</v>
      </c>
      <c r="E67" s="26">
        <v>222813992</v>
      </c>
      <c r="F67" s="26">
        <v>5193169</v>
      </c>
      <c r="G67" s="26">
        <v>5193169</v>
      </c>
      <c r="H67" s="26">
        <v>5193169</v>
      </c>
      <c r="I67" s="26">
        <v>15579507</v>
      </c>
      <c r="J67" s="26">
        <v>5195383</v>
      </c>
      <c r="K67" s="26">
        <v>5195383</v>
      </c>
      <c r="L67" s="26">
        <v>4775541</v>
      </c>
      <c r="M67" s="26">
        <v>15166307</v>
      </c>
      <c r="N67" s="26"/>
      <c r="O67" s="26"/>
      <c r="P67" s="26"/>
      <c r="Q67" s="26"/>
      <c r="R67" s="26"/>
      <c r="S67" s="26"/>
      <c r="T67" s="26"/>
      <c r="U67" s="26"/>
      <c r="V67" s="26">
        <v>30745814</v>
      </c>
      <c r="W67" s="26">
        <v>132973314</v>
      </c>
      <c r="X67" s="26"/>
      <c r="Y67" s="25"/>
      <c r="Z67" s="27">
        <v>222813992</v>
      </c>
    </row>
    <row r="68" spans="1:26" ht="12.75" hidden="1">
      <c r="A68" s="37" t="s">
        <v>31</v>
      </c>
      <c r="B68" s="19">
        <v>40299750</v>
      </c>
      <c r="C68" s="19"/>
      <c r="D68" s="20">
        <v>42525876</v>
      </c>
      <c r="E68" s="21">
        <v>42525876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42525876</v>
      </c>
      <c r="X68" s="21"/>
      <c r="Y68" s="20"/>
      <c r="Z68" s="23">
        <v>42525876</v>
      </c>
    </row>
    <row r="69" spans="1:26" ht="12.75" hidden="1">
      <c r="A69" s="38" t="s">
        <v>32</v>
      </c>
      <c r="B69" s="19">
        <v>110015607</v>
      </c>
      <c r="C69" s="19"/>
      <c r="D69" s="20">
        <v>174180716</v>
      </c>
      <c r="E69" s="21">
        <v>174180716</v>
      </c>
      <c r="F69" s="21">
        <v>5129537</v>
      </c>
      <c r="G69" s="21">
        <v>5129537</v>
      </c>
      <c r="H69" s="21">
        <v>5129537</v>
      </c>
      <c r="I69" s="21">
        <v>15388611</v>
      </c>
      <c r="J69" s="21">
        <v>5131751</v>
      </c>
      <c r="K69" s="21">
        <v>5131751</v>
      </c>
      <c r="L69" s="21">
        <v>4711909</v>
      </c>
      <c r="M69" s="21">
        <v>14975411</v>
      </c>
      <c r="N69" s="21"/>
      <c r="O69" s="21"/>
      <c r="P69" s="21"/>
      <c r="Q69" s="21"/>
      <c r="R69" s="21"/>
      <c r="S69" s="21"/>
      <c r="T69" s="21"/>
      <c r="U69" s="21"/>
      <c r="V69" s="21">
        <v>30364022</v>
      </c>
      <c r="W69" s="21">
        <v>87393738</v>
      </c>
      <c r="X69" s="21"/>
      <c r="Y69" s="20"/>
      <c r="Z69" s="23">
        <v>174180716</v>
      </c>
    </row>
    <row r="70" spans="1:26" ht="12.75" hidden="1">
      <c r="A70" s="39" t="s">
        <v>103</v>
      </c>
      <c r="B70" s="19">
        <v>88208621</v>
      </c>
      <c r="C70" s="19"/>
      <c r="D70" s="20">
        <v>124689718</v>
      </c>
      <c r="E70" s="21">
        <v>124689718</v>
      </c>
      <c r="F70" s="21">
        <v>3632363</v>
      </c>
      <c r="G70" s="21">
        <v>3632363</v>
      </c>
      <c r="H70" s="21">
        <v>3632363</v>
      </c>
      <c r="I70" s="21">
        <v>10897089</v>
      </c>
      <c r="J70" s="21">
        <v>3632363</v>
      </c>
      <c r="K70" s="21">
        <v>3632363</v>
      </c>
      <c r="L70" s="21">
        <v>3212521</v>
      </c>
      <c r="M70" s="21">
        <v>10477247</v>
      </c>
      <c r="N70" s="21"/>
      <c r="O70" s="21"/>
      <c r="P70" s="21"/>
      <c r="Q70" s="21"/>
      <c r="R70" s="21"/>
      <c r="S70" s="21"/>
      <c r="T70" s="21"/>
      <c r="U70" s="21"/>
      <c r="V70" s="21">
        <v>21374336</v>
      </c>
      <c r="W70" s="21">
        <v>62648238</v>
      </c>
      <c r="X70" s="21"/>
      <c r="Y70" s="20"/>
      <c r="Z70" s="23">
        <v>124689718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>
        <v>2</v>
      </c>
      <c r="G72" s="21">
        <v>2</v>
      </c>
      <c r="H72" s="21">
        <v>2</v>
      </c>
      <c r="I72" s="21">
        <v>6</v>
      </c>
      <c r="J72" s="21">
        <v>2</v>
      </c>
      <c r="K72" s="21">
        <v>2</v>
      </c>
      <c r="L72" s="21">
        <v>2</v>
      </c>
      <c r="M72" s="21">
        <v>6</v>
      </c>
      <c r="N72" s="21"/>
      <c r="O72" s="21"/>
      <c r="P72" s="21"/>
      <c r="Q72" s="21"/>
      <c r="R72" s="21"/>
      <c r="S72" s="21"/>
      <c r="T72" s="21"/>
      <c r="U72" s="21"/>
      <c r="V72" s="21">
        <v>12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21806986</v>
      </c>
      <c r="C73" s="19"/>
      <c r="D73" s="20">
        <v>23166000</v>
      </c>
      <c r="E73" s="21">
        <v>23166000</v>
      </c>
      <c r="F73" s="21">
        <v>1669674</v>
      </c>
      <c r="G73" s="21">
        <v>1669674</v>
      </c>
      <c r="H73" s="21">
        <v>1669674</v>
      </c>
      <c r="I73" s="21">
        <v>5009022</v>
      </c>
      <c r="J73" s="21">
        <v>1669674</v>
      </c>
      <c r="K73" s="21">
        <v>1669674</v>
      </c>
      <c r="L73" s="21">
        <v>1669674</v>
      </c>
      <c r="M73" s="21">
        <v>5009022</v>
      </c>
      <c r="N73" s="21"/>
      <c r="O73" s="21"/>
      <c r="P73" s="21"/>
      <c r="Q73" s="21"/>
      <c r="R73" s="21"/>
      <c r="S73" s="21"/>
      <c r="T73" s="21"/>
      <c r="U73" s="21"/>
      <c r="V73" s="21">
        <v>10018044</v>
      </c>
      <c r="W73" s="21">
        <v>11583000</v>
      </c>
      <c r="X73" s="21"/>
      <c r="Y73" s="20"/>
      <c r="Z73" s="23">
        <v>23166000</v>
      </c>
    </row>
    <row r="74" spans="1:26" ht="12.75" hidden="1">
      <c r="A74" s="39" t="s">
        <v>107</v>
      </c>
      <c r="B74" s="19"/>
      <c r="C74" s="19"/>
      <c r="D74" s="20">
        <v>26324998</v>
      </c>
      <c r="E74" s="21">
        <v>26324998</v>
      </c>
      <c r="F74" s="21">
        <v>-172502</v>
      </c>
      <c r="G74" s="21">
        <v>-172502</v>
      </c>
      <c r="H74" s="21">
        <v>-172502</v>
      </c>
      <c r="I74" s="21">
        <v>-517506</v>
      </c>
      <c r="J74" s="21">
        <v>-170288</v>
      </c>
      <c r="K74" s="21">
        <v>-170288</v>
      </c>
      <c r="L74" s="21">
        <v>-170288</v>
      </c>
      <c r="M74" s="21">
        <v>-510864</v>
      </c>
      <c r="N74" s="21"/>
      <c r="O74" s="21"/>
      <c r="P74" s="21"/>
      <c r="Q74" s="21"/>
      <c r="R74" s="21"/>
      <c r="S74" s="21"/>
      <c r="T74" s="21"/>
      <c r="U74" s="21"/>
      <c r="V74" s="21">
        <v>-1028370</v>
      </c>
      <c r="W74" s="21">
        <v>13162500</v>
      </c>
      <c r="X74" s="21"/>
      <c r="Y74" s="20"/>
      <c r="Z74" s="23">
        <v>26324998</v>
      </c>
    </row>
    <row r="75" spans="1:26" ht="12.75" hidden="1">
      <c r="A75" s="40" t="s">
        <v>110</v>
      </c>
      <c r="B75" s="28">
        <v>12696417</v>
      </c>
      <c r="C75" s="28"/>
      <c r="D75" s="29">
        <v>6107400</v>
      </c>
      <c r="E75" s="30">
        <v>6107400</v>
      </c>
      <c r="F75" s="30">
        <v>63632</v>
      </c>
      <c r="G75" s="30">
        <v>63632</v>
      </c>
      <c r="H75" s="30">
        <v>63632</v>
      </c>
      <c r="I75" s="30">
        <v>190896</v>
      </c>
      <c r="J75" s="30">
        <v>63632</v>
      </c>
      <c r="K75" s="30">
        <v>63632</v>
      </c>
      <c r="L75" s="30">
        <v>63632</v>
      </c>
      <c r="M75" s="30">
        <v>190896</v>
      </c>
      <c r="N75" s="30"/>
      <c r="O75" s="30"/>
      <c r="P75" s="30"/>
      <c r="Q75" s="30"/>
      <c r="R75" s="30"/>
      <c r="S75" s="30"/>
      <c r="T75" s="30"/>
      <c r="U75" s="30"/>
      <c r="V75" s="30">
        <v>381792</v>
      </c>
      <c r="W75" s="30">
        <v>3053700</v>
      </c>
      <c r="X75" s="30"/>
      <c r="Y75" s="29"/>
      <c r="Z75" s="31">
        <v>6107400</v>
      </c>
    </row>
    <row r="76" spans="1:26" ht="12.75" hidden="1">
      <c r="A76" s="42" t="s">
        <v>288</v>
      </c>
      <c r="B76" s="32">
        <v>209862512</v>
      </c>
      <c r="C76" s="32"/>
      <c r="D76" s="33">
        <v>180699090</v>
      </c>
      <c r="E76" s="34">
        <v>180699090</v>
      </c>
      <c r="F76" s="34">
        <v>50002005</v>
      </c>
      <c r="G76" s="34">
        <v>10990007</v>
      </c>
      <c r="H76" s="34">
        <v>17585342</v>
      </c>
      <c r="I76" s="34">
        <v>78577354</v>
      </c>
      <c r="J76" s="34">
        <v>11062565</v>
      </c>
      <c r="K76" s="34">
        <v>11875507</v>
      </c>
      <c r="L76" s="34">
        <v>11062565</v>
      </c>
      <c r="M76" s="34">
        <v>34000637</v>
      </c>
      <c r="N76" s="34"/>
      <c r="O76" s="34"/>
      <c r="P76" s="34"/>
      <c r="Q76" s="34"/>
      <c r="R76" s="34"/>
      <c r="S76" s="34"/>
      <c r="T76" s="34"/>
      <c r="U76" s="34"/>
      <c r="V76" s="34">
        <v>112577991</v>
      </c>
      <c r="W76" s="34">
        <v>90349548</v>
      </c>
      <c r="X76" s="34"/>
      <c r="Y76" s="33"/>
      <c r="Z76" s="35">
        <v>180699090</v>
      </c>
    </row>
    <row r="77" spans="1:26" ht="12.75" hidden="1">
      <c r="A77" s="37" t="s">
        <v>31</v>
      </c>
      <c r="B77" s="19">
        <v>99536706</v>
      </c>
      <c r="C77" s="19"/>
      <c r="D77" s="20">
        <v>34871220</v>
      </c>
      <c r="E77" s="21">
        <v>34871220</v>
      </c>
      <c r="F77" s="21">
        <v>42802903</v>
      </c>
      <c r="G77" s="21"/>
      <c r="H77" s="21">
        <v>-22702</v>
      </c>
      <c r="I77" s="21">
        <v>42780201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42780201</v>
      </c>
      <c r="W77" s="21">
        <v>17435610</v>
      </c>
      <c r="X77" s="21"/>
      <c r="Y77" s="20"/>
      <c r="Z77" s="23">
        <v>34871220</v>
      </c>
    </row>
    <row r="78" spans="1:26" ht="12.75" hidden="1">
      <c r="A78" s="38" t="s">
        <v>32</v>
      </c>
      <c r="B78" s="19">
        <v>110325806</v>
      </c>
      <c r="C78" s="19"/>
      <c r="D78" s="20">
        <v>140819802</v>
      </c>
      <c r="E78" s="21">
        <v>140819802</v>
      </c>
      <c r="F78" s="21">
        <v>6682216</v>
      </c>
      <c r="G78" s="21">
        <v>10478684</v>
      </c>
      <c r="H78" s="21">
        <v>17213573</v>
      </c>
      <c r="I78" s="21">
        <v>34374473</v>
      </c>
      <c r="J78" s="21">
        <v>10551242</v>
      </c>
      <c r="K78" s="21">
        <v>11254285</v>
      </c>
      <c r="L78" s="21">
        <v>10551242</v>
      </c>
      <c r="M78" s="21">
        <v>32356769</v>
      </c>
      <c r="N78" s="21"/>
      <c r="O78" s="21"/>
      <c r="P78" s="21"/>
      <c r="Q78" s="21"/>
      <c r="R78" s="21"/>
      <c r="S78" s="21"/>
      <c r="T78" s="21"/>
      <c r="U78" s="21"/>
      <c r="V78" s="21">
        <v>66731242</v>
      </c>
      <c r="W78" s="21">
        <v>70409904</v>
      </c>
      <c r="X78" s="21"/>
      <c r="Y78" s="20"/>
      <c r="Z78" s="23">
        <v>140819802</v>
      </c>
    </row>
    <row r="79" spans="1:26" ht="12.75" hidden="1">
      <c r="A79" s="39" t="s">
        <v>103</v>
      </c>
      <c r="B79" s="19"/>
      <c r="C79" s="19"/>
      <c r="D79" s="20">
        <v>100237182</v>
      </c>
      <c r="E79" s="21">
        <v>100237182</v>
      </c>
      <c r="F79" s="21">
        <v>4451321</v>
      </c>
      <c r="G79" s="21">
        <v>8260475</v>
      </c>
      <c r="H79" s="21">
        <v>9116895</v>
      </c>
      <c r="I79" s="21">
        <v>21828691</v>
      </c>
      <c r="J79" s="21">
        <v>8333033</v>
      </c>
      <c r="K79" s="21">
        <v>8933033</v>
      </c>
      <c r="L79" s="21">
        <v>8333033</v>
      </c>
      <c r="M79" s="21">
        <v>25599099</v>
      </c>
      <c r="N79" s="21"/>
      <c r="O79" s="21"/>
      <c r="P79" s="21"/>
      <c r="Q79" s="21"/>
      <c r="R79" s="21"/>
      <c r="S79" s="21"/>
      <c r="T79" s="21"/>
      <c r="U79" s="21"/>
      <c r="V79" s="21">
        <v>47427790</v>
      </c>
      <c r="W79" s="21">
        <v>50118594</v>
      </c>
      <c r="X79" s="21"/>
      <c r="Y79" s="20"/>
      <c r="Z79" s="23">
        <v>100237182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18996120</v>
      </c>
      <c r="E82" s="21">
        <v>18996120</v>
      </c>
      <c r="F82" s="21">
        <v>2230895</v>
      </c>
      <c r="G82" s="21">
        <v>2218209</v>
      </c>
      <c r="H82" s="21">
        <v>2245248</v>
      </c>
      <c r="I82" s="21">
        <v>6694352</v>
      </c>
      <c r="J82" s="21">
        <v>2218209</v>
      </c>
      <c r="K82" s="21">
        <v>2321252</v>
      </c>
      <c r="L82" s="21">
        <v>2218209</v>
      </c>
      <c r="M82" s="21">
        <v>6757670</v>
      </c>
      <c r="N82" s="21"/>
      <c r="O82" s="21"/>
      <c r="P82" s="21"/>
      <c r="Q82" s="21"/>
      <c r="R82" s="21"/>
      <c r="S82" s="21"/>
      <c r="T82" s="21"/>
      <c r="U82" s="21"/>
      <c r="V82" s="21">
        <v>13452022</v>
      </c>
      <c r="W82" s="21">
        <v>9498060</v>
      </c>
      <c r="X82" s="21"/>
      <c r="Y82" s="20"/>
      <c r="Z82" s="23">
        <v>18996120</v>
      </c>
    </row>
    <row r="83" spans="1:26" ht="12.75" hidden="1">
      <c r="A83" s="39" t="s">
        <v>107</v>
      </c>
      <c r="B83" s="19">
        <v>110325806</v>
      </c>
      <c r="C83" s="19"/>
      <c r="D83" s="20">
        <v>21586500</v>
      </c>
      <c r="E83" s="21">
        <v>21586500</v>
      </c>
      <c r="F83" s="21"/>
      <c r="G83" s="21"/>
      <c r="H83" s="21">
        <v>5851430</v>
      </c>
      <c r="I83" s="21">
        <v>5851430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5851430</v>
      </c>
      <c r="W83" s="21">
        <v>10793250</v>
      </c>
      <c r="X83" s="21"/>
      <c r="Y83" s="20"/>
      <c r="Z83" s="23">
        <v>21586500</v>
      </c>
    </row>
    <row r="84" spans="1:26" ht="12.75" hidden="1">
      <c r="A84" s="40" t="s">
        <v>110</v>
      </c>
      <c r="B84" s="28"/>
      <c r="C84" s="28"/>
      <c r="D84" s="29">
        <v>5008068</v>
      </c>
      <c r="E84" s="30">
        <v>5008068</v>
      </c>
      <c r="F84" s="30">
        <v>516886</v>
      </c>
      <c r="G84" s="30">
        <v>511323</v>
      </c>
      <c r="H84" s="30">
        <v>394471</v>
      </c>
      <c r="I84" s="30">
        <v>1422680</v>
      </c>
      <c r="J84" s="30">
        <v>511323</v>
      </c>
      <c r="K84" s="30">
        <v>621222</v>
      </c>
      <c r="L84" s="30">
        <v>511323</v>
      </c>
      <c r="M84" s="30">
        <v>1643868</v>
      </c>
      <c r="N84" s="30"/>
      <c r="O84" s="30"/>
      <c r="P84" s="30"/>
      <c r="Q84" s="30"/>
      <c r="R84" s="30"/>
      <c r="S84" s="30"/>
      <c r="T84" s="30"/>
      <c r="U84" s="30"/>
      <c r="V84" s="30">
        <v>3066548</v>
      </c>
      <c r="W84" s="30">
        <v>2504034</v>
      </c>
      <c r="X84" s="30"/>
      <c r="Y84" s="29"/>
      <c r="Z84" s="31">
        <v>5008068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56189</v>
      </c>
      <c r="D5" s="357">
        <f t="shared" si="0"/>
        <v>0</v>
      </c>
      <c r="E5" s="356">
        <f t="shared" si="0"/>
        <v>22238592</v>
      </c>
      <c r="F5" s="358">
        <f t="shared" si="0"/>
        <v>22238592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11119296</v>
      </c>
      <c r="Y5" s="358">
        <f t="shared" si="0"/>
        <v>-11119296</v>
      </c>
      <c r="Z5" s="359">
        <f>+IF(X5&lt;&gt;0,+(Y5/X5)*100,0)</f>
        <v>-100</v>
      </c>
      <c r="AA5" s="360">
        <f>+AA6+AA8+AA11+AA13+AA15</f>
        <v>22238592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22238592</v>
      </c>
      <c r="F6" s="59">
        <f t="shared" si="1"/>
        <v>22238592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11119296</v>
      </c>
      <c r="Y6" s="59">
        <f t="shared" si="1"/>
        <v>-11119296</v>
      </c>
      <c r="Z6" s="61">
        <f>+IF(X6&lt;&gt;0,+(Y6/X6)*100,0)</f>
        <v>-100</v>
      </c>
      <c r="AA6" s="62">
        <f t="shared" si="1"/>
        <v>22238592</v>
      </c>
    </row>
    <row r="7" spans="1:27" ht="12.75">
      <c r="A7" s="291" t="s">
        <v>230</v>
      </c>
      <c r="B7" s="142"/>
      <c r="C7" s="60"/>
      <c r="D7" s="340"/>
      <c r="E7" s="60">
        <v>22238592</v>
      </c>
      <c r="F7" s="59">
        <v>22238592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11119296</v>
      </c>
      <c r="Y7" s="59">
        <v>-11119296</v>
      </c>
      <c r="Z7" s="61">
        <v>-100</v>
      </c>
      <c r="AA7" s="62">
        <v>22238592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56189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>
        <v>56189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4582989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290930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4292059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4639178</v>
      </c>
      <c r="D60" s="346">
        <f t="shared" si="14"/>
        <v>0</v>
      </c>
      <c r="E60" s="219">
        <f t="shared" si="14"/>
        <v>22238592</v>
      </c>
      <c r="F60" s="264">
        <f t="shared" si="14"/>
        <v>22238592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11119296</v>
      </c>
      <c r="Y60" s="264">
        <f t="shared" si="14"/>
        <v>-11119296</v>
      </c>
      <c r="Z60" s="337">
        <f>+IF(X60&lt;&gt;0,+(Y60/X60)*100,0)</f>
        <v>-100</v>
      </c>
      <c r="AA60" s="232">
        <f>+AA57+AA54+AA51+AA40+AA37+AA34+AA22+AA5</f>
        <v>22238592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157577053</v>
      </c>
      <c r="D5" s="153">
        <f>SUM(D6:D8)</f>
        <v>0</v>
      </c>
      <c r="E5" s="154">
        <f t="shared" si="0"/>
        <v>110225556</v>
      </c>
      <c r="F5" s="100">
        <f t="shared" si="0"/>
        <v>110225556</v>
      </c>
      <c r="G5" s="100">
        <f t="shared" si="0"/>
        <v>-682996</v>
      </c>
      <c r="H5" s="100">
        <f t="shared" si="0"/>
        <v>-682996</v>
      </c>
      <c r="I5" s="100">
        <f t="shared" si="0"/>
        <v>-682996</v>
      </c>
      <c r="J5" s="100">
        <f t="shared" si="0"/>
        <v>-2048988</v>
      </c>
      <c r="K5" s="100">
        <f t="shared" si="0"/>
        <v>-682996</v>
      </c>
      <c r="L5" s="100">
        <f t="shared" si="0"/>
        <v>-682996</v>
      </c>
      <c r="M5" s="100">
        <f t="shared" si="0"/>
        <v>-682996</v>
      </c>
      <c r="N5" s="100">
        <f t="shared" si="0"/>
        <v>-2048988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-4097976</v>
      </c>
      <c r="X5" s="100">
        <f t="shared" si="0"/>
        <v>52600278</v>
      </c>
      <c r="Y5" s="100">
        <f t="shared" si="0"/>
        <v>-56698254</v>
      </c>
      <c r="Z5" s="137">
        <f>+IF(X5&lt;&gt;0,+(Y5/X5)*100,0)</f>
        <v>-107.79078772169225</v>
      </c>
      <c r="AA5" s="153">
        <f>SUM(AA6:AA8)</f>
        <v>110225556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254212</v>
      </c>
      <c r="H6" s="60">
        <v>254212</v>
      </c>
      <c r="I6" s="60">
        <v>254212</v>
      </c>
      <c r="J6" s="60">
        <v>762636</v>
      </c>
      <c r="K6" s="60">
        <v>254212</v>
      </c>
      <c r="L6" s="60">
        <v>254212</v>
      </c>
      <c r="M6" s="60">
        <v>254212</v>
      </c>
      <c r="N6" s="60">
        <v>762636</v>
      </c>
      <c r="O6" s="60"/>
      <c r="P6" s="60"/>
      <c r="Q6" s="60"/>
      <c r="R6" s="60"/>
      <c r="S6" s="60"/>
      <c r="T6" s="60"/>
      <c r="U6" s="60"/>
      <c r="V6" s="60"/>
      <c r="W6" s="60">
        <v>1525272</v>
      </c>
      <c r="X6" s="60"/>
      <c r="Y6" s="60">
        <v>1525272</v>
      </c>
      <c r="Z6" s="140">
        <v>0</v>
      </c>
      <c r="AA6" s="155"/>
    </row>
    <row r="7" spans="1:27" ht="12.75">
      <c r="A7" s="138" t="s">
        <v>76</v>
      </c>
      <c r="B7" s="136"/>
      <c r="C7" s="157">
        <v>155054807</v>
      </c>
      <c r="D7" s="157"/>
      <c r="E7" s="158">
        <v>110225556</v>
      </c>
      <c r="F7" s="159">
        <v>110225556</v>
      </c>
      <c r="G7" s="159">
        <v>-937208</v>
      </c>
      <c r="H7" s="159">
        <v>-937208</v>
      </c>
      <c r="I7" s="159">
        <v>-937208</v>
      </c>
      <c r="J7" s="159">
        <v>-2811624</v>
      </c>
      <c r="K7" s="159">
        <v>-937208</v>
      </c>
      <c r="L7" s="159">
        <v>-937208</v>
      </c>
      <c r="M7" s="159">
        <v>-937208</v>
      </c>
      <c r="N7" s="159">
        <v>-2811624</v>
      </c>
      <c r="O7" s="159"/>
      <c r="P7" s="159"/>
      <c r="Q7" s="159"/>
      <c r="R7" s="159"/>
      <c r="S7" s="159"/>
      <c r="T7" s="159"/>
      <c r="U7" s="159"/>
      <c r="V7" s="159"/>
      <c r="W7" s="159">
        <v>-5623248</v>
      </c>
      <c r="X7" s="159">
        <v>52600278</v>
      </c>
      <c r="Y7" s="159">
        <v>-58223526</v>
      </c>
      <c r="Z7" s="141">
        <v>-110.69</v>
      </c>
      <c r="AA7" s="157">
        <v>110225556</v>
      </c>
    </row>
    <row r="8" spans="1:27" ht="12.75">
      <c r="A8" s="138" t="s">
        <v>77</v>
      </c>
      <c r="B8" s="136"/>
      <c r="C8" s="155">
        <v>2522246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5708289</v>
      </c>
      <c r="F9" s="100">
        <f t="shared" si="1"/>
        <v>5708289</v>
      </c>
      <c r="G9" s="100">
        <f t="shared" si="1"/>
        <v>374985</v>
      </c>
      <c r="H9" s="100">
        <f t="shared" si="1"/>
        <v>374985</v>
      </c>
      <c r="I9" s="100">
        <f t="shared" si="1"/>
        <v>487675</v>
      </c>
      <c r="J9" s="100">
        <f t="shared" si="1"/>
        <v>1237645</v>
      </c>
      <c r="K9" s="100">
        <f t="shared" si="1"/>
        <v>487675</v>
      </c>
      <c r="L9" s="100">
        <f t="shared" si="1"/>
        <v>487675</v>
      </c>
      <c r="M9" s="100">
        <f t="shared" si="1"/>
        <v>487675</v>
      </c>
      <c r="N9" s="100">
        <f t="shared" si="1"/>
        <v>1463025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2700670</v>
      </c>
      <c r="X9" s="100">
        <f t="shared" si="1"/>
        <v>2854146</v>
      </c>
      <c r="Y9" s="100">
        <f t="shared" si="1"/>
        <v>-153476</v>
      </c>
      <c r="Z9" s="137">
        <f>+IF(X9&lt;&gt;0,+(Y9/X9)*100,0)</f>
        <v>-5.3773002502324685</v>
      </c>
      <c r="AA9" s="153">
        <f>SUM(AA10:AA14)</f>
        <v>5708289</v>
      </c>
    </row>
    <row r="10" spans="1:27" ht="12.75">
      <c r="A10" s="138" t="s">
        <v>79</v>
      </c>
      <c r="B10" s="136"/>
      <c r="C10" s="155"/>
      <c r="D10" s="155"/>
      <c r="E10" s="156">
        <v>4361366</v>
      </c>
      <c r="F10" s="60">
        <v>4361366</v>
      </c>
      <c r="G10" s="60">
        <v>219123</v>
      </c>
      <c r="H10" s="60">
        <v>219123</v>
      </c>
      <c r="I10" s="60">
        <v>331813</v>
      </c>
      <c r="J10" s="60">
        <v>770059</v>
      </c>
      <c r="K10" s="60">
        <v>331813</v>
      </c>
      <c r="L10" s="60">
        <v>331813</v>
      </c>
      <c r="M10" s="60">
        <v>331813</v>
      </c>
      <c r="N10" s="60">
        <v>995439</v>
      </c>
      <c r="O10" s="60"/>
      <c r="P10" s="60"/>
      <c r="Q10" s="60"/>
      <c r="R10" s="60"/>
      <c r="S10" s="60"/>
      <c r="T10" s="60"/>
      <c r="U10" s="60"/>
      <c r="V10" s="60"/>
      <c r="W10" s="60">
        <v>1765498</v>
      </c>
      <c r="X10" s="60">
        <v>2180682</v>
      </c>
      <c r="Y10" s="60">
        <v>-415184</v>
      </c>
      <c r="Z10" s="140">
        <v>-19.04</v>
      </c>
      <c r="AA10" s="155">
        <v>4361366</v>
      </c>
    </row>
    <row r="11" spans="1:27" ht="12.75">
      <c r="A11" s="138" t="s">
        <v>80</v>
      </c>
      <c r="B11" s="136"/>
      <c r="C11" s="155"/>
      <c r="D11" s="155"/>
      <c r="E11" s="156">
        <v>94364</v>
      </c>
      <c r="F11" s="60">
        <v>94364</v>
      </c>
      <c r="G11" s="60">
        <v>-58523</v>
      </c>
      <c r="H11" s="60">
        <v>-58523</v>
      </c>
      <c r="I11" s="60">
        <v>-58523</v>
      </c>
      <c r="J11" s="60">
        <v>-175569</v>
      </c>
      <c r="K11" s="60">
        <v>-58523</v>
      </c>
      <c r="L11" s="60">
        <v>-58523</v>
      </c>
      <c r="M11" s="60">
        <v>-58523</v>
      </c>
      <c r="N11" s="60">
        <v>-175569</v>
      </c>
      <c r="O11" s="60"/>
      <c r="P11" s="60"/>
      <c r="Q11" s="60"/>
      <c r="R11" s="60"/>
      <c r="S11" s="60"/>
      <c r="T11" s="60"/>
      <c r="U11" s="60"/>
      <c r="V11" s="60"/>
      <c r="W11" s="60">
        <v>-351138</v>
      </c>
      <c r="X11" s="60">
        <v>47184</v>
      </c>
      <c r="Y11" s="60">
        <v>-398322</v>
      </c>
      <c r="Z11" s="140">
        <v>-844.19</v>
      </c>
      <c r="AA11" s="155">
        <v>94364</v>
      </c>
    </row>
    <row r="12" spans="1:27" ht="12.75">
      <c r="A12" s="138" t="s">
        <v>81</v>
      </c>
      <c r="B12" s="136"/>
      <c r="C12" s="155"/>
      <c r="D12" s="155"/>
      <c r="E12" s="156">
        <v>38924</v>
      </c>
      <c r="F12" s="60">
        <v>38924</v>
      </c>
      <c r="G12" s="60">
        <v>1864</v>
      </c>
      <c r="H12" s="60">
        <v>1864</v>
      </c>
      <c r="I12" s="60">
        <v>1864</v>
      </c>
      <c r="J12" s="60">
        <v>5592</v>
      </c>
      <c r="K12" s="60">
        <v>1864</v>
      </c>
      <c r="L12" s="60">
        <v>1864</v>
      </c>
      <c r="M12" s="60">
        <v>1864</v>
      </c>
      <c r="N12" s="60">
        <v>5592</v>
      </c>
      <c r="O12" s="60"/>
      <c r="P12" s="60"/>
      <c r="Q12" s="60"/>
      <c r="R12" s="60"/>
      <c r="S12" s="60"/>
      <c r="T12" s="60"/>
      <c r="U12" s="60"/>
      <c r="V12" s="60"/>
      <c r="W12" s="60">
        <v>11184</v>
      </c>
      <c r="X12" s="60">
        <v>19464</v>
      </c>
      <c r="Y12" s="60">
        <v>-8280</v>
      </c>
      <c r="Z12" s="140">
        <v>-42.54</v>
      </c>
      <c r="AA12" s="155">
        <v>38924</v>
      </c>
    </row>
    <row r="13" spans="1:27" ht="12.75">
      <c r="A13" s="138" t="s">
        <v>82</v>
      </c>
      <c r="B13" s="136"/>
      <c r="C13" s="155"/>
      <c r="D13" s="155"/>
      <c r="E13" s="156">
        <v>1213635</v>
      </c>
      <c r="F13" s="60">
        <v>1213635</v>
      </c>
      <c r="G13" s="60">
        <v>212521</v>
      </c>
      <c r="H13" s="60">
        <v>212521</v>
      </c>
      <c r="I13" s="60">
        <v>212521</v>
      </c>
      <c r="J13" s="60">
        <v>637563</v>
      </c>
      <c r="K13" s="60">
        <v>212521</v>
      </c>
      <c r="L13" s="60">
        <v>212521</v>
      </c>
      <c r="M13" s="60">
        <v>212521</v>
      </c>
      <c r="N13" s="60">
        <v>637563</v>
      </c>
      <c r="O13" s="60"/>
      <c r="P13" s="60"/>
      <c r="Q13" s="60"/>
      <c r="R13" s="60"/>
      <c r="S13" s="60"/>
      <c r="T13" s="60"/>
      <c r="U13" s="60"/>
      <c r="V13" s="60"/>
      <c r="W13" s="60">
        <v>1275126</v>
      </c>
      <c r="X13" s="60">
        <v>606816</v>
      </c>
      <c r="Y13" s="60">
        <v>668310</v>
      </c>
      <c r="Z13" s="140">
        <v>110.13</v>
      </c>
      <c r="AA13" s="155">
        <v>1213635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53020199</v>
      </c>
      <c r="F15" s="100">
        <f t="shared" si="2"/>
        <v>53020199</v>
      </c>
      <c r="G15" s="100">
        <f t="shared" si="2"/>
        <v>1688697</v>
      </c>
      <c r="H15" s="100">
        <f t="shared" si="2"/>
        <v>1688697</v>
      </c>
      <c r="I15" s="100">
        <f t="shared" si="2"/>
        <v>1688697</v>
      </c>
      <c r="J15" s="100">
        <f t="shared" si="2"/>
        <v>5066091</v>
      </c>
      <c r="K15" s="100">
        <f t="shared" si="2"/>
        <v>1688697</v>
      </c>
      <c r="L15" s="100">
        <f t="shared" si="2"/>
        <v>1688697</v>
      </c>
      <c r="M15" s="100">
        <f t="shared" si="2"/>
        <v>1688697</v>
      </c>
      <c r="N15" s="100">
        <f t="shared" si="2"/>
        <v>5066091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10132182</v>
      </c>
      <c r="X15" s="100">
        <f t="shared" si="2"/>
        <v>13579446</v>
      </c>
      <c r="Y15" s="100">
        <f t="shared" si="2"/>
        <v>-3447264</v>
      </c>
      <c r="Z15" s="137">
        <f>+IF(X15&lt;&gt;0,+(Y15/X15)*100,0)</f>
        <v>-25.385895713271367</v>
      </c>
      <c r="AA15" s="153">
        <f>SUM(AA16:AA18)</f>
        <v>53020199</v>
      </c>
    </row>
    <row r="16" spans="1:27" ht="12.75">
      <c r="A16" s="138" t="s">
        <v>85</v>
      </c>
      <c r="B16" s="136"/>
      <c r="C16" s="155"/>
      <c r="D16" s="155"/>
      <c r="E16" s="156">
        <v>25236253</v>
      </c>
      <c r="F16" s="60">
        <v>25236253</v>
      </c>
      <c r="G16" s="60">
        <v>-31438</v>
      </c>
      <c r="H16" s="60">
        <v>-31438</v>
      </c>
      <c r="I16" s="60">
        <v>-31438</v>
      </c>
      <c r="J16" s="60">
        <v>-94314</v>
      </c>
      <c r="K16" s="60">
        <v>-31438</v>
      </c>
      <c r="L16" s="60">
        <v>-31438</v>
      </c>
      <c r="M16" s="60">
        <v>-31438</v>
      </c>
      <c r="N16" s="60">
        <v>-94314</v>
      </c>
      <c r="O16" s="60"/>
      <c r="P16" s="60"/>
      <c r="Q16" s="60"/>
      <c r="R16" s="60"/>
      <c r="S16" s="60"/>
      <c r="T16" s="60"/>
      <c r="U16" s="60"/>
      <c r="V16" s="60"/>
      <c r="W16" s="60">
        <v>-188628</v>
      </c>
      <c r="X16" s="60">
        <v>1187124</v>
      </c>
      <c r="Y16" s="60">
        <v>-1375752</v>
      </c>
      <c r="Z16" s="140">
        <v>-115.89</v>
      </c>
      <c r="AA16" s="155">
        <v>25236253</v>
      </c>
    </row>
    <row r="17" spans="1:27" ht="12.75">
      <c r="A17" s="138" t="s">
        <v>86</v>
      </c>
      <c r="B17" s="136"/>
      <c r="C17" s="155"/>
      <c r="D17" s="155"/>
      <c r="E17" s="156">
        <v>27783946</v>
      </c>
      <c r="F17" s="60">
        <v>27783946</v>
      </c>
      <c r="G17" s="60">
        <v>1720135</v>
      </c>
      <c r="H17" s="60">
        <v>1720135</v>
      </c>
      <c r="I17" s="60">
        <v>1720135</v>
      </c>
      <c r="J17" s="60">
        <v>5160405</v>
      </c>
      <c r="K17" s="60">
        <v>1720135</v>
      </c>
      <c r="L17" s="60">
        <v>1720135</v>
      </c>
      <c r="M17" s="60">
        <v>1720135</v>
      </c>
      <c r="N17" s="60">
        <v>5160405</v>
      </c>
      <c r="O17" s="60"/>
      <c r="P17" s="60"/>
      <c r="Q17" s="60"/>
      <c r="R17" s="60"/>
      <c r="S17" s="60"/>
      <c r="T17" s="60"/>
      <c r="U17" s="60"/>
      <c r="V17" s="60"/>
      <c r="W17" s="60">
        <v>10320810</v>
      </c>
      <c r="X17" s="60">
        <v>12392322</v>
      </c>
      <c r="Y17" s="60">
        <v>-2071512</v>
      </c>
      <c r="Z17" s="140">
        <v>-16.72</v>
      </c>
      <c r="AA17" s="155">
        <v>27783946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110015607</v>
      </c>
      <c r="D19" s="153">
        <f>SUM(D20:D23)</f>
        <v>0</v>
      </c>
      <c r="E19" s="154">
        <f t="shared" si="3"/>
        <v>148462478</v>
      </c>
      <c r="F19" s="100">
        <f t="shared" si="3"/>
        <v>148462478</v>
      </c>
      <c r="G19" s="100">
        <f t="shared" si="3"/>
        <v>8267088</v>
      </c>
      <c r="H19" s="100">
        <f t="shared" si="3"/>
        <v>8267088</v>
      </c>
      <c r="I19" s="100">
        <f t="shared" si="3"/>
        <v>8267088</v>
      </c>
      <c r="J19" s="100">
        <f t="shared" si="3"/>
        <v>24801264</v>
      </c>
      <c r="K19" s="100">
        <f t="shared" si="3"/>
        <v>8994679</v>
      </c>
      <c r="L19" s="100">
        <f t="shared" si="3"/>
        <v>8994679</v>
      </c>
      <c r="M19" s="100">
        <f t="shared" si="3"/>
        <v>8844709</v>
      </c>
      <c r="N19" s="100">
        <f t="shared" si="3"/>
        <v>26834067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51635331</v>
      </c>
      <c r="X19" s="100">
        <f t="shared" si="3"/>
        <v>70345002</v>
      </c>
      <c r="Y19" s="100">
        <f t="shared" si="3"/>
        <v>-18709671</v>
      </c>
      <c r="Z19" s="137">
        <f>+IF(X19&lt;&gt;0,+(Y19/X19)*100,0)</f>
        <v>-26.59701537857658</v>
      </c>
      <c r="AA19" s="153">
        <f>SUM(AA20:AA23)</f>
        <v>148462478</v>
      </c>
    </row>
    <row r="20" spans="1:27" ht="12.75">
      <c r="A20" s="138" t="s">
        <v>89</v>
      </c>
      <c r="B20" s="136"/>
      <c r="C20" s="155">
        <v>88208621</v>
      </c>
      <c r="D20" s="155"/>
      <c r="E20" s="156">
        <v>125296478</v>
      </c>
      <c r="F20" s="60">
        <v>125296478</v>
      </c>
      <c r="G20" s="60">
        <v>6597412</v>
      </c>
      <c r="H20" s="60">
        <v>6597412</v>
      </c>
      <c r="I20" s="60">
        <v>6597412</v>
      </c>
      <c r="J20" s="60">
        <v>19792236</v>
      </c>
      <c r="K20" s="60">
        <v>7325003</v>
      </c>
      <c r="L20" s="60">
        <v>7325003</v>
      </c>
      <c r="M20" s="60">
        <v>7175033</v>
      </c>
      <c r="N20" s="60">
        <v>21825039</v>
      </c>
      <c r="O20" s="60"/>
      <c r="P20" s="60"/>
      <c r="Q20" s="60"/>
      <c r="R20" s="60"/>
      <c r="S20" s="60"/>
      <c r="T20" s="60"/>
      <c r="U20" s="60"/>
      <c r="V20" s="60"/>
      <c r="W20" s="60">
        <v>41617275</v>
      </c>
      <c r="X20" s="60">
        <v>58762002</v>
      </c>
      <c r="Y20" s="60">
        <v>-17144727</v>
      </c>
      <c r="Z20" s="140">
        <v>-29.18</v>
      </c>
      <c r="AA20" s="155">
        <v>125296478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>
        <v>2</v>
      </c>
      <c r="H22" s="159">
        <v>2</v>
      </c>
      <c r="I22" s="159">
        <v>2</v>
      </c>
      <c r="J22" s="159">
        <v>6</v>
      </c>
      <c r="K22" s="159">
        <v>2</v>
      </c>
      <c r="L22" s="159">
        <v>2</v>
      </c>
      <c r="M22" s="159">
        <v>2</v>
      </c>
      <c r="N22" s="159">
        <v>6</v>
      </c>
      <c r="O22" s="159"/>
      <c r="P22" s="159"/>
      <c r="Q22" s="159"/>
      <c r="R22" s="159"/>
      <c r="S22" s="159"/>
      <c r="T22" s="159"/>
      <c r="U22" s="159"/>
      <c r="V22" s="159"/>
      <c r="W22" s="159">
        <v>12</v>
      </c>
      <c r="X22" s="159"/>
      <c r="Y22" s="159">
        <v>12</v>
      </c>
      <c r="Z22" s="141">
        <v>0</v>
      </c>
      <c r="AA22" s="157"/>
    </row>
    <row r="23" spans="1:27" ht="12.75">
      <c r="A23" s="138" t="s">
        <v>92</v>
      </c>
      <c r="B23" s="136"/>
      <c r="C23" s="155">
        <v>21806986</v>
      </c>
      <c r="D23" s="155"/>
      <c r="E23" s="156">
        <v>23166000</v>
      </c>
      <c r="F23" s="60">
        <v>23166000</v>
      </c>
      <c r="G23" s="60">
        <v>1669674</v>
      </c>
      <c r="H23" s="60">
        <v>1669674</v>
      </c>
      <c r="I23" s="60">
        <v>1669674</v>
      </c>
      <c r="J23" s="60">
        <v>5009022</v>
      </c>
      <c r="K23" s="60">
        <v>1669674</v>
      </c>
      <c r="L23" s="60">
        <v>1669674</v>
      </c>
      <c r="M23" s="60">
        <v>1669674</v>
      </c>
      <c r="N23" s="60">
        <v>5009022</v>
      </c>
      <c r="O23" s="60"/>
      <c r="P23" s="60"/>
      <c r="Q23" s="60"/>
      <c r="R23" s="60"/>
      <c r="S23" s="60"/>
      <c r="T23" s="60"/>
      <c r="U23" s="60"/>
      <c r="V23" s="60"/>
      <c r="W23" s="60">
        <v>10018044</v>
      </c>
      <c r="X23" s="60">
        <v>11583000</v>
      </c>
      <c r="Y23" s="60">
        <v>-1564956</v>
      </c>
      <c r="Z23" s="140">
        <v>-13.51</v>
      </c>
      <c r="AA23" s="155">
        <v>23166000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>
        <v>13162</v>
      </c>
      <c r="H24" s="100">
        <v>13162</v>
      </c>
      <c r="I24" s="100">
        <v>13162</v>
      </c>
      <c r="J24" s="100">
        <v>39486</v>
      </c>
      <c r="K24" s="100">
        <v>521252</v>
      </c>
      <c r="L24" s="100">
        <v>521252</v>
      </c>
      <c r="M24" s="100">
        <v>521252</v>
      </c>
      <c r="N24" s="100">
        <v>1563756</v>
      </c>
      <c r="O24" s="100"/>
      <c r="P24" s="100"/>
      <c r="Q24" s="100"/>
      <c r="R24" s="100"/>
      <c r="S24" s="100"/>
      <c r="T24" s="100"/>
      <c r="U24" s="100"/>
      <c r="V24" s="100"/>
      <c r="W24" s="100">
        <v>1603242</v>
      </c>
      <c r="X24" s="100"/>
      <c r="Y24" s="100">
        <v>1603242</v>
      </c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267592660</v>
      </c>
      <c r="D25" s="168">
        <f>+D5+D9+D15+D19+D24</f>
        <v>0</v>
      </c>
      <c r="E25" s="169">
        <f t="shared" si="4"/>
        <v>317416522</v>
      </c>
      <c r="F25" s="73">
        <f t="shared" si="4"/>
        <v>317416522</v>
      </c>
      <c r="G25" s="73">
        <f t="shared" si="4"/>
        <v>9660936</v>
      </c>
      <c r="H25" s="73">
        <f t="shared" si="4"/>
        <v>9660936</v>
      </c>
      <c r="I25" s="73">
        <f t="shared" si="4"/>
        <v>9773626</v>
      </c>
      <c r="J25" s="73">
        <f t="shared" si="4"/>
        <v>29095498</v>
      </c>
      <c r="K25" s="73">
        <f t="shared" si="4"/>
        <v>11009307</v>
      </c>
      <c r="L25" s="73">
        <f t="shared" si="4"/>
        <v>11009307</v>
      </c>
      <c r="M25" s="73">
        <f t="shared" si="4"/>
        <v>10859337</v>
      </c>
      <c r="N25" s="73">
        <f t="shared" si="4"/>
        <v>32877951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61973449</v>
      </c>
      <c r="X25" s="73">
        <f t="shared" si="4"/>
        <v>139378872</v>
      </c>
      <c r="Y25" s="73">
        <f t="shared" si="4"/>
        <v>-77405423</v>
      </c>
      <c r="Z25" s="170">
        <f>+IF(X25&lt;&gt;0,+(Y25/X25)*100,0)</f>
        <v>-55.53598037441429</v>
      </c>
      <c r="AA25" s="168">
        <f>+AA5+AA9+AA15+AA19+AA24</f>
        <v>317416522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237122270</v>
      </c>
      <c r="D28" s="153">
        <f>SUM(D29:D31)</f>
        <v>0</v>
      </c>
      <c r="E28" s="154">
        <f t="shared" si="5"/>
        <v>158984051</v>
      </c>
      <c r="F28" s="100">
        <f t="shared" si="5"/>
        <v>158984051</v>
      </c>
      <c r="G28" s="100">
        <f t="shared" si="5"/>
        <v>3636057</v>
      </c>
      <c r="H28" s="100">
        <f t="shared" si="5"/>
        <v>3636057</v>
      </c>
      <c r="I28" s="100">
        <f t="shared" si="5"/>
        <v>3636057</v>
      </c>
      <c r="J28" s="100">
        <f t="shared" si="5"/>
        <v>10908171</v>
      </c>
      <c r="K28" s="100">
        <f t="shared" si="5"/>
        <v>3636057</v>
      </c>
      <c r="L28" s="100">
        <f t="shared" si="5"/>
        <v>3636057</v>
      </c>
      <c r="M28" s="100">
        <f t="shared" si="5"/>
        <v>3636057</v>
      </c>
      <c r="N28" s="100">
        <f t="shared" si="5"/>
        <v>10908171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21816342</v>
      </c>
      <c r="X28" s="100">
        <f t="shared" si="5"/>
        <v>78689796</v>
      </c>
      <c r="Y28" s="100">
        <f t="shared" si="5"/>
        <v>-56873454</v>
      </c>
      <c r="Z28" s="137">
        <f>+IF(X28&lt;&gt;0,+(Y28/X28)*100,0)</f>
        <v>-72.27551333339332</v>
      </c>
      <c r="AA28" s="153">
        <f>SUM(AA29:AA31)</f>
        <v>158984051</v>
      </c>
    </row>
    <row r="29" spans="1:27" ht="12.75">
      <c r="A29" s="138" t="s">
        <v>75</v>
      </c>
      <c r="B29" s="136"/>
      <c r="C29" s="155">
        <v>7925957</v>
      </c>
      <c r="D29" s="155"/>
      <c r="E29" s="156">
        <v>6892513</v>
      </c>
      <c r="F29" s="60">
        <v>6892513</v>
      </c>
      <c r="G29" s="60">
        <v>736368</v>
      </c>
      <c r="H29" s="60">
        <v>736368</v>
      </c>
      <c r="I29" s="60">
        <v>736368</v>
      </c>
      <c r="J29" s="60">
        <v>2209104</v>
      </c>
      <c r="K29" s="60">
        <v>736368</v>
      </c>
      <c r="L29" s="60">
        <v>736368</v>
      </c>
      <c r="M29" s="60">
        <v>736368</v>
      </c>
      <c r="N29" s="60">
        <v>2209104</v>
      </c>
      <c r="O29" s="60"/>
      <c r="P29" s="60"/>
      <c r="Q29" s="60"/>
      <c r="R29" s="60"/>
      <c r="S29" s="60"/>
      <c r="T29" s="60"/>
      <c r="U29" s="60"/>
      <c r="V29" s="60"/>
      <c r="W29" s="60">
        <v>4418208</v>
      </c>
      <c r="X29" s="60">
        <v>3446256</v>
      </c>
      <c r="Y29" s="60">
        <v>971952</v>
      </c>
      <c r="Z29" s="140">
        <v>28.2</v>
      </c>
      <c r="AA29" s="155">
        <v>6892513</v>
      </c>
    </row>
    <row r="30" spans="1:27" ht="12.75">
      <c r="A30" s="138" t="s">
        <v>76</v>
      </c>
      <c r="B30" s="136"/>
      <c r="C30" s="157">
        <v>229196313</v>
      </c>
      <c r="D30" s="157"/>
      <c r="E30" s="158">
        <v>152091538</v>
      </c>
      <c r="F30" s="159">
        <v>152091538</v>
      </c>
      <c r="G30" s="159">
        <v>2391445</v>
      </c>
      <c r="H30" s="159">
        <v>2391445</v>
      </c>
      <c r="I30" s="159">
        <v>2391445</v>
      </c>
      <c r="J30" s="159">
        <v>7174335</v>
      </c>
      <c r="K30" s="159">
        <v>2391445</v>
      </c>
      <c r="L30" s="159">
        <v>2391445</v>
      </c>
      <c r="M30" s="159">
        <v>2391445</v>
      </c>
      <c r="N30" s="159">
        <v>7174335</v>
      </c>
      <c r="O30" s="159"/>
      <c r="P30" s="159"/>
      <c r="Q30" s="159"/>
      <c r="R30" s="159"/>
      <c r="S30" s="159"/>
      <c r="T30" s="159"/>
      <c r="U30" s="159"/>
      <c r="V30" s="159"/>
      <c r="W30" s="159">
        <v>14348670</v>
      </c>
      <c r="X30" s="159">
        <v>75243540</v>
      </c>
      <c r="Y30" s="159">
        <v>-60894870</v>
      </c>
      <c r="Z30" s="141">
        <v>-80.93</v>
      </c>
      <c r="AA30" s="157">
        <v>152091538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508244</v>
      </c>
      <c r="H31" s="60">
        <v>508244</v>
      </c>
      <c r="I31" s="60">
        <v>508244</v>
      </c>
      <c r="J31" s="60">
        <v>1524732</v>
      </c>
      <c r="K31" s="60">
        <v>508244</v>
      </c>
      <c r="L31" s="60">
        <v>508244</v>
      </c>
      <c r="M31" s="60">
        <v>508244</v>
      </c>
      <c r="N31" s="60">
        <v>1524732</v>
      </c>
      <c r="O31" s="60"/>
      <c r="P31" s="60"/>
      <c r="Q31" s="60"/>
      <c r="R31" s="60"/>
      <c r="S31" s="60"/>
      <c r="T31" s="60"/>
      <c r="U31" s="60"/>
      <c r="V31" s="60"/>
      <c r="W31" s="60">
        <v>3049464</v>
      </c>
      <c r="X31" s="60"/>
      <c r="Y31" s="60">
        <v>3049464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38248598</v>
      </c>
      <c r="F32" s="100">
        <f t="shared" si="6"/>
        <v>38248598</v>
      </c>
      <c r="G32" s="100">
        <f t="shared" si="6"/>
        <v>2123782</v>
      </c>
      <c r="H32" s="100">
        <f t="shared" si="6"/>
        <v>2123782</v>
      </c>
      <c r="I32" s="100">
        <f t="shared" si="6"/>
        <v>2117045</v>
      </c>
      <c r="J32" s="100">
        <f t="shared" si="6"/>
        <v>6364609</v>
      </c>
      <c r="K32" s="100">
        <f t="shared" si="6"/>
        <v>2117045</v>
      </c>
      <c r="L32" s="100">
        <f t="shared" si="6"/>
        <v>2117045</v>
      </c>
      <c r="M32" s="100">
        <f t="shared" si="6"/>
        <v>2117045</v>
      </c>
      <c r="N32" s="100">
        <f t="shared" si="6"/>
        <v>6351135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12715744</v>
      </c>
      <c r="X32" s="100">
        <f t="shared" si="6"/>
        <v>19124298</v>
      </c>
      <c r="Y32" s="100">
        <f t="shared" si="6"/>
        <v>-6408554</v>
      </c>
      <c r="Z32" s="137">
        <f>+IF(X32&lt;&gt;0,+(Y32/X32)*100,0)</f>
        <v>-33.510009099418966</v>
      </c>
      <c r="AA32" s="153">
        <f>SUM(AA33:AA37)</f>
        <v>38248598</v>
      </c>
    </row>
    <row r="33" spans="1:27" ht="12.75">
      <c r="A33" s="138" t="s">
        <v>79</v>
      </c>
      <c r="B33" s="136"/>
      <c r="C33" s="155"/>
      <c r="D33" s="155"/>
      <c r="E33" s="156">
        <v>23589829</v>
      </c>
      <c r="F33" s="60">
        <v>23589829</v>
      </c>
      <c r="G33" s="60">
        <v>1528600</v>
      </c>
      <c r="H33" s="60">
        <v>1528600</v>
      </c>
      <c r="I33" s="60">
        <v>1528600</v>
      </c>
      <c r="J33" s="60">
        <v>4585800</v>
      </c>
      <c r="K33" s="60">
        <v>1528600</v>
      </c>
      <c r="L33" s="60">
        <v>1528600</v>
      </c>
      <c r="M33" s="60">
        <v>1528600</v>
      </c>
      <c r="N33" s="60">
        <v>4585800</v>
      </c>
      <c r="O33" s="60"/>
      <c r="P33" s="60"/>
      <c r="Q33" s="60"/>
      <c r="R33" s="60"/>
      <c r="S33" s="60"/>
      <c r="T33" s="60"/>
      <c r="U33" s="60"/>
      <c r="V33" s="60"/>
      <c r="W33" s="60">
        <v>9171600</v>
      </c>
      <c r="X33" s="60">
        <v>11794914</v>
      </c>
      <c r="Y33" s="60">
        <v>-2623314</v>
      </c>
      <c r="Z33" s="140">
        <v>-22.24</v>
      </c>
      <c r="AA33" s="155">
        <v>23589829</v>
      </c>
    </row>
    <row r="34" spans="1:27" ht="12.75">
      <c r="A34" s="138" t="s">
        <v>80</v>
      </c>
      <c r="B34" s="136"/>
      <c r="C34" s="155"/>
      <c r="D34" s="155"/>
      <c r="E34" s="156">
        <v>11746706</v>
      </c>
      <c r="F34" s="60">
        <v>11746706</v>
      </c>
      <c r="G34" s="60">
        <v>420436</v>
      </c>
      <c r="H34" s="60">
        <v>420436</v>
      </c>
      <c r="I34" s="60">
        <v>420436</v>
      </c>
      <c r="J34" s="60">
        <v>1261308</v>
      </c>
      <c r="K34" s="60">
        <v>420436</v>
      </c>
      <c r="L34" s="60">
        <v>420436</v>
      </c>
      <c r="M34" s="60">
        <v>420436</v>
      </c>
      <c r="N34" s="60">
        <v>1261308</v>
      </c>
      <c r="O34" s="60"/>
      <c r="P34" s="60"/>
      <c r="Q34" s="60"/>
      <c r="R34" s="60"/>
      <c r="S34" s="60"/>
      <c r="T34" s="60"/>
      <c r="U34" s="60"/>
      <c r="V34" s="60"/>
      <c r="W34" s="60">
        <v>2522616</v>
      </c>
      <c r="X34" s="60">
        <v>5873352</v>
      </c>
      <c r="Y34" s="60">
        <v>-3350736</v>
      </c>
      <c r="Z34" s="140">
        <v>-57.05</v>
      </c>
      <c r="AA34" s="155">
        <v>11746706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43576</v>
      </c>
      <c r="H35" s="60">
        <v>43576</v>
      </c>
      <c r="I35" s="60">
        <v>43576</v>
      </c>
      <c r="J35" s="60">
        <v>130728</v>
      </c>
      <c r="K35" s="60">
        <v>43576</v>
      </c>
      <c r="L35" s="60">
        <v>43576</v>
      </c>
      <c r="M35" s="60">
        <v>43576</v>
      </c>
      <c r="N35" s="60">
        <v>130728</v>
      </c>
      <c r="O35" s="60"/>
      <c r="P35" s="60"/>
      <c r="Q35" s="60"/>
      <c r="R35" s="60"/>
      <c r="S35" s="60"/>
      <c r="T35" s="60"/>
      <c r="U35" s="60"/>
      <c r="V35" s="60"/>
      <c r="W35" s="60">
        <v>261456</v>
      </c>
      <c r="X35" s="60"/>
      <c r="Y35" s="60">
        <v>261456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2912063</v>
      </c>
      <c r="F36" s="60">
        <v>2912063</v>
      </c>
      <c r="G36" s="60">
        <v>122933</v>
      </c>
      <c r="H36" s="60">
        <v>122933</v>
      </c>
      <c r="I36" s="60">
        <v>122933</v>
      </c>
      <c r="J36" s="60">
        <v>368799</v>
      </c>
      <c r="K36" s="60">
        <v>122933</v>
      </c>
      <c r="L36" s="60">
        <v>122933</v>
      </c>
      <c r="M36" s="60">
        <v>122933</v>
      </c>
      <c r="N36" s="60">
        <v>368799</v>
      </c>
      <c r="O36" s="60"/>
      <c r="P36" s="60"/>
      <c r="Q36" s="60"/>
      <c r="R36" s="60"/>
      <c r="S36" s="60"/>
      <c r="T36" s="60"/>
      <c r="U36" s="60"/>
      <c r="V36" s="60"/>
      <c r="W36" s="60">
        <v>737598</v>
      </c>
      <c r="X36" s="60">
        <v>1456032</v>
      </c>
      <c r="Y36" s="60">
        <v>-718434</v>
      </c>
      <c r="Z36" s="140">
        <v>-49.34</v>
      </c>
      <c r="AA36" s="155">
        <v>2912063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8237</v>
      </c>
      <c r="H37" s="159">
        <v>8237</v>
      </c>
      <c r="I37" s="159">
        <v>1500</v>
      </c>
      <c r="J37" s="159">
        <v>17974</v>
      </c>
      <c r="K37" s="159">
        <v>1500</v>
      </c>
      <c r="L37" s="159">
        <v>1500</v>
      </c>
      <c r="M37" s="159">
        <v>1500</v>
      </c>
      <c r="N37" s="159">
        <v>4500</v>
      </c>
      <c r="O37" s="159"/>
      <c r="P37" s="159"/>
      <c r="Q37" s="159"/>
      <c r="R37" s="159"/>
      <c r="S37" s="159"/>
      <c r="T37" s="159"/>
      <c r="U37" s="159"/>
      <c r="V37" s="159"/>
      <c r="W37" s="159">
        <v>22474</v>
      </c>
      <c r="X37" s="159"/>
      <c r="Y37" s="159">
        <v>22474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17755408</v>
      </c>
      <c r="F38" s="100">
        <f t="shared" si="7"/>
        <v>17755408</v>
      </c>
      <c r="G38" s="100">
        <f t="shared" si="7"/>
        <v>1906390</v>
      </c>
      <c r="H38" s="100">
        <f t="shared" si="7"/>
        <v>1906390</v>
      </c>
      <c r="I38" s="100">
        <f t="shared" si="7"/>
        <v>4825773</v>
      </c>
      <c r="J38" s="100">
        <f t="shared" si="7"/>
        <v>8638553</v>
      </c>
      <c r="K38" s="100">
        <f t="shared" si="7"/>
        <v>4825773</v>
      </c>
      <c r="L38" s="100">
        <f t="shared" si="7"/>
        <v>4825773</v>
      </c>
      <c r="M38" s="100">
        <f t="shared" si="7"/>
        <v>4825773</v>
      </c>
      <c r="N38" s="100">
        <f t="shared" si="7"/>
        <v>14477319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23115872</v>
      </c>
      <c r="X38" s="100">
        <f t="shared" si="7"/>
        <v>12795960</v>
      </c>
      <c r="Y38" s="100">
        <f t="shared" si="7"/>
        <v>10319912</v>
      </c>
      <c r="Z38" s="137">
        <f>+IF(X38&lt;&gt;0,+(Y38/X38)*100,0)</f>
        <v>80.64976758289335</v>
      </c>
      <c r="AA38" s="153">
        <f>SUM(AA39:AA41)</f>
        <v>17755408</v>
      </c>
    </row>
    <row r="39" spans="1:27" ht="12.75">
      <c r="A39" s="138" t="s">
        <v>85</v>
      </c>
      <c r="B39" s="136"/>
      <c r="C39" s="155"/>
      <c r="D39" s="155"/>
      <c r="E39" s="156">
        <v>8982931</v>
      </c>
      <c r="F39" s="60">
        <v>8982931</v>
      </c>
      <c r="G39" s="60">
        <v>833936</v>
      </c>
      <c r="H39" s="60">
        <v>833936</v>
      </c>
      <c r="I39" s="60">
        <v>3753319</v>
      </c>
      <c r="J39" s="60">
        <v>5421191</v>
      </c>
      <c r="K39" s="60">
        <v>3753319</v>
      </c>
      <c r="L39" s="60">
        <v>3753319</v>
      </c>
      <c r="M39" s="60">
        <v>3753319</v>
      </c>
      <c r="N39" s="60">
        <v>11259957</v>
      </c>
      <c r="O39" s="60"/>
      <c r="P39" s="60"/>
      <c r="Q39" s="60"/>
      <c r="R39" s="60"/>
      <c r="S39" s="60"/>
      <c r="T39" s="60"/>
      <c r="U39" s="60"/>
      <c r="V39" s="60"/>
      <c r="W39" s="60">
        <v>16681148</v>
      </c>
      <c r="X39" s="60">
        <v>4489974</v>
      </c>
      <c r="Y39" s="60">
        <v>12191174</v>
      </c>
      <c r="Z39" s="140">
        <v>271.52</v>
      </c>
      <c r="AA39" s="155">
        <v>8982931</v>
      </c>
    </row>
    <row r="40" spans="1:27" ht="12.75">
      <c r="A40" s="138" t="s">
        <v>86</v>
      </c>
      <c r="B40" s="136"/>
      <c r="C40" s="155"/>
      <c r="D40" s="155"/>
      <c r="E40" s="156">
        <v>8772477</v>
      </c>
      <c r="F40" s="60">
        <v>8772477</v>
      </c>
      <c r="G40" s="60">
        <v>1072454</v>
      </c>
      <c r="H40" s="60">
        <v>1072454</v>
      </c>
      <c r="I40" s="60">
        <v>1072454</v>
      </c>
      <c r="J40" s="60">
        <v>3217362</v>
      </c>
      <c r="K40" s="60">
        <v>1072454</v>
      </c>
      <c r="L40" s="60">
        <v>1072454</v>
      </c>
      <c r="M40" s="60">
        <v>1072454</v>
      </c>
      <c r="N40" s="60">
        <v>3217362</v>
      </c>
      <c r="O40" s="60"/>
      <c r="P40" s="60"/>
      <c r="Q40" s="60"/>
      <c r="R40" s="60"/>
      <c r="S40" s="60"/>
      <c r="T40" s="60"/>
      <c r="U40" s="60"/>
      <c r="V40" s="60"/>
      <c r="W40" s="60">
        <v>6434724</v>
      </c>
      <c r="X40" s="60">
        <v>8305986</v>
      </c>
      <c r="Y40" s="60">
        <v>-1871262</v>
      </c>
      <c r="Z40" s="140">
        <v>-22.53</v>
      </c>
      <c r="AA40" s="155">
        <v>8772477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77383034</v>
      </c>
      <c r="D42" s="153">
        <f>SUM(D43:D46)</f>
        <v>0</v>
      </c>
      <c r="E42" s="154">
        <f t="shared" si="8"/>
        <v>71766815</v>
      </c>
      <c r="F42" s="100">
        <f t="shared" si="8"/>
        <v>71766815</v>
      </c>
      <c r="G42" s="100">
        <f t="shared" si="8"/>
        <v>7008075</v>
      </c>
      <c r="H42" s="100">
        <f t="shared" si="8"/>
        <v>7008075</v>
      </c>
      <c r="I42" s="100">
        <f t="shared" si="8"/>
        <v>7008075</v>
      </c>
      <c r="J42" s="100">
        <f t="shared" si="8"/>
        <v>21024225</v>
      </c>
      <c r="K42" s="100">
        <f t="shared" si="8"/>
        <v>8190631</v>
      </c>
      <c r="L42" s="100">
        <f t="shared" si="8"/>
        <v>8190631</v>
      </c>
      <c r="M42" s="100">
        <f t="shared" si="8"/>
        <v>8190631</v>
      </c>
      <c r="N42" s="100">
        <f t="shared" si="8"/>
        <v>24571893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45596118</v>
      </c>
      <c r="X42" s="100">
        <f t="shared" si="8"/>
        <v>35884896</v>
      </c>
      <c r="Y42" s="100">
        <f t="shared" si="8"/>
        <v>9711222</v>
      </c>
      <c r="Z42" s="137">
        <f>+IF(X42&lt;&gt;0,+(Y42/X42)*100,0)</f>
        <v>27.06214335970209</v>
      </c>
      <c r="AA42" s="153">
        <f>SUM(AA43:AA46)</f>
        <v>71766815</v>
      </c>
    </row>
    <row r="43" spans="1:27" ht="12.75">
      <c r="A43" s="138" t="s">
        <v>89</v>
      </c>
      <c r="B43" s="136"/>
      <c r="C43" s="155">
        <v>77383034</v>
      </c>
      <c r="D43" s="155"/>
      <c r="E43" s="156">
        <v>69506360</v>
      </c>
      <c r="F43" s="60">
        <v>69506360</v>
      </c>
      <c r="G43" s="60">
        <v>6497939</v>
      </c>
      <c r="H43" s="60">
        <v>6497939</v>
      </c>
      <c r="I43" s="60">
        <v>6497939</v>
      </c>
      <c r="J43" s="60">
        <v>19493817</v>
      </c>
      <c r="K43" s="60">
        <v>7680495</v>
      </c>
      <c r="L43" s="60">
        <v>7680495</v>
      </c>
      <c r="M43" s="60">
        <v>7680495</v>
      </c>
      <c r="N43" s="60">
        <v>23041485</v>
      </c>
      <c r="O43" s="60"/>
      <c r="P43" s="60"/>
      <c r="Q43" s="60"/>
      <c r="R43" s="60"/>
      <c r="S43" s="60"/>
      <c r="T43" s="60"/>
      <c r="U43" s="60"/>
      <c r="V43" s="60"/>
      <c r="W43" s="60">
        <v>42535302</v>
      </c>
      <c r="X43" s="60">
        <v>34754670</v>
      </c>
      <c r="Y43" s="60">
        <v>7780632</v>
      </c>
      <c r="Z43" s="140">
        <v>22.39</v>
      </c>
      <c r="AA43" s="155">
        <v>69506360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>
        <v>46</v>
      </c>
      <c r="H44" s="60">
        <v>46</v>
      </c>
      <c r="I44" s="60">
        <v>46</v>
      </c>
      <c r="J44" s="60">
        <v>138</v>
      </c>
      <c r="K44" s="60">
        <v>46</v>
      </c>
      <c r="L44" s="60">
        <v>46</v>
      </c>
      <c r="M44" s="60">
        <v>46</v>
      </c>
      <c r="N44" s="60">
        <v>138</v>
      </c>
      <c r="O44" s="60"/>
      <c r="P44" s="60"/>
      <c r="Q44" s="60"/>
      <c r="R44" s="60"/>
      <c r="S44" s="60"/>
      <c r="T44" s="60"/>
      <c r="U44" s="60"/>
      <c r="V44" s="60"/>
      <c r="W44" s="60">
        <v>276</v>
      </c>
      <c r="X44" s="60"/>
      <c r="Y44" s="60">
        <v>276</v>
      </c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2260455</v>
      </c>
      <c r="F46" s="60">
        <v>2260455</v>
      </c>
      <c r="G46" s="60">
        <v>510090</v>
      </c>
      <c r="H46" s="60">
        <v>510090</v>
      </c>
      <c r="I46" s="60">
        <v>510090</v>
      </c>
      <c r="J46" s="60">
        <v>1530270</v>
      </c>
      <c r="K46" s="60">
        <v>510090</v>
      </c>
      <c r="L46" s="60">
        <v>510090</v>
      </c>
      <c r="M46" s="60">
        <v>510090</v>
      </c>
      <c r="N46" s="60">
        <v>1530270</v>
      </c>
      <c r="O46" s="60"/>
      <c r="P46" s="60"/>
      <c r="Q46" s="60"/>
      <c r="R46" s="60"/>
      <c r="S46" s="60"/>
      <c r="T46" s="60"/>
      <c r="U46" s="60"/>
      <c r="V46" s="60"/>
      <c r="W46" s="60">
        <v>3060540</v>
      </c>
      <c r="X46" s="60">
        <v>1130226</v>
      </c>
      <c r="Y46" s="60">
        <v>1930314</v>
      </c>
      <c r="Z46" s="140">
        <v>170.79</v>
      </c>
      <c r="AA46" s="155">
        <v>2260455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326515</v>
      </c>
      <c r="H47" s="100">
        <v>326515</v>
      </c>
      <c r="I47" s="100">
        <v>326515</v>
      </c>
      <c r="J47" s="100">
        <v>979545</v>
      </c>
      <c r="K47" s="100">
        <v>542683</v>
      </c>
      <c r="L47" s="100">
        <v>542683</v>
      </c>
      <c r="M47" s="100">
        <v>3167716</v>
      </c>
      <c r="N47" s="100">
        <v>4253082</v>
      </c>
      <c r="O47" s="100"/>
      <c r="P47" s="100"/>
      <c r="Q47" s="100"/>
      <c r="R47" s="100"/>
      <c r="S47" s="100"/>
      <c r="T47" s="100"/>
      <c r="U47" s="100"/>
      <c r="V47" s="100"/>
      <c r="W47" s="100">
        <v>5232627</v>
      </c>
      <c r="X47" s="100"/>
      <c r="Y47" s="100">
        <v>5232627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314505304</v>
      </c>
      <c r="D48" s="168">
        <f>+D28+D32+D38+D42+D47</f>
        <v>0</v>
      </c>
      <c r="E48" s="169">
        <f t="shared" si="9"/>
        <v>286754872</v>
      </c>
      <c r="F48" s="73">
        <f t="shared" si="9"/>
        <v>286754872</v>
      </c>
      <c r="G48" s="73">
        <f t="shared" si="9"/>
        <v>15000819</v>
      </c>
      <c r="H48" s="73">
        <f t="shared" si="9"/>
        <v>15000819</v>
      </c>
      <c r="I48" s="73">
        <f t="shared" si="9"/>
        <v>17913465</v>
      </c>
      <c r="J48" s="73">
        <f t="shared" si="9"/>
        <v>47915103</v>
      </c>
      <c r="K48" s="73">
        <f t="shared" si="9"/>
        <v>19312189</v>
      </c>
      <c r="L48" s="73">
        <f t="shared" si="9"/>
        <v>19312189</v>
      </c>
      <c r="M48" s="73">
        <f t="shared" si="9"/>
        <v>21937222</v>
      </c>
      <c r="N48" s="73">
        <f t="shared" si="9"/>
        <v>60561600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108476703</v>
      </c>
      <c r="X48" s="73">
        <f t="shared" si="9"/>
        <v>146494950</v>
      </c>
      <c r="Y48" s="73">
        <f t="shared" si="9"/>
        <v>-38018247</v>
      </c>
      <c r="Z48" s="170">
        <f>+IF(X48&lt;&gt;0,+(Y48/X48)*100,0)</f>
        <v>-25.951916431248996</v>
      </c>
      <c r="AA48" s="168">
        <f>+AA28+AA32+AA38+AA42+AA47</f>
        <v>286754872</v>
      </c>
    </row>
    <row r="49" spans="1:27" ht="12.75">
      <c r="A49" s="148" t="s">
        <v>49</v>
      </c>
      <c r="B49" s="149"/>
      <c r="C49" s="171">
        <f aca="true" t="shared" si="10" ref="C49:Y49">+C25-C48</f>
        <v>-46912644</v>
      </c>
      <c r="D49" s="171">
        <f>+D25-D48</f>
        <v>0</v>
      </c>
      <c r="E49" s="172">
        <f t="shared" si="10"/>
        <v>30661650</v>
      </c>
      <c r="F49" s="173">
        <f t="shared" si="10"/>
        <v>30661650</v>
      </c>
      <c r="G49" s="173">
        <f t="shared" si="10"/>
        <v>-5339883</v>
      </c>
      <c r="H49" s="173">
        <f t="shared" si="10"/>
        <v>-5339883</v>
      </c>
      <c r="I49" s="173">
        <f t="shared" si="10"/>
        <v>-8139839</v>
      </c>
      <c r="J49" s="173">
        <f t="shared" si="10"/>
        <v>-18819605</v>
      </c>
      <c r="K49" s="173">
        <f t="shared" si="10"/>
        <v>-8302882</v>
      </c>
      <c r="L49" s="173">
        <f t="shared" si="10"/>
        <v>-8302882</v>
      </c>
      <c r="M49" s="173">
        <f t="shared" si="10"/>
        <v>-11077885</v>
      </c>
      <c r="N49" s="173">
        <f t="shared" si="10"/>
        <v>-27683649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-46503254</v>
      </c>
      <c r="X49" s="173">
        <f>IF(F25=F48,0,X25-X48)</f>
        <v>-7116078</v>
      </c>
      <c r="Y49" s="173">
        <f t="shared" si="10"/>
        <v>-39387176</v>
      </c>
      <c r="Z49" s="174">
        <f>+IF(X49&lt;&gt;0,+(Y49/X49)*100,0)</f>
        <v>553.4955631458789</v>
      </c>
      <c r="AA49" s="171">
        <f>+AA25-AA48</f>
        <v>30661650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40299750</v>
      </c>
      <c r="D5" s="155">
        <v>0</v>
      </c>
      <c r="E5" s="156">
        <v>42525876</v>
      </c>
      <c r="F5" s="60">
        <v>42525876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42525876</v>
      </c>
      <c r="Y5" s="60">
        <v>-42525876</v>
      </c>
      <c r="Z5" s="140">
        <v>-100</v>
      </c>
      <c r="AA5" s="155">
        <v>42525876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88208621</v>
      </c>
      <c r="D7" s="155">
        <v>0</v>
      </c>
      <c r="E7" s="156">
        <v>124689718</v>
      </c>
      <c r="F7" s="60">
        <v>124689718</v>
      </c>
      <c r="G7" s="60">
        <v>3632363</v>
      </c>
      <c r="H7" s="60">
        <v>3632363</v>
      </c>
      <c r="I7" s="60">
        <v>3632363</v>
      </c>
      <c r="J7" s="60">
        <v>10897089</v>
      </c>
      <c r="K7" s="60">
        <v>3632363</v>
      </c>
      <c r="L7" s="60">
        <v>3632363</v>
      </c>
      <c r="M7" s="60">
        <v>3212521</v>
      </c>
      <c r="N7" s="60">
        <v>10477247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21374336</v>
      </c>
      <c r="X7" s="60">
        <v>62648238</v>
      </c>
      <c r="Y7" s="60">
        <v>-41273902</v>
      </c>
      <c r="Z7" s="140">
        <v>-65.88</v>
      </c>
      <c r="AA7" s="155">
        <v>124689718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2</v>
      </c>
      <c r="H9" s="60">
        <v>2</v>
      </c>
      <c r="I9" s="60">
        <v>2</v>
      </c>
      <c r="J9" s="60">
        <v>6</v>
      </c>
      <c r="K9" s="60">
        <v>2</v>
      </c>
      <c r="L9" s="60">
        <v>2</v>
      </c>
      <c r="M9" s="60">
        <v>2</v>
      </c>
      <c r="N9" s="60">
        <v>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12</v>
      </c>
      <c r="X9" s="60"/>
      <c r="Y9" s="60">
        <v>12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21806986</v>
      </c>
      <c r="D10" s="155">
        <v>0</v>
      </c>
      <c r="E10" s="156">
        <v>23166000</v>
      </c>
      <c r="F10" s="54">
        <v>23166000</v>
      </c>
      <c r="G10" s="54">
        <v>1669674</v>
      </c>
      <c r="H10" s="54">
        <v>1669674</v>
      </c>
      <c r="I10" s="54">
        <v>1669674</v>
      </c>
      <c r="J10" s="54">
        <v>5009022</v>
      </c>
      <c r="K10" s="54">
        <v>1669674</v>
      </c>
      <c r="L10" s="54">
        <v>1669674</v>
      </c>
      <c r="M10" s="54">
        <v>1669674</v>
      </c>
      <c r="N10" s="54">
        <v>5009022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10018044</v>
      </c>
      <c r="X10" s="54">
        <v>11583000</v>
      </c>
      <c r="Y10" s="54">
        <v>-1564956</v>
      </c>
      <c r="Z10" s="184">
        <v>-13.51</v>
      </c>
      <c r="AA10" s="130">
        <v>23166000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26324998</v>
      </c>
      <c r="F11" s="60">
        <v>26324998</v>
      </c>
      <c r="G11" s="60">
        <v>-172502</v>
      </c>
      <c r="H11" s="60">
        <v>-172502</v>
      </c>
      <c r="I11" s="60">
        <v>-172502</v>
      </c>
      <c r="J11" s="60">
        <v>-517506</v>
      </c>
      <c r="K11" s="60">
        <v>-170288</v>
      </c>
      <c r="L11" s="60">
        <v>-170288</v>
      </c>
      <c r="M11" s="60">
        <v>-170288</v>
      </c>
      <c r="N11" s="60">
        <v>-510864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-1028370</v>
      </c>
      <c r="X11" s="60">
        <v>13162500</v>
      </c>
      <c r="Y11" s="60">
        <v>-14190870</v>
      </c>
      <c r="Z11" s="140">
        <v>-107.81</v>
      </c>
      <c r="AA11" s="155">
        <v>26324998</v>
      </c>
    </row>
    <row r="12" spans="1:27" ht="12.75">
      <c r="A12" s="183" t="s">
        <v>108</v>
      </c>
      <c r="B12" s="185"/>
      <c r="C12" s="155">
        <v>2289988</v>
      </c>
      <c r="D12" s="155">
        <v>0</v>
      </c>
      <c r="E12" s="156">
        <v>2811473</v>
      </c>
      <c r="F12" s="60">
        <v>2811473</v>
      </c>
      <c r="G12" s="60">
        <v>543938</v>
      </c>
      <c r="H12" s="60">
        <v>543938</v>
      </c>
      <c r="I12" s="60">
        <v>543938</v>
      </c>
      <c r="J12" s="60">
        <v>1631814</v>
      </c>
      <c r="K12" s="60">
        <v>1049814</v>
      </c>
      <c r="L12" s="60">
        <v>1049814</v>
      </c>
      <c r="M12" s="60">
        <v>1049814</v>
      </c>
      <c r="N12" s="60">
        <v>3149442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4781256</v>
      </c>
      <c r="X12" s="60">
        <v>1405734</v>
      </c>
      <c r="Y12" s="60">
        <v>3375522</v>
      </c>
      <c r="Z12" s="140">
        <v>240.13</v>
      </c>
      <c r="AA12" s="155">
        <v>2811473</v>
      </c>
    </row>
    <row r="13" spans="1:27" ht="12.75">
      <c r="A13" s="181" t="s">
        <v>109</v>
      </c>
      <c r="B13" s="185"/>
      <c r="C13" s="155">
        <v>263928</v>
      </c>
      <c r="D13" s="155">
        <v>0</v>
      </c>
      <c r="E13" s="156">
        <v>293083</v>
      </c>
      <c r="F13" s="60">
        <v>293083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146544</v>
      </c>
      <c r="Y13" s="60">
        <v>-146544</v>
      </c>
      <c r="Z13" s="140">
        <v>-100</v>
      </c>
      <c r="AA13" s="155">
        <v>293083</v>
      </c>
    </row>
    <row r="14" spans="1:27" ht="12.75">
      <c r="A14" s="181" t="s">
        <v>110</v>
      </c>
      <c r="B14" s="185"/>
      <c r="C14" s="155">
        <v>12696417</v>
      </c>
      <c r="D14" s="155">
        <v>0</v>
      </c>
      <c r="E14" s="156">
        <v>6107400</v>
      </c>
      <c r="F14" s="60">
        <v>6107400</v>
      </c>
      <c r="G14" s="60">
        <v>63632</v>
      </c>
      <c r="H14" s="60">
        <v>63632</v>
      </c>
      <c r="I14" s="60">
        <v>63632</v>
      </c>
      <c r="J14" s="60">
        <v>190896</v>
      </c>
      <c r="K14" s="60">
        <v>63632</v>
      </c>
      <c r="L14" s="60">
        <v>63632</v>
      </c>
      <c r="M14" s="60">
        <v>63632</v>
      </c>
      <c r="N14" s="60">
        <v>190896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381792</v>
      </c>
      <c r="X14" s="60">
        <v>3053700</v>
      </c>
      <c r="Y14" s="60">
        <v>-2671908</v>
      </c>
      <c r="Z14" s="140">
        <v>-87.5</v>
      </c>
      <c r="AA14" s="155">
        <v>6107400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232258</v>
      </c>
      <c r="D16" s="155">
        <v>0</v>
      </c>
      <c r="E16" s="156">
        <v>3500000</v>
      </c>
      <c r="F16" s="60">
        <v>3500000</v>
      </c>
      <c r="G16" s="60">
        <v>1282693</v>
      </c>
      <c r="H16" s="60">
        <v>1282693</v>
      </c>
      <c r="I16" s="60">
        <v>1395383</v>
      </c>
      <c r="J16" s="60">
        <v>3960769</v>
      </c>
      <c r="K16" s="60">
        <v>1455674</v>
      </c>
      <c r="L16" s="60">
        <v>1455674</v>
      </c>
      <c r="M16" s="60">
        <v>1467634</v>
      </c>
      <c r="N16" s="60">
        <v>4378982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8339751</v>
      </c>
      <c r="X16" s="60">
        <v>1750002</v>
      </c>
      <c r="Y16" s="60">
        <v>6589749</v>
      </c>
      <c r="Z16" s="140">
        <v>376.56</v>
      </c>
      <c r="AA16" s="155">
        <v>3500000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5265000</v>
      </c>
      <c r="F17" s="60">
        <v>5265000</v>
      </c>
      <c r="G17" s="60">
        <v>398321</v>
      </c>
      <c r="H17" s="60">
        <v>398321</v>
      </c>
      <c r="I17" s="60">
        <v>398321</v>
      </c>
      <c r="J17" s="60">
        <v>1194963</v>
      </c>
      <c r="K17" s="60">
        <v>398321</v>
      </c>
      <c r="L17" s="60">
        <v>398321</v>
      </c>
      <c r="M17" s="60">
        <v>398321</v>
      </c>
      <c r="N17" s="60">
        <v>1194963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2389926</v>
      </c>
      <c r="X17" s="60">
        <v>2632500</v>
      </c>
      <c r="Y17" s="60">
        <v>-242574</v>
      </c>
      <c r="Z17" s="140">
        <v>-9.21</v>
      </c>
      <c r="AA17" s="155">
        <v>5265000</v>
      </c>
    </row>
    <row r="18" spans="1:27" ht="12.75">
      <c r="A18" s="183" t="s">
        <v>114</v>
      </c>
      <c r="B18" s="182"/>
      <c r="C18" s="155">
        <v>4553386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52210693</v>
      </c>
      <c r="D19" s="155">
        <v>0</v>
      </c>
      <c r="E19" s="156">
        <v>47534000</v>
      </c>
      <c r="F19" s="60">
        <v>47534000</v>
      </c>
      <c r="G19" s="60">
        <v>1955212</v>
      </c>
      <c r="H19" s="60">
        <v>1955212</v>
      </c>
      <c r="I19" s="60">
        <v>1955212</v>
      </c>
      <c r="J19" s="60">
        <v>5865636</v>
      </c>
      <c r="K19" s="60">
        <v>2622512</v>
      </c>
      <c r="L19" s="60">
        <v>2622512</v>
      </c>
      <c r="M19" s="60">
        <v>3202512</v>
      </c>
      <c r="N19" s="60">
        <v>8447536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14313172</v>
      </c>
      <c r="X19" s="60">
        <v>23463618</v>
      </c>
      <c r="Y19" s="60">
        <v>-9150446</v>
      </c>
      <c r="Z19" s="140">
        <v>-39</v>
      </c>
      <c r="AA19" s="155">
        <v>47534000</v>
      </c>
    </row>
    <row r="20" spans="1:27" ht="12.75">
      <c r="A20" s="181" t="s">
        <v>35</v>
      </c>
      <c r="B20" s="185"/>
      <c r="C20" s="155">
        <v>19418415</v>
      </c>
      <c r="D20" s="155">
        <v>0</v>
      </c>
      <c r="E20" s="156">
        <v>7836974</v>
      </c>
      <c r="F20" s="54">
        <v>7836974</v>
      </c>
      <c r="G20" s="54">
        <v>209078</v>
      </c>
      <c r="H20" s="54">
        <v>209078</v>
      </c>
      <c r="I20" s="54">
        <v>209078</v>
      </c>
      <c r="J20" s="54">
        <v>627234</v>
      </c>
      <c r="K20" s="54">
        <v>209078</v>
      </c>
      <c r="L20" s="54">
        <v>209078</v>
      </c>
      <c r="M20" s="54">
        <v>-113010</v>
      </c>
      <c r="N20" s="54">
        <v>305146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932380</v>
      </c>
      <c r="X20" s="54">
        <v>3918486</v>
      </c>
      <c r="Y20" s="54">
        <v>-2986106</v>
      </c>
      <c r="Z20" s="184">
        <v>-76.21</v>
      </c>
      <c r="AA20" s="130">
        <v>7836974</v>
      </c>
    </row>
    <row r="21" spans="1:27" ht="12.75">
      <c r="A21" s="181" t="s">
        <v>115</v>
      </c>
      <c r="B21" s="185"/>
      <c r="C21" s="155">
        <v>299218</v>
      </c>
      <c r="D21" s="155">
        <v>0</v>
      </c>
      <c r="E21" s="156">
        <v>4500000</v>
      </c>
      <c r="F21" s="60">
        <v>4500000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2250000</v>
      </c>
      <c r="Y21" s="60">
        <v>-2250000</v>
      </c>
      <c r="Z21" s="140">
        <v>-100</v>
      </c>
      <c r="AA21" s="155">
        <v>4500000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242279660</v>
      </c>
      <c r="D22" s="188">
        <f>SUM(D5:D21)</f>
        <v>0</v>
      </c>
      <c r="E22" s="189">
        <f t="shared" si="0"/>
        <v>294554522</v>
      </c>
      <c r="F22" s="190">
        <f t="shared" si="0"/>
        <v>294554522</v>
      </c>
      <c r="G22" s="190">
        <f t="shared" si="0"/>
        <v>9582411</v>
      </c>
      <c r="H22" s="190">
        <f t="shared" si="0"/>
        <v>9582411</v>
      </c>
      <c r="I22" s="190">
        <f t="shared" si="0"/>
        <v>9695101</v>
      </c>
      <c r="J22" s="190">
        <f t="shared" si="0"/>
        <v>28859923</v>
      </c>
      <c r="K22" s="190">
        <f t="shared" si="0"/>
        <v>10930782</v>
      </c>
      <c r="L22" s="190">
        <f t="shared" si="0"/>
        <v>10930782</v>
      </c>
      <c r="M22" s="190">
        <f t="shared" si="0"/>
        <v>10780812</v>
      </c>
      <c r="N22" s="190">
        <f t="shared" si="0"/>
        <v>32642376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61502299</v>
      </c>
      <c r="X22" s="190">
        <f t="shared" si="0"/>
        <v>168540198</v>
      </c>
      <c r="Y22" s="190">
        <f t="shared" si="0"/>
        <v>-107037899</v>
      </c>
      <c r="Z22" s="191">
        <f>+IF(X22&lt;&gt;0,+(Y22/X22)*100,0)</f>
        <v>-63.50882476120029</v>
      </c>
      <c r="AA22" s="188">
        <f>SUM(AA5:AA21)</f>
        <v>294554522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81964835</v>
      </c>
      <c r="D25" s="155">
        <v>0</v>
      </c>
      <c r="E25" s="156">
        <v>86885000</v>
      </c>
      <c r="F25" s="60">
        <v>86885000</v>
      </c>
      <c r="G25" s="60">
        <v>10776461</v>
      </c>
      <c r="H25" s="60">
        <v>10776461</v>
      </c>
      <c r="I25" s="60">
        <v>13689107</v>
      </c>
      <c r="J25" s="60">
        <v>35242029</v>
      </c>
      <c r="K25" s="60">
        <v>15206866</v>
      </c>
      <c r="L25" s="60">
        <v>15206866</v>
      </c>
      <c r="M25" s="60">
        <v>17364866</v>
      </c>
      <c r="N25" s="60">
        <v>47778598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83020627</v>
      </c>
      <c r="X25" s="60">
        <v>43442502</v>
      </c>
      <c r="Y25" s="60">
        <v>39578125</v>
      </c>
      <c r="Z25" s="140">
        <v>91.1</v>
      </c>
      <c r="AA25" s="155">
        <v>86885000</v>
      </c>
    </row>
    <row r="26" spans="1:27" ht="12.75">
      <c r="A26" s="183" t="s">
        <v>38</v>
      </c>
      <c r="B26" s="182"/>
      <c r="C26" s="155">
        <v>7925957</v>
      </c>
      <c r="D26" s="155">
        <v>0</v>
      </c>
      <c r="E26" s="156">
        <v>6949800</v>
      </c>
      <c r="F26" s="60">
        <v>6949800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3474900</v>
      </c>
      <c r="Y26" s="60">
        <v>-3474900</v>
      </c>
      <c r="Z26" s="140">
        <v>-100</v>
      </c>
      <c r="AA26" s="155">
        <v>6949800</v>
      </c>
    </row>
    <row r="27" spans="1:27" ht="12.75">
      <c r="A27" s="183" t="s">
        <v>118</v>
      </c>
      <c r="B27" s="182"/>
      <c r="C27" s="155">
        <v>15371318</v>
      </c>
      <c r="D27" s="155">
        <v>0</v>
      </c>
      <c r="E27" s="156">
        <v>4200000</v>
      </c>
      <c r="F27" s="60">
        <v>4200000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2100000</v>
      </c>
      <c r="Y27" s="60">
        <v>-2100000</v>
      </c>
      <c r="Z27" s="140">
        <v>-100</v>
      </c>
      <c r="AA27" s="155">
        <v>4200000</v>
      </c>
    </row>
    <row r="28" spans="1:27" ht="12.75">
      <c r="A28" s="183" t="s">
        <v>39</v>
      </c>
      <c r="B28" s="182"/>
      <c r="C28" s="155">
        <v>62661345</v>
      </c>
      <c r="D28" s="155">
        <v>0</v>
      </c>
      <c r="E28" s="156">
        <v>60185602</v>
      </c>
      <c r="F28" s="60">
        <v>60185602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30092802</v>
      </c>
      <c r="Y28" s="60">
        <v>-30092802</v>
      </c>
      <c r="Z28" s="140">
        <v>-100</v>
      </c>
      <c r="AA28" s="155">
        <v>60185602</v>
      </c>
    </row>
    <row r="29" spans="1:27" ht="12.75">
      <c r="A29" s="183" t="s">
        <v>40</v>
      </c>
      <c r="B29" s="182"/>
      <c r="C29" s="155">
        <v>14403803</v>
      </c>
      <c r="D29" s="155">
        <v>0</v>
      </c>
      <c r="E29" s="156">
        <v>4000000</v>
      </c>
      <c r="F29" s="60">
        <v>4000000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1999998</v>
      </c>
      <c r="Y29" s="60">
        <v>-1999998</v>
      </c>
      <c r="Z29" s="140">
        <v>-100</v>
      </c>
      <c r="AA29" s="155">
        <v>4000000</v>
      </c>
    </row>
    <row r="30" spans="1:27" ht="12.75">
      <c r="A30" s="183" t="s">
        <v>119</v>
      </c>
      <c r="B30" s="182"/>
      <c r="C30" s="155">
        <v>64444219</v>
      </c>
      <c r="D30" s="155">
        <v>0</v>
      </c>
      <c r="E30" s="156">
        <v>65000000</v>
      </c>
      <c r="F30" s="60">
        <v>65000000</v>
      </c>
      <c r="G30" s="60">
        <v>877193</v>
      </c>
      <c r="H30" s="60">
        <v>877193</v>
      </c>
      <c r="I30" s="60">
        <v>877193</v>
      </c>
      <c r="J30" s="60">
        <v>2631579</v>
      </c>
      <c r="K30" s="60">
        <v>965212</v>
      </c>
      <c r="L30" s="60">
        <v>965212</v>
      </c>
      <c r="M30" s="60">
        <v>965212</v>
      </c>
      <c r="N30" s="60">
        <v>2895636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5527215</v>
      </c>
      <c r="X30" s="60">
        <v>32500002</v>
      </c>
      <c r="Y30" s="60">
        <v>-26972787</v>
      </c>
      <c r="Z30" s="140">
        <v>-82.99</v>
      </c>
      <c r="AA30" s="155">
        <v>65000000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22238592</v>
      </c>
      <c r="F31" s="60">
        <v>22238592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11119296</v>
      </c>
      <c r="Y31" s="60">
        <v>-11119296</v>
      </c>
      <c r="Z31" s="140">
        <v>-100</v>
      </c>
      <c r="AA31" s="155">
        <v>22238592</v>
      </c>
    </row>
    <row r="32" spans="1:27" ht="12.75">
      <c r="A32" s="183" t="s">
        <v>121</v>
      </c>
      <c r="B32" s="182"/>
      <c r="C32" s="155">
        <v>18541437</v>
      </c>
      <c r="D32" s="155">
        <v>0</v>
      </c>
      <c r="E32" s="156">
        <v>8424000</v>
      </c>
      <c r="F32" s="60">
        <v>8424000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4212000</v>
      </c>
      <c r="Y32" s="60">
        <v>-4212000</v>
      </c>
      <c r="Z32" s="140">
        <v>-100</v>
      </c>
      <c r="AA32" s="155">
        <v>8424000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9477000</v>
      </c>
      <c r="F33" s="60">
        <v>9477000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4738500</v>
      </c>
      <c r="Y33" s="60">
        <v>-4738500</v>
      </c>
      <c r="Z33" s="140">
        <v>-100</v>
      </c>
      <c r="AA33" s="155">
        <v>9477000</v>
      </c>
    </row>
    <row r="34" spans="1:27" ht="12.75">
      <c r="A34" s="183" t="s">
        <v>43</v>
      </c>
      <c r="B34" s="182"/>
      <c r="C34" s="155">
        <v>49192390</v>
      </c>
      <c r="D34" s="155">
        <v>0</v>
      </c>
      <c r="E34" s="156">
        <v>19394878</v>
      </c>
      <c r="F34" s="60">
        <v>19394878</v>
      </c>
      <c r="G34" s="60">
        <v>3347165</v>
      </c>
      <c r="H34" s="60">
        <v>3347165</v>
      </c>
      <c r="I34" s="60">
        <v>3347165</v>
      </c>
      <c r="J34" s="60">
        <v>10041495</v>
      </c>
      <c r="K34" s="60">
        <v>3140111</v>
      </c>
      <c r="L34" s="60">
        <v>3140111</v>
      </c>
      <c r="M34" s="60">
        <v>3607144</v>
      </c>
      <c r="N34" s="60">
        <v>9887366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19928861</v>
      </c>
      <c r="X34" s="60">
        <v>9697440</v>
      </c>
      <c r="Y34" s="60">
        <v>10231421</v>
      </c>
      <c r="Z34" s="140">
        <v>105.51</v>
      </c>
      <c r="AA34" s="155">
        <v>19394878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314505304</v>
      </c>
      <c r="D36" s="188">
        <f>SUM(D25:D35)</f>
        <v>0</v>
      </c>
      <c r="E36" s="189">
        <f t="shared" si="1"/>
        <v>286754872</v>
      </c>
      <c r="F36" s="190">
        <f t="shared" si="1"/>
        <v>286754872</v>
      </c>
      <c r="G36" s="190">
        <f t="shared" si="1"/>
        <v>15000819</v>
      </c>
      <c r="H36" s="190">
        <f t="shared" si="1"/>
        <v>15000819</v>
      </c>
      <c r="I36" s="190">
        <f t="shared" si="1"/>
        <v>17913465</v>
      </c>
      <c r="J36" s="190">
        <f t="shared" si="1"/>
        <v>47915103</v>
      </c>
      <c r="K36" s="190">
        <f t="shared" si="1"/>
        <v>19312189</v>
      </c>
      <c r="L36" s="190">
        <f t="shared" si="1"/>
        <v>19312189</v>
      </c>
      <c r="M36" s="190">
        <f t="shared" si="1"/>
        <v>21937222</v>
      </c>
      <c r="N36" s="190">
        <f t="shared" si="1"/>
        <v>60561600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108476703</v>
      </c>
      <c r="X36" s="190">
        <f t="shared" si="1"/>
        <v>143377440</v>
      </c>
      <c r="Y36" s="190">
        <f t="shared" si="1"/>
        <v>-34900737</v>
      </c>
      <c r="Z36" s="191">
        <f>+IF(X36&lt;&gt;0,+(Y36/X36)*100,0)</f>
        <v>-24.341860895270553</v>
      </c>
      <c r="AA36" s="188">
        <f>SUM(AA25:AA35)</f>
        <v>286754872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-72225644</v>
      </c>
      <c r="D38" s="199">
        <f>+D22-D36</f>
        <v>0</v>
      </c>
      <c r="E38" s="200">
        <f t="shared" si="2"/>
        <v>7799650</v>
      </c>
      <c r="F38" s="106">
        <f t="shared" si="2"/>
        <v>7799650</v>
      </c>
      <c r="G38" s="106">
        <f t="shared" si="2"/>
        <v>-5418408</v>
      </c>
      <c r="H38" s="106">
        <f t="shared" si="2"/>
        <v>-5418408</v>
      </c>
      <c r="I38" s="106">
        <f t="shared" si="2"/>
        <v>-8218364</v>
      </c>
      <c r="J38" s="106">
        <f t="shared" si="2"/>
        <v>-19055180</v>
      </c>
      <c r="K38" s="106">
        <f t="shared" si="2"/>
        <v>-8381407</v>
      </c>
      <c r="L38" s="106">
        <f t="shared" si="2"/>
        <v>-8381407</v>
      </c>
      <c r="M38" s="106">
        <f t="shared" si="2"/>
        <v>-11156410</v>
      </c>
      <c r="N38" s="106">
        <f t="shared" si="2"/>
        <v>-27919224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-46974404</v>
      </c>
      <c r="X38" s="106">
        <f>IF(F22=F36,0,X22-X36)</f>
        <v>25162758</v>
      </c>
      <c r="Y38" s="106">
        <f t="shared" si="2"/>
        <v>-72137162</v>
      </c>
      <c r="Z38" s="201">
        <f>+IF(X38&lt;&gt;0,+(Y38/X38)*100,0)</f>
        <v>-286.68225478304083</v>
      </c>
      <c r="AA38" s="199">
        <f>+AA22-AA36</f>
        <v>7799650</v>
      </c>
    </row>
    <row r="39" spans="1:27" ht="12.75">
      <c r="A39" s="181" t="s">
        <v>46</v>
      </c>
      <c r="B39" s="185"/>
      <c r="C39" s="155">
        <v>25313000</v>
      </c>
      <c r="D39" s="155">
        <v>0</v>
      </c>
      <c r="E39" s="156">
        <v>22862000</v>
      </c>
      <c r="F39" s="60">
        <v>22862000</v>
      </c>
      <c r="G39" s="60">
        <v>78525</v>
      </c>
      <c r="H39" s="60">
        <v>78525</v>
      </c>
      <c r="I39" s="60">
        <v>78525</v>
      </c>
      <c r="J39" s="60">
        <v>235575</v>
      </c>
      <c r="K39" s="60">
        <v>78525</v>
      </c>
      <c r="L39" s="60">
        <v>78525</v>
      </c>
      <c r="M39" s="60">
        <v>78525</v>
      </c>
      <c r="N39" s="60">
        <v>235575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471150</v>
      </c>
      <c r="X39" s="60">
        <v>18597734</v>
      </c>
      <c r="Y39" s="60">
        <v>-18126584</v>
      </c>
      <c r="Z39" s="140">
        <v>-97.47</v>
      </c>
      <c r="AA39" s="155">
        <v>22862000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-46912644</v>
      </c>
      <c r="D42" s="206">
        <f>SUM(D38:D41)</f>
        <v>0</v>
      </c>
      <c r="E42" s="207">
        <f t="shared" si="3"/>
        <v>30661650</v>
      </c>
      <c r="F42" s="88">
        <f t="shared" si="3"/>
        <v>30661650</v>
      </c>
      <c r="G42" s="88">
        <f t="shared" si="3"/>
        <v>-5339883</v>
      </c>
      <c r="H42" s="88">
        <f t="shared" si="3"/>
        <v>-5339883</v>
      </c>
      <c r="I42" s="88">
        <f t="shared" si="3"/>
        <v>-8139839</v>
      </c>
      <c r="J42" s="88">
        <f t="shared" si="3"/>
        <v>-18819605</v>
      </c>
      <c r="K42" s="88">
        <f t="shared" si="3"/>
        <v>-8302882</v>
      </c>
      <c r="L42" s="88">
        <f t="shared" si="3"/>
        <v>-8302882</v>
      </c>
      <c r="M42" s="88">
        <f t="shared" si="3"/>
        <v>-11077885</v>
      </c>
      <c r="N42" s="88">
        <f t="shared" si="3"/>
        <v>-27683649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-46503254</v>
      </c>
      <c r="X42" s="88">
        <f t="shared" si="3"/>
        <v>43760492</v>
      </c>
      <c r="Y42" s="88">
        <f t="shared" si="3"/>
        <v>-90263746</v>
      </c>
      <c r="Z42" s="208">
        <f>+IF(X42&lt;&gt;0,+(Y42/X42)*100,0)</f>
        <v>-206.26766719167603</v>
      </c>
      <c r="AA42" s="206">
        <f>SUM(AA38:AA41)</f>
        <v>30661650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-46912644</v>
      </c>
      <c r="D44" s="210">
        <f>+D42-D43</f>
        <v>0</v>
      </c>
      <c r="E44" s="211">
        <f t="shared" si="4"/>
        <v>30661650</v>
      </c>
      <c r="F44" s="77">
        <f t="shared" si="4"/>
        <v>30661650</v>
      </c>
      <c r="G44" s="77">
        <f t="shared" si="4"/>
        <v>-5339883</v>
      </c>
      <c r="H44" s="77">
        <f t="shared" si="4"/>
        <v>-5339883</v>
      </c>
      <c r="I44" s="77">
        <f t="shared" si="4"/>
        <v>-8139839</v>
      </c>
      <c r="J44" s="77">
        <f t="shared" si="4"/>
        <v>-18819605</v>
      </c>
      <c r="K44" s="77">
        <f t="shared" si="4"/>
        <v>-8302882</v>
      </c>
      <c r="L44" s="77">
        <f t="shared" si="4"/>
        <v>-8302882</v>
      </c>
      <c r="M44" s="77">
        <f t="shared" si="4"/>
        <v>-11077885</v>
      </c>
      <c r="N44" s="77">
        <f t="shared" si="4"/>
        <v>-27683649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-46503254</v>
      </c>
      <c r="X44" s="77">
        <f t="shared" si="4"/>
        <v>43760492</v>
      </c>
      <c r="Y44" s="77">
        <f t="shared" si="4"/>
        <v>-90263746</v>
      </c>
      <c r="Z44" s="212">
        <f>+IF(X44&lt;&gt;0,+(Y44/X44)*100,0)</f>
        <v>-206.26766719167603</v>
      </c>
      <c r="AA44" s="210">
        <f>+AA42-AA43</f>
        <v>30661650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-46912644</v>
      </c>
      <c r="D46" s="206">
        <f>SUM(D44:D45)</f>
        <v>0</v>
      </c>
      <c r="E46" s="207">
        <f t="shared" si="5"/>
        <v>30661650</v>
      </c>
      <c r="F46" s="88">
        <f t="shared" si="5"/>
        <v>30661650</v>
      </c>
      <c r="G46" s="88">
        <f t="shared" si="5"/>
        <v>-5339883</v>
      </c>
      <c r="H46" s="88">
        <f t="shared" si="5"/>
        <v>-5339883</v>
      </c>
      <c r="I46" s="88">
        <f t="shared" si="5"/>
        <v>-8139839</v>
      </c>
      <c r="J46" s="88">
        <f t="shared" si="5"/>
        <v>-18819605</v>
      </c>
      <c r="K46" s="88">
        <f t="shared" si="5"/>
        <v>-8302882</v>
      </c>
      <c r="L46" s="88">
        <f t="shared" si="5"/>
        <v>-8302882</v>
      </c>
      <c r="M46" s="88">
        <f t="shared" si="5"/>
        <v>-11077885</v>
      </c>
      <c r="N46" s="88">
        <f t="shared" si="5"/>
        <v>-27683649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-46503254</v>
      </c>
      <c r="X46" s="88">
        <f t="shared" si="5"/>
        <v>43760492</v>
      </c>
      <c r="Y46" s="88">
        <f t="shared" si="5"/>
        <v>-90263746</v>
      </c>
      <c r="Z46" s="208">
        <f>+IF(X46&lt;&gt;0,+(Y46/X46)*100,0)</f>
        <v>-206.26766719167603</v>
      </c>
      <c r="AA46" s="206">
        <f>SUM(AA44:AA45)</f>
        <v>30661650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-46912644</v>
      </c>
      <c r="D48" s="217">
        <f>SUM(D46:D47)</f>
        <v>0</v>
      </c>
      <c r="E48" s="218">
        <f t="shared" si="6"/>
        <v>30661650</v>
      </c>
      <c r="F48" s="219">
        <f t="shared" si="6"/>
        <v>30661650</v>
      </c>
      <c r="G48" s="219">
        <f t="shared" si="6"/>
        <v>-5339883</v>
      </c>
      <c r="H48" s="220">
        <f t="shared" si="6"/>
        <v>-5339883</v>
      </c>
      <c r="I48" s="220">
        <f t="shared" si="6"/>
        <v>-8139839</v>
      </c>
      <c r="J48" s="220">
        <f t="shared" si="6"/>
        <v>-18819605</v>
      </c>
      <c r="K48" s="220">
        <f t="shared" si="6"/>
        <v>-8302882</v>
      </c>
      <c r="L48" s="220">
        <f t="shared" si="6"/>
        <v>-8302882</v>
      </c>
      <c r="M48" s="219">
        <f t="shared" si="6"/>
        <v>-11077885</v>
      </c>
      <c r="N48" s="219">
        <f t="shared" si="6"/>
        <v>-27683649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-46503254</v>
      </c>
      <c r="X48" s="220">
        <f t="shared" si="6"/>
        <v>43760492</v>
      </c>
      <c r="Y48" s="220">
        <f t="shared" si="6"/>
        <v>-90263746</v>
      </c>
      <c r="Z48" s="221">
        <f>+IF(X48&lt;&gt;0,+(Y48/X48)*100,0)</f>
        <v>-206.26766719167603</v>
      </c>
      <c r="AA48" s="222">
        <f>SUM(AA46:AA47)</f>
        <v>30661650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2436283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1564550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871733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603787</v>
      </c>
      <c r="D9" s="153">
        <f>SUM(D10:D14)</f>
        <v>0</v>
      </c>
      <c r="E9" s="154">
        <f t="shared" si="1"/>
        <v>11237074</v>
      </c>
      <c r="F9" s="100">
        <f t="shared" si="1"/>
        <v>11237074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5618538</v>
      </c>
      <c r="Y9" s="100">
        <f t="shared" si="1"/>
        <v>-5618538</v>
      </c>
      <c r="Z9" s="137">
        <f>+IF(X9&lt;&gt;0,+(Y9/X9)*100,0)</f>
        <v>-100</v>
      </c>
      <c r="AA9" s="102">
        <f>SUM(AA10:AA14)</f>
        <v>11237074</v>
      </c>
    </row>
    <row r="10" spans="1:27" ht="12.75">
      <c r="A10" s="138" t="s">
        <v>79</v>
      </c>
      <c r="B10" s="136"/>
      <c r="C10" s="155">
        <v>603787</v>
      </c>
      <c r="D10" s="155"/>
      <c r="E10" s="156">
        <v>1539491</v>
      </c>
      <c r="F10" s="60">
        <v>1539491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769746</v>
      </c>
      <c r="Y10" s="60">
        <v>-769746</v>
      </c>
      <c r="Z10" s="140">
        <v>-100</v>
      </c>
      <c r="AA10" s="62">
        <v>1539491</v>
      </c>
    </row>
    <row r="11" spans="1:27" ht="12.75">
      <c r="A11" s="138" t="s">
        <v>80</v>
      </c>
      <c r="B11" s="136"/>
      <c r="C11" s="155"/>
      <c r="D11" s="155"/>
      <c r="E11" s="156">
        <v>7879286</v>
      </c>
      <c r="F11" s="60">
        <v>7879286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3939642</v>
      </c>
      <c r="Y11" s="60">
        <v>-3939642</v>
      </c>
      <c r="Z11" s="140">
        <v>-100</v>
      </c>
      <c r="AA11" s="62">
        <v>7879286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1818297</v>
      </c>
      <c r="F13" s="60">
        <v>1818297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909150</v>
      </c>
      <c r="Y13" s="60">
        <v>-909150</v>
      </c>
      <c r="Z13" s="140">
        <v>-100</v>
      </c>
      <c r="AA13" s="62">
        <v>1818297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32667626</v>
      </c>
      <c r="D15" s="153">
        <f>SUM(D16:D18)</f>
        <v>0</v>
      </c>
      <c r="E15" s="154">
        <f t="shared" si="2"/>
        <v>12392627</v>
      </c>
      <c r="F15" s="100">
        <f t="shared" si="2"/>
        <v>12392627</v>
      </c>
      <c r="G15" s="100">
        <f t="shared" si="2"/>
        <v>3337076</v>
      </c>
      <c r="H15" s="100">
        <f t="shared" si="2"/>
        <v>2514354</v>
      </c>
      <c r="I15" s="100">
        <f t="shared" si="2"/>
        <v>1875871</v>
      </c>
      <c r="J15" s="100">
        <f t="shared" si="2"/>
        <v>7727301</v>
      </c>
      <c r="K15" s="100">
        <f t="shared" si="2"/>
        <v>1260891</v>
      </c>
      <c r="L15" s="100">
        <f t="shared" si="2"/>
        <v>4172331</v>
      </c>
      <c r="M15" s="100">
        <f t="shared" si="2"/>
        <v>1034635</v>
      </c>
      <c r="N15" s="100">
        <f t="shared" si="2"/>
        <v>6467857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14195158</v>
      </c>
      <c r="X15" s="100">
        <f t="shared" si="2"/>
        <v>6196314</v>
      </c>
      <c r="Y15" s="100">
        <f t="shared" si="2"/>
        <v>7998844</v>
      </c>
      <c r="Z15" s="137">
        <f>+IF(X15&lt;&gt;0,+(Y15/X15)*100,0)</f>
        <v>129.0903592038751</v>
      </c>
      <c r="AA15" s="102">
        <f>SUM(AA16:AA18)</f>
        <v>12392627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32667626</v>
      </c>
      <c r="D17" s="155"/>
      <c r="E17" s="156">
        <v>12392627</v>
      </c>
      <c r="F17" s="60">
        <v>12392627</v>
      </c>
      <c r="G17" s="60">
        <v>3337076</v>
      </c>
      <c r="H17" s="60">
        <v>2514354</v>
      </c>
      <c r="I17" s="60">
        <v>1875871</v>
      </c>
      <c r="J17" s="60">
        <v>7727301</v>
      </c>
      <c r="K17" s="60">
        <v>1260891</v>
      </c>
      <c r="L17" s="60">
        <v>4172331</v>
      </c>
      <c r="M17" s="60">
        <v>1034635</v>
      </c>
      <c r="N17" s="60">
        <v>6467857</v>
      </c>
      <c r="O17" s="60"/>
      <c r="P17" s="60"/>
      <c r="Q17" s="60"/>
      <c r="R17" s="60"/>
      <c r="S17" s="60"/>
      <c r="T17" s="60"/>
      <c r="U17" s="60"/>
      <c r="V17" s="60"/>
      <c r="W17" s="60">
        <v>14195158</v>
      </c>
      <c r="X17" s="60">
        <v>6196314</v>
      </c>
      <c r="Y17" s="60">
        <v>7998844</v>
      </c>
      <c r="Z17" s="140">
        <v>129.09</v>
      </c>
      <c r="AA17" s="62">
        <v>12392627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12534014</v>
      </c>
      <c r="F19" s="100">
        <f t="shared" si="3"/>
        <v>12534014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6267006</v>
      </c>
      <c r="Y19" s="100">
        <f t="shared" si="3"/>
        <v>-6267006</v>
      </c>
      <c r="Z19" s="137">
        <f>+IF(X19&lt;&gt;0,+(Y19/X19)*100,0)</f>
        <v>-100</v>
      </c>
      <c r="AA19" s="102">
        <f>SUM(AA20:AA23)</f>
        <v>12534014</v>
      </c>
    </row>
    <row r="20" spans="1:27" ht="12.75">
      <c r="A20" s="138" t="s">
        <v>89</v>
      </c>
      <c r="B20" s="136"/>
      <c r="C20" s="155"/>
      <c r="D20" s="155"/>
      <c r="E20" s="156">
        <v>12534014</v>
      </c>
      <c r="F20" s="60">
        <v>12534014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6267006</v>
      </c>
      <c r="Y20" s="60">
        <v>-6267006</v>
      </c>
      <c r="Z20" s="140">
        <v>-100</v>
      </c>
      <c r="AA20" s="62">
        <v>12534014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6500000</v>
      </c>
      <c r="F24" s="100">
        <v>6500000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3250002</v>
      </c>
      <c r="Y24" s="100">
        <v>-3250002</v>
      </c>
      <c r="Z24" s="137">
        <v>-100</v>
      </c>
      <c r="AA24" s="102">
        <v>6500000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35707696</v>
      </c>
      <c r="D25" s="217">
        <f>+D5+D9+D15+D19+D24</f>
        <v>0</v>
      </c>
      <c r="E25" s="230">
        <f t="shared" si="4"/>
        <v>42663715</v>
      </c>
      <c r="F25" s="219">
        <f t="shared" si="4"/>
        <v>42663715</v>
      </c>
      <c r="G25" s="219">
        <f t="shared" si="4"/>
        <v>3337076</v>
      </c>
      <c r="H25" s="219">
        <f t="shared" si="4"/>
        <v>2514354</v>
      </c>
      <c r="I25" s="219">
        <f t="shared" si="4"/>
        <v>1875871</v>
      </c>
      <c r="J25" s="219">
        <f t="shared" si="4"/>
        <v>7727301</v>
      </c>
      <c r="K25" s="219">
        <f t="shared" si="4"/>
        <v>1260891</v>
      </c>
      <c r="L25" s="219">
        <f t="shared" si="4"/>
        <v>4172331</v>
      </c>
      <c r="M25" s="219">
        <f t="shared" si="4"/>
        <v>1034635</v>
      </c>
      <c r="N25" s="219">
        <f t="shared" si="4"/>
        <v>6467857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14195158</v>
      </c>
      <c r="X25" s="219">
        <f t="shared" si="4"/>
        <v>21331860</v>
      </c>
      <c r="Y25" s="219">
        <f t="shared" si="4"/>
        <v>-7136702</v>
      </c>
      <c r="Z25" s="231">
        <f>+IF(X25&lt;&gt;0,+(Y25/X25)*100,0)</f>
        <v>-33.45560115245459</v>
      </c>
      <c r="AA25" s="232">
        <f>+AA5+AA9+AA15+AA19+AA24</f>
        <v>42663715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25313000</v>
      </c>
      <c r="D28" s="155"/>
      <c r="E28" s="156">
        <v>36163715</v>
      </c>
      <c r="F28" s="60">
        <v>36163715</v>
      </c>
      <c r="G28" s="60">
        <v>3337076</v>
      </c>
      <c r="H28" s="60">
        <v>2514354</v>
      </c>
      <c r="I28" s="60">
        <v>1875871</v>
      </c>
      <c r="J28" s="60">
        <v>7727301</v>
      </c>
      <c r="K28" s="60">
        <v>1260891</v>
      </c>
      <c r="L28" s="60">
        <v>4172331</v>
      </c>
      <c r="M28" s="60">
        <v>1034635</v>
      </c>
      <c r="N28" s="60">
        <v>6467857</v>
      </c>
      <c r="O28" s="60"/>
      <c r="P28" s="60"/>
      <c r="Q28" s="60"/>
      <c r="R28" s="60"/>
      <c r="S28" s="60"/>
      <c r="T28" s="60"/>
      <c r="U28" s="60"/>
      <c r="V28" s="60"/>
      <c r="W28" s="60">
        <v>14195158</v>
      </c>
      <c r="X28" s="60"/>
      <c r="Y28" s="60">
        <v>14195158</v>
      </c>
      <c r="Z28" s="140"/>
      <c r="AA28" s="155">
        <v>36163715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25313000</v>
      </c>
      <c r="D32" s="210">
        <f>SUM(D28:D31)</f>
        <v>0</v>
      </c>
      <c r="E32" s="211">
        <f t="shared" si="5"/>
        <v>36163715</v>
      </c>
      <c r="F32" s="77">
        <f t="shared" si="5"/>
        <v>36163715</v>
      </c>
      <c r="G32" s="77">
        <f t="shared" si="5"/>
        <v>3337076</v>
      </c>
      <c r="H32" s="77">
        <f t="shared" si="5"/>
        <v>2514354</v>
      </c>
      <c r="I32" s="77">
        <f t="shared" si="5"/>
        <v>1875871</v>
      </c>
      <c r="J32" s="77">
        <f t="shared" si="5"/>
        <v>7727301</v>
      </c>
      <c r="K32" s="77">
        <f t="shared" si="5"/>
        <v>1260891</v>
      </c>
      <c r="L32" s="77">
        <f t="shared" si="5"/>
        <v>4172331</v>
      </c>
      <c r="M32" s="77">
        <f t="shared" si="5"/>
        <v>1034635</v>
      </c>
      <c r="N32" s="77">
        <f t="shared" si="5"/>
        <v>6467857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14195158</v>
      </c>
      <c r="X32" s="77">
        <f t="shared" si="5"/>
        <v>0</v>
      </c>
      <c r="Y32" s="77">
        <f t="shared" si="5"/>
        <v>14195158</v>
      </c>
      <c r="Z32" s="212">
        <f>+IF(X32&lt;&gt;0,+(Y32/X32)*100,0)</f>
        <v>0</v>
      </c>
      <c r="AA32" s="79">
        <f>SUM(AA28:AA31)</f>
        <v>36163715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10394696</v>
      </c>
      <c r="D35" s="155"/>
      <c r="E35" s="156">
        <v>6500000</v>
      </c>
      <c r="F35" s="60">
        <v>6500000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3250002</v>
      </c>
      <c r="Y35" s="60">
        <v>-3250002</v>
      </c>
      <c r="Z35" s="140">
        <v>-100</v>
      </c>
      <c r="AA35" s="62">
        <v>6500000</v>
      </c>
    </row>
    <row r="36" spans="1:27" ht="12.75">
      <c r="A36" s="238" t="s">
        <v>139</v>
      </c>
      <c r="B36" s="149"/>
      <c r="C36" s="222">
        <f aca="true" t="shared" si="6" ref="C36:Y36">SUM(C32:C35)</f>
        <v>35707696</v>
      </c>
      <c r="D36" s="222">
        <f>SUM(D32:D35)</f>
        <v>0</v>
      </c>
      <c r="E36" s="218">
        <f t="shared" si="6"/>
        <v>42663715</v>
      </c>
      <c r="F36" s="220">
        <f t="shared" si="6"/>
        <v>42663715</v>
      </c>
      <c r="G36" s="220">
        <f t="shared" si="6"/>
        <v>3337076</v>
      </c>
      <c r="H36" s="220">
        <f t="shared" si="6"/>
        <v>2514354</v>
      </c>
      <c r="I36" s="220">
        <f t="shared" si="6"/>
        <v>1875871</v>
      </c>
      <c r="J36" s="220">
        <f t="shared" si="6"/>
        <v>7727301</v>
      </c>
      <c r="K36" s="220">
        <f t="shared" si="6"/>
        <v>1260891</v>
      </c>
      <c r="L36" s="220">
        <f t="shared" si="6"/>
        <v>4172331</v>
      </c>
      <c r="M36" s="220">
        <f t="shared" si="6"/>
        <v>1034635</v>
      </c>
      <c r="N36" s="220">
        <f t="shared" si="6"/>
        <v>6467857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14195158</v>
      </c>
      <c r="X36" s="220">
        <f t="shared" si="6"/>
        <v>3250002</v>
      </c>
      <c r="Y36" s="220">
        <f t="shared" si="6"/>
        <v>10945156</v>
      </c>
      <c r="Z36" s="221">
        <f>+IF(X36&lt;&gt;0,+(Y36/X36)*100,0)</f>
        <v>336.7738235238009</v>
      </c>
      <c r="AA36" s="239">
        <f>SUM(AA32:AA35)</f>
        <v>42663715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1850355</v>
      </c>
      <c r="D6" s="155"/>
      <c r="E6" s="59">
        <v>391386</v>
      </c>
      <c r="F6" s="60">
        <v>391386</v>
      </c>
      <c r="G6" s="60">
        <v>1064558</v>
      </c>
      <c r="H6" s="60">
        <v>1064558</v>
      </c>
      <c r="I6" s="60">
        <v>921420</v>
      </c>
      <c r="J6" s="60">
        <v>921420</v>
      </c>
      <c r="K6" s="60">
        <v>1425134</v>
      </c>
      <c r="L6" s="60"/>
      <c r="M6" s="60"/>
      <c r="N6" s="60">
        <v>1425134</v>
      </c>
      <c r="O6" s="60"/>
      <c r="P6" s="60"/>
      <c r="Q6" s="60"/>
      <c r="R6" s="60"/>
      <c r="S6" s="60"/>
      <c r="T6" s="60"/>
      <c r="U6" s="60"/>
      <c r="V6" s="60"/>
      <c r="W6" s="60">
        <v>1425134</v>
      </c>
      <c r="X6" s="60">
        <v>195693</v>
      </c>
      <c r="Y6" s="60">
        <v>1229441</v>
      </c>
      <c r="Z6" s="140">
        <v>628.25</v>
      </c>
      <c r="AA6" s="62">
        <v>391386</v>
      </c>
    </row>
    <row r="7" spans="1:27" ht="12.75">
      <c r="A7" s="249" t="s">
        <v>144</v>
      </c>
      <c r="B7" s="182"/>
      <c r="C7" s="155">
        <v>902872</v>
      </c>
      <c r="D7" s="155"/>
      <c r="E7" s="59"/>
      <c r="F7" s="60"/>
      <c r="G7" s="60">
        <v>553335</v>
      </c>
      <c r="H7" s="60">
        <v>553335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20052342</v>
      </c>
      <c r="D8" s="155"/>
      <c r="E8" s="59">
        <v>191254115</v>
      </c>
      <c r="F8" s="60">
        <v>191254115</v>
      </c>
      <c r="G8" s="60">
        <v>10903466</v>
      </c>
      <c r="H8" s="60">
        <v>11903466</v>
      </c>
      <c r="I8" s="60">
        <v>181533053</v>
      </c>
      <c r="J8" s="60">
        <v>181533053</v>
      </c>
      <c r="K8" s="60">
        <v>184099845</v>
      </c>
      <c r="L8" s="60"/>
      <c r="M8" s="60"/>
      <c r="N8" s="60">
        <v>184099845</v>
      </c>
      <c r="O8" s="60"/>
      <c r="P8" s="60"/>
      <c r="Q8" s="60"/>
      <c r="R8" s="60"/>
      <c r="S8" s="60"/>
      <c r="T8" s="60"/>
      <c r="U8" s="60"/>
      <c r="V8" s="60"/>
      <c r="W8" s="60">
        <v>184099845</v>
      </c>
      <c r="X8" s="60">
        <v>95627058</v>
      </c>
      <c r="Y8" s="60">
        <v>88472787</v>
      </c>
      <c r="Z8" s="140">
        <v>92.52</v>
      </c>
      <c r="AA8" s="62">
        <v>191254115</v>
      </c>
    </row>
    <row r="9" spans="1:27" ht="12.75">
      <c r="A9" s="249" t="s">
        <v>146</v>
      </c>
      <c r="B9" s="182"/>
      <c r="C9" s="155">
        <v>2060682</v>
      </c>
      <c r="D9" s="155"/>
      <c r="E9" s="59">
        <v>6564877</v>
      </c>
      <c r="F9" s="60">
        <v>6564877</v>
      </c>
      <c r="G9" s="60">
        <v>10201000</v>
      </c>
      <c r="H9" s="60">
        <v>10201000</v>
      </c>
      <c r="I9" s="60">
        <v>7425796</v>
      </c>
      <c r="J9" s="60">
        <v>7425796</v>
      </c>
      <c r="K9" s="60">
        <v>7425796</v>
      </c>
      <c r="L9" s="60"/>
      <c r="M9" s="60"/>
      <c r="N9" s="60">
        <v>7425796</v>
      </c>
      <c r="O9" s="60"/>
      <c r="P9" s="60"/>
      <c r="Q9" s="60"/>
      <c r="R9" s="60"/>
      <c r="S9" s="60"/>
      <c r="T9" s="60"/>
      <c r="U9" s="60"/>
      <c r="V9" s="60"/>
      <c r="W9" s="60">
        <v>7425796</v>
      </c>
      <c r="X9" s="60">
        <v>3282439</v>
      </c>
      <c r="Y9" s="60">
        <v>4143357</v>
      </c>
      <c r="Z9" s="140">
        <v>126.23</v>
      </c>
      <c r="AA9" s="62">
        <v>6564877</v>
      </c>
    </row>
    <row r="10" spans="1:27" ht="12.75">
      <c r="A10" s="249" t="s">
        <v>147</v>
      </c>
      <c r="B10" s="182"/>
      <c r="C10" s="155">
        <v>11923888</v>
      </c>
      <c r="D10" s="155"/>
      <c r="E10" s="59">
        <v>10248483</v>
      </c>
      <c r="F10" s="60">
        <v>10248483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5124242</v>
      </c>
      <c r="Y10" s="159">
        <v>-5124242</v>
      </c>
      <c r="Z10" s="141">
        <v>-100</v>
      </c>
      <c r="AA10" s="225">
        <v>10248483</v>
      </c>
    </row>
    <row r="11" spans="1:27" ht="12.75">
      <c r="A11" s="249" t="s">
        <v>148</v>
      </c>
      <c r="B11" s="182"/>
      <c r="C11" s="155">
        <v>565207</v>
      </c>
      <c r="D11" s="155"/>
      <c r="E11" s="59">
        <v>1166358</v>
      </c>
      <c r="F11" s="60">
        <v>1166358</v>
      </c>
      <c r="G11" s="60"/>
      <c r="H11" s="60"/>
      <c r="I11" s="60">
        <v>1108705</v>
      </c>
      <c r="J11" s="60">
        <v>1108705</v>
      </c>
      <c r="K11" s="60">
        <v>1108705</v>
      </c>
      <c r="L11" s="60"/>
      <c r="M11" s="60"/>
      <c r="N11" s="60">
        <v>1108705</v>
      </c>
      <c r="O11" s="60"/>
      <c r="P11" s="60"/>
      <c r="Q11" s="60"/>
      <c r="R11" s="60"/>
      <c r="S11" s="60"/>
      <c r="T11" s="60"/>
      <c r="U11" s="60"/>
      <c r="V11" s="60"/>
      <c r="W11" s="60">
        <v>1108705</v>
      </c>
      <c r="X11" s="60">
        <v>583179</v>
      </c>
      <c r="Y11" s="60">
        <v>525526</v>
      </c>
      <c r="Z11" s="140">
        <v>90.11</v>
      </c>
      <c r="AA11" s="62">
        <v>1166358</v>
      </c>
    </row>
    <row r="12" spans="1:27" ht="12.75">
      <c r="A12" s="250" t="s">
        <v>56</v>
      </c>
      <c r="B12" s="251"/>
      <c r="C12" s="168">
        <f aca="true" t="shared" si="0" ref="C12:Y12">SUM(C6:C11)</f>
        <v>37355346</v>
      </c>
      <c r="D12" s="168">
        <f>SUM(D6:D11)</f>
        <v>0</v>
      </c>
      <c r="E12" s="72">
        <f t="shared" si="0"/>
        <v>209625219</v>
      </c>
      <c r="F12" s="73">
        <f t="shared" si="0"/>
        <v>209625219</v>
      </c>
      <c r="G12" s="73">
        <f t="shared" si="0"/>
        <v>22722359</v>
      </c>
      <c r="H12" s="73">
        <f t="shared" si="0"/>
        <v>23722359</v>
      </c>
      <c r="I12" s="73">
        <f t="shared" si="0"/>
        <v>190988974</v>
      </c>
      <c r="J12" s="73">
        <f t="shared" si="0"/>
        <v>190988974</v>
      </c>
      <c r="K12" s="73">
        <f t="shared" si="0"/>
        <v>194059480</v>
      </c>
      <c r="L12" s="73">
        <f t="shared" si="0"/>
        <v>0</v>
      </c>
      <c r="M12" s="73">
        <f t="shared" si="0"/>
        <v>0</v>
      </c>
      <c r="N12" s="73">
        <f t="shared" si="0"/>
        <v>194059480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194059480</v>
      </c>
      <c r="X12" s="73">
        <f t="shared" si="0"/>
        <v>104812611</v>
      </c>
      <c r="Y12" s="73">
        <f t="shared" si="0"/>
        <v>89246869</v>
      </c>
      <c r="Z12" s="170">
        <f>+IF(X12&lt;&gt;0,+(Y12/X12)*100,0)</f>
        <v>85.14897983029924</v>
      </c>
      <c r="AA12" s="74">
        <f>SUM(AA6:AA11)</f>
        <v>209625219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39520000</v>
      </c>
      <c r="D17" s="155"/>
      <c r="E17" s="59"/>
      <c r="F17" s="60"/>
      <c r="G17" s="60">
        <v>45444115</v>
      </c>
      <c r="H17" s="60">
        <v>45444115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1289750282</v>
      </c>
      <c r="D19" s="155"/>
      <c r="E19" s="59">
        <v>1378560936</v>
      </c>
      <c r="F19" s="60">
        <v>1378560936</v>
      </c>
      <c r="G19" s="60">
        <v>564814464</v>
      </c>
      <c r="H19" s="60">
        <v>564814464</v>
      </c>
      <c r="I19" s="60">
        <v>1378560936</v>
      </c>
      <c r="J19" s="60">
        <v>1378560936</v>
      </c>
      <c r="K19" s="60">
        <v>1378560936</v>
      </c>
      <c r="L19" s="60"/>
      <c r="M19" s="60"/>
      <c r="N19" s="60">
        <v>1378560936</v>
      </c>
      <c r="O19" s="60"/>
      <c r="P19" s="60"/>
      <c r="Q19" s="60"/>
      <c r="R19" s="60"/>
      <c r="S19" s="60"/>
      <c r="T19" s="60"/>
      <c r="U19" s="60"/>
      <c r="V19" s="60"/>
      <c r="W19" s="60">
        <v>1378560936</v>
      </c>
      <c r="X19" s="60">
        <v>689280468</v>
      </c>
      <c r="Y19" s="60">
        <v>689280468</v>
      </c>
      <c r="Z19" s="140">
        <v>100</v>
      </c>
      <c r="AA19" s="62">
        <v>1378560936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2225000</v>
      </c>
      <c r="D23" s="155"/>
      <c r="E23" s="59">
        <v>6052202</v>
      </c>
      <c r="F23" s="60">
        <v>6052202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3026101</v>
      </c>
      <c r="Y23" s="159">
        <v>-3026101</v>
      </c>
      <c r="Z23" s="141">
        <v>-100</v>
      </c>
      <c r="AA23" s="225">
        <v>6052202</v>
      </c>
    </row>
    <row r="24" spans="1:27" ht="12.75">
      <c r="A24" s="250" t="s">
        <v>57</v>
      </c>
      <c r="B24" s="253"/>
      <c r="C24" s="168">
        <f aca="true" t="shared" si="1" ref="C24:Y24">SUM(C15:C23)</f>
        <v>1331495282</v>
      </c>
      <c r="D24" s="168">
        <f>SUM(D15:D23)</f>
        <v>0</v>
      </c>
      <c r="E24" s="76">
        <f t="shared" si="1"/>
        <v>1384613138</v>
      </c>
      <c r="F24" s="77">
        <f t="shared" si="1"/>
        <v>1384613138</v>
      </c>
      <c r="G24" s="77">
        <f t="shared" si="1"/>
        <v>610258579</v>
      </c>
      <c r="H24" s="77">
        <f t="shared" si="1"/>
        <v>610258579</v>
      </c>
      <c r="I24" s="77">
        <f t="shared" si="1"/>
        <v>1378560936</v>
      </c>
      <c r="J24" s="77">
        <f t="shared" si="1"/>
        <v>1378560936</v>
      </c>
      <c r="K24" s="77">
        <f t="shared" si="1"/>
        <v>1378560936</v>
      </c>
      <c r="L24" s="77">
        <f t="shared" si="1"/>
        <v>0</v>
      </c>
      <c r="M24" s="77">
        <f t="shared" si="1"/>
        <v>0</v>
      </c>
      <c r="N24" s="77">
        <f t="shared" si="1"/>
        <v>1378560936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1378560936</v>
      </c>
      <c r="X24" s="77">
        <f t="shared" si="1"/>
        <v>692306569</v>
      </c>
      <c r="Y24" s="77">
        <f t="shared" si="1"/>
        <v>686254367</v>
      </c>
      <c r="Z24" s="212">
        <f>+IF(X24&lt;&gt;0,+(Y24/X24)*100,0)</f>
        <v>99.12579162599279</v>
      </c>
      <c r="AA24" s="79">
        <f>SUM(AA15:AA23)</f>
        <v>1384613138</v>
      </c>
    </row>
    <row r="25" spans="1:27" ht="12.75">
      <c r="A25" s="250" t="s">
        <v>159</v>
      </c>
      <c r="B25" s="251"/>
      <c r="C25" s="168">
        <f aca="true" t="shared" si="2" ref="C25:Y25">+C12+C24</f>
        <v>1368850628</v>
      </c>
      <c r="D25" s="168">
        <f>+D12+D24</f>
        <v>0</v>
      </c>
      <c r="E25" s="72">
        <f t="shared" si="2"/>
        <v>1594238357</v>
      </c>
      <c r="F25" s="73">
        <f t="shared" si="2"/>
        <v>1594238357</v>
      </c>
      <c r="G25" s="73">
        <f t="shared" si="2"/>
        <v>632980938</v>
      </c>
      <c r="H25" s="73">
        <f t="shared" si="2"/>
        <v>633980938</v>
      </c>
      <c r="I25" s="73">
        <f t="shared" si="2"/>
        <v>1569549910</v>
      </c>
      <c r="J25" s="73">
        <f t="shared" si="2"/>
        <v>1569549910</v>
      </c>
      <c r="K25" s="73">
        <f t="shared" si="2"/>
        <v>1572620416</v>
      </c>
      <c r="L25" s="73">
        <f t="shared" si="2"/>
        <v>0</v>
      </c>
      <c r="M25" s="73">
        <f t="shared" si="2"/>
        <v>0</v>
      </c>
      <c r="N25" s="73">
        <f t="shared" si="2"/>
        <v>1572620416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1572620416</v>
      </c>
      <c r="X25" s="73">
        <f t="shared" si="2"/>
        <v>797119180</v>
      </c>
      <c r="Y25" s="73">
        <f t="shared" si="2"/>
        <v>775501236</v>
      </c>
      <c r="Z25" s="170">
        <f>+IF(X25&lt;&gt;0,+(Y25/X25)*100,0)</f>
        <v>97.28799098774665</v>
      </c>
      <c r="AA25" s="74">
        <f>+AA12+AA24</f>
        <v>1594238357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3752433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1403105</v>
      </c>
      <c r="D31" s="155"/>
      <c r="E31" s="59">
        <v>6049336</v>
      </c>
      <c r="F31" s="60">
        <v>6049336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3024668</v>
      </c>
      <c r="Y31" s="60">
        <v>-3024668</v>
      </c>
      <c r="Z31" s="140">
        <v>-100</v>
      </c>
      <c r="AA31" s="62">
        <v>6049336</v>
      </c>
    </row>
    <row r="32" spans="1:27" ht="12.75">
      <c r="A32" s="249" t="s">
        <v>164</v>
      </c>
      <c r="B32" s="182"/>
      <c r="C32" s="155">
        <v>124446432</v>
      </c>
      <c r="D32" s="155"/>
      <c r="E32" s="59"/>
      <c r="F32" s="60"/>
      <c r="G32" s="60">
        <v>27632808</v>
      </c>
      <c r="H32" s="60">
        <v>27632808</v>
      </c>
      <c r="I32" s="60">
        <v>104061102</v>
      </c>
      <c r="J32" s="60">
        <v>104061102</v>
      </c>
      <c r="K32" s="60">
        <v>90752087</v>
      </c>
      <c r="L32" s="60"/>
      <c r="M32" s="60"/>
      <c r="N32" s="60">
        <v>90752087</v>
      </c>
      <c r="O32" s="60"/>
      <c r="P32" s="60"/>
      <c r="Q32" s="60"/>
      <c r="R32" s="60"/>
      <c r="S32" s="60"/>
      <c r="T32" s="60"/>
      <c r="U32" s="60"/>
      <c r="V32" s="60"/>
      <c r="W32" s="60">
        <v>90752087</v>
      </c>
      <c r="X32" s="60"/>
      <c r="Y32" s="60">
        <v>90752087</v>
      </c>
      <c r="Z32" s="140"/>
      <c r="AA32" s="62"/>
    </row>
    <row r="33" spans="1:27" ht="12.75">
      <c r="A33" s="249" t="s">
        <v>165</v>
      </c>
      <c r="B33" s="182"/>
      <c r="C33" s="155"/>
      <c r="D33" s="155"/>
      <c r="E33" s="59">
        <v>49857068</v>
      </c>
      <c r="F33" s="60">
        <v>49857068</v>
      </c>
      <c r="G33" s="60"/>
      <c r="H33" s="60"/>
      <c r="I33" s="60">
        <v>45462572</v>
      </c>
      <c r="J33" s="60">
        <v>45462572</v>
      </c>
      <c r="K33" s="60">
        <v>61842093</v>
      </c>
      <c r="L33" s="60"/>
      <c r="M33" s="60"/>
      <c r="N33" s="60">
        <v>61842093</v>
      </c>
      <c r="O33" s="60"/>
      <c r="P33" s="60"/>
      <c r="Q33" s="60"/>
      <c r="R33" s="60"/>
      <c r="S33" s="60"/>
      <c r="T33" s="60"/>
      <c r="U33" s="60"/>
      <c r="V33" s="60"/>
      <c r="W33" s="60">
        <v>61842093</v>
      </c>
      <c r="X33" s="60">
        <v>24928534</v>
      </c>
      <c r="Y33" s="60">
        <v>36913559</v>
      </c>
      <c r="Z33" s="140">
        <v>148.08</v>
      </c>
      <c r="AA33" s="62">
        <v>49857068</v>
      </c>
    </row>
    <row r="34" spans="1:27" ht="12.75">
      <c r="A34" s="250" t="s">
        <v>58</v>
      </c>
      <c r="B34" s="251"/>
      <c r="C34" s="168">
        <f aca="true" t="shared" si="3" ref="C34:Y34">SUM(C29:C33)</f>
        <v>129601970</v>
      </c>
      <c r="D34" s="168">
        <f>SUM(D29:D33)</f>
        <v>0</v>
      </c>
      <c r="E34" s="72">
        <f t="shared" si="3"/>
        <v>55906404</v>
      </c>
      <c r="F34" s="73">
        <f t="shared" si="3"/>
        <v>55906404</v>
      </c>
      <c r="G34" s="73">
        <f t="shared" si="3"/>
        <v>27632808</v>
      </c>
      <c r="H34" s="73">
        <f t="shared" si="3"/>
        <v>27632808</v>
      </c>
      <c r="I34" s="73">
        <f t="shared" si="3"/>
        <v>149523674</v>
      </c>
      <c r="J34" s="73">
        <f t="shared" si="3"/>
        <v>149523674</v>
      </c>
      <c r="K34" s="73">
        <f t="shared" si="3"/>
        <v>152594180</v>
      </c>
      <c r="L34" s="73">
        <f t="shared" si="3"/>
        <v>0</v>
      </c>
      <c r="M34" s="73">
        <f t="shared" si="3"/>
        <v>0</v>
      </c>
      <c r="N34" s="73">
        <f t="shared" si="3"/>
        <v>152594180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152594180</v>
      </c>
      <c r="X34" s="73">
        <f t="shared" si="3"/>
        <v>27953202</v>
      </c>
      <c r="Y34" s="73">
        <f t="shared" si="3"/>
        <v>124640978</v>
      </c>
      <c r="Z34" s="170">
        <f>+IF(X34&lt;&gt;0,+(Y34/X34)*100,0)</f>
        <v>445.8915941007402</v>
      </c>
      <c r="AA34" s="74">
        <f>SUM(AA29:AA33)</f>
        <v>55906404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62056595</v>
      </c>
      <c r="D38" s="155"/>
      <c r="E38" s="59">
        <v>82188783</v>
      </c>
      <c r="F38" s="60">
        <v>82188783</v>
      </c>
      <c r="G38" s="60"/>
      <c r="H38" s="60"/>
      <c r="I38" s="60">
        <v>37629400</v>
      </c>
      <c r="J38" s="60">
        <v>37629400</v>
      </c>
      <c r="K38" s="60">
        <v>37629400</v>
      </c>
      <c r="L38" s="60"/>
      <c r="M38" s="60"/>
      <c r="N38" s="60">
        <v>37629400</v>
      </c>
      <c r="O38" s="60"/>
      <c r="P38" s="60"/>
      <c r="Q38" s="60"/>
      <c r="R38" s="60"/>
      <c r="S38" s="60"/>
      <c r="T38" s="60"/>
      <c r="U38" s="60"/>
      <c r="V38" s="60"/>
      <c r="W38" s="60">
        <v>37629400</v>
      </c>
      <c r="X38" s="60">
        <v>41094392</v>
      </c>
      <c r="Y38" s="60">
        <v>-3464992</v>
      </c>
      <c r="Z38" s="140">
        <v>-8.43</v>
      </c>
      <c r="AA38" s="62">
        <v>82188783</v>
      </c>
    </row>
    <row r="39" spans="1:27" ht="12.75">
      <c r="A39" s="250" t="s">
        <v>59</v>
      </c>
      <c r="B39" s="253"/>
      <c r="C39" s="168">
        <f aca="true" t="shared" si="4" ref="C39:Y39">SUM(C37:C38)</f>
        <v>62056595</v>
      </c>
      <c r="D39" s="168">
        <f>SUM(D37:D38)</f>
        <v>0</v>
      </c>
      <c r="E39" s="76">
        <f t="shared" si="4"/>
        <v>82188783</v>
      </c>
      <c r="F39" s="77">
        <f t="shared" si="4"/>
        <v>82188783</v>
      </c>
      <c r="G39" s="77">
        <f t="shared" si="4"/>
        <v>0</v>
      </c>
      <c r="H39" s="77">
        <f t="shared" si="4"/>
        <v>0</v>
      </c>
      <c r="I39" s="77">
        <f t="shared" si="4"/>
        <v>37629400</v>
      </c>
      <c r="J39" s="77">
        <f t="shared" si="4"/>
        <v>37629400</v>
      </c>
      <c r="K39" s="77">
        <f t="shared" si="4"/>
        <v>37629400</v>
      </c>
      <c r="L39" s="77">
        <f t="shared" si="4"/>
        <v>0</v>
      </c>
      <c r="M39" s="77">
        <f t="shared" si="4"/>
        <v>0</v>
      </c>
      <c r="N39" s="77">
        <f t="shared" si="4"/>
        <v>37629400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37629400</v>
      </c>
      <c r="X39" s="77">
        <f t="shared" si="4"/>
        <v>41094392</v>
      </c>
      <c r="Y39" s="77">
        <f t="shared" si="4"/>
        <v>-3464992</v>
      </c>
      <c r="Z39" s="212">
        <f>+IF(X39&lt;&gt;0,+(Y39/X39)*100,0)</f>
        <v>-8.431787967565015</v>
      </c>
      <c r="AA39" s="79">
        <f>SUM(AA37:AA38)</f>
        <v>82188783</v>
      </c>
    </row>
    <row r="40" spans="1:27" ht="12.75">
      <c r="A40" s="250" t="s">
        <v>167</v>
      </c>
      <c r="B40" s="251"/>
      <c r="C40" s="168">
        <f aca="true" t="shared" si="5" ref="C40:Y40">+C34+C39</f>
        <v>191658565</v>
      </c>
      <c r="D40" s="168">
        <f>+D34+D39</f>
        <v>0</v>
      </c>
      <c r="E40" s="72">
        <f t="shared" si="5"/>
        <v>138095187</v>
      </c>
      <c r="F40" s="73">
        <f t="shared" si="5"/>
        <v>138095187</v>
      </c>
      <c r="G40" s="73">
        <f t="shared" si="5"/>
        <v>27632808</v>
      </c>
      <c r="H40" s="73">
        <f t="shared" si="5"/>
        <v>27632808</v>
      </c>
      <c r="I40" s="73">
        <f t="shared" si="5"/>
        <v>187153074</v>
      </c>
      <c r="J40" s="73">
        <f t="shared" si="5"/>
        <v>187153074</v>
      </c>
      <c r="K40" s="73">
        <f t="shared" si="5"/>
        <v>190223580</v>
      </c>
      <c r="L40" s="73">
        <f t="shared" si="5"/>
        <v>0</v>
      </c>
      <c r="M40" s="73">
        <f t="shared" si="5"/>
        <v>0</v>
      </c>
      <c r="N40" s="73">
        <f t="shared" si="5"/>
        <v>190223580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190223580</v>
      </c>
      <c r="X40" s="73">
        <f t="shared" si="5"/>
        <v>69047594</v>
      </c>
      <c r="Y40" s="73">
        <f t="shared" si="5"/>
        <v>121175986</v>
      </c>
      <c r="Z40" s="170">
        <f>+IF(X40&lt;&gt;0,+(Y40/X40)*100,0)</f>
        <v>175.49631924900962</v>
      </c>
      <c r="AA40" s="74">
        <f>+AA34+AA39</f>
        <v>138095187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1177192063</v>
      </c>
      <c r="D42" s="257">
        <f>+D25-D40</f>
        <v>0</v>
      </c>
      <c r="E42" s="258">
        <f t="shared" si="6"/>
        <v>1456143170</v>
      </c>
      <c r="F42" s="259">
        <f t="shared" si="6"/>
        <v>1456143170</v>
      </c>
      <c r="G42" s="259">
        <f t="shared" si="6"/>
        <v>605348130</v>
      </c>
      <c r="H42" s="259">
        <f t="shared" si="6"/>
        <v>606348130</v>
      </c>
      <c r="I42" s="259">
        <f t="shared" si="6"/>
        <v>1382396836</v>
      </c>
      <c r="J42" s="259">
        <f t="shared" si="6"/>
        <v>1382396836</v>
      </c>
      <c r="K42" s="259">
        <f t="shared" si="6"/>
        <v>1382396836</v>
      </c>
      <c r="L42" s="259">
        <f t="shared" si="6"/>
        <v>0</v>
      </c>
      <c r="M42" s="259">
        <f t="shared" si="6"/>
        <v>0</v>
      </c>
      <c r="N42" s="259">
        <f t="shared" si="6"/>
        <v>1382396836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1382396836</v>
      </c>
      <c r="X42" s="259">
        <f t="shared" si="6"/>
        <v>728071586</v>
      </c>
      <c r="Y42" s="259">
        <f t="shared" si="6"/>
        <v>654325250</v>
      </c>
      <c r="Z42" s="260">
        <f>+IF(X42&lt;&gt;0,+(Y42/X42)*100,0)</f>
        <v>89.8710047997945</v>
      </c>
      <c r="AA42" s="261">
        <f>+AA25-AA40</f>
        <v>1456143170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1177192063</v>
      </c>
      <c r="D45" s="155"/>
      <c r="E45" s="59">
        <v>1456143170</v>
      </c>
      <c r="F45" s="60">
        <v>1456143170</v>
      </c>
      <c r="G45" s="60">
        <v>605348130</v>
      </c>
      <c r="H45" s="60">
        <v>606348130</v>
      </c>
      <c r="I45" s="60">
        <v>1382396836</v>
      </c>
      <c r="J45" s="60">
        <v>1382396836</v>
      </c>
      <c r="K45" s="60">
        <v>1382396836</v>
      </c>
      <c r="L45" s="60"/>
      <c r="M45" s="60"/>
      <c r="N45" s="60">
        <v>1382396836</v>
      </c>
      <c r="O45" s="60"/>
      <c r="P45" s="60"/>
      <c r="Q45" s="60"/>
      <c r="R45" s="60"/>
      <c r="S45" s="60"/>
      <c r="T45" s="60"/>
      <c r="U45" s="60"/>
      <c r="V45" s="60"/>
      <c r="W45" s="60">
        <v>1382396836</v>
      </c>
      <c r="X45" s="60">
        <v>728071585</v>
      </c>
      <c r="Y45" s="60">
        <v>654325251</v>
      </c>
      <c r="Z45" s="139">
        <v>89.87</v>
      </c>
      <c r="AA45" s="62">
        <v>1456143170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1177192063</v>
      </c>
      <c r="D48" s="217">
        <f>SUM(D45:D47)</f>
        <v>0</v>
      </c>
      <c r="E48" s="264">
        <f t="shared" si="7"/>
        <v>1456143170</v>
      </c>
      <c r="F48" s="219">
        <f t="shared" si="7"/>
        <v>1456143170</v>
      </c>
      <c r="G48" s="219">
        <f t="shared" si="7"/>
        <v>605348130</v>
      </c>
      <c r="H48" s="219">
        <f t="shared" si="7"/>
        <v>606348130</v>
      </c>
      <c r="I48" s="219">
        <f t="shared" si="7"/>
        <v>1382396836</v>
      </c>
      <c r="J48" s="219">
        <f t="shared" si="7"/>
        <v>1382396836</v>
      </c>
      <c r="K48" s="219">
        <f t="shared" si="7"/>
        <v>1382396836</v>
      </c>
      <c r="L48" s="219">
        <f t="shared" si="7"/>
        <v>0</v>
      </c>
      <c r="M48" s="219">
        <f t="shared" si="7"/>
        <v>0</v>
      </c>
      <c r="N48" s="219">
        <f t="shared" si="7"/>
        <v>1382396836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1382396836</v>
      </c>
      <c r="X48" s="219">
        <f t="shared" si="7"/>
        <v>728071585</v>
      </c>
      <c r="Y48" s="219">
        <f t="shared" si="7"/>
        <v>654325251</v>
      </c>
      <c r="Z48" s="265">
        <f>+IF(X48&lt;&gt;0,+(Y48/X48)*100,0)</f>
        <v>89.87100506058069</v>
      </c>
      <c r="AA48" s="232">
        <f>SUM(AA45:AA47)</f>
        <v>1456143170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99536706</v>
      </c>
      <c r="D6" s="155"/>
      <c r="E6" s="59">
        <v>34871220</v>
      </c>
      <c r="F6" s="60">
        <v>34871220</v>
      </c>
      <c r="G6" s="60">
        <v>42802903</v>
      </c>
      <c r="H6" s="60">
        <v>266930</v>
      </c>
      <c r="I6" s="60">
        <v>253454</v>
      </c>
      <c r="J6" s="60">
        <v>43323287</v>
      </c>
      <c r="K6" s="60">
        <v>266930</v>
      </c>
      <c r="L6" s="60">
        <v>196852</v>
      </c>
      <c r="M6" s="60">
        <v>266930</v>
      </c>
      <c r="N6" s="60">
        <v>730712</v>
      </c>
      <c r="O6" s="60"/>
      <c r="P6" s="60"/>
      <c r="Q6" s="60"/>
      <c r="R6" s="60"/>
      <c r="S6" s="60"/>
      <c r="T6" s="60"/>
      <c r="U6" s="60"/>
      <c r="V6" s="60"/>
      <c r="W6" s="60">
        <v>44053999</v>
      </c>
      <c r="X6" s="60">
        <v>17435610</v>
      </c>
      <c r="Y6" s="60">
        <v>26618389</v>
      </c>
      <c r="Z6" s="140">
        <v>152.67</v>
      </c>
      <c r="AA6" s="62">
        <v>34871220</v>
      </c>
    </row>
    <row r="7" spans="1:27" ht="12.75">
      <c r="A7" s="249" t="s">
        <v>32</v>
      </c>
      <c r="B7" s="182"/>
      <c r="C7" s="155">
        <v>110325806</v>
      </c>
      <c r="D7" s="155"/>
      <c r="E7" s="59">
        <v>140819802</v>
      </c>
      <c r="F7" s="60">
        <v>140819802</v>
      </c>
      <c r="G7" s="60">
        <v>6682216</v>
      </c>
      <c r="H7" s="60">
        <v>10478684</v>
      </c>
      <c r="I7" s="60">
        <v>17213573</v>
      </c>
      <c r="J7" s="60">
        <v>34374473</v>
      </c>
      <c r="K7" s="60">
        <v>10551242</v>
      </c>
      <c r="L7" s="60">
        <v>11254285</v>
      </c>
      <c r="M7" s="60">
        <v>10551242</v>
      </c>
      <c r="N7" s="60">
        <v>32356769</v>
      </c>
      <c r="O7" s="60"/>
      <c r="P7" s="60"/>
      <c r="Q7" s="60"/>
      <c r="R7" s="60"/>
      <c r="S7" s="60"/>
      <c r="T7" s="60"/>
      <c r="U7" s="60"/>
      <c r="V7" s="60"/>
      <c r="W7" s="60">
        <v>66731242</v>
      </c>
      <c r="X7" s="60">
        <v>70409904</v>
      </c>
      <c r="Y7" s="60">
        <v>-3678662</v>
      </c>
      <c r="Z7" s="140">
        <v>-5.22</v>
      </c>
      <c r="AA7" s="62">
        <v>140819802</v>
      </c>
    </row>
    <row r="8" spans="1:27" ht="12.75">
      <c r="A8" s="249" t="s">
        <v>178</v>
      </c>
      <c r="B8" s="182"/>
      <c r="C8" s="155">
        <v>12603579</v>
      </c>
      <c r="D8" s="155"/>
      <c r="E8" s="59">
        <v>13049604</v>
      </c>
      <c r="F8" s="60">
        <v>13049604</v>
      </c>
      <c r="G8" s="60">
        <v>509302</v>
      </c>
      <c r="H8" s="60">
        <v>-71470</v>
      </c>
      <c r="I8" s="60">
        <v>460332</v>
      </c>
      <c r="J8" s="60">
        <v>898164</v>
      </c>
      <c r="K8" s="60">
        <v>591397</v>
      </c>
      <c r="L8" s="60">
        <v>942007</v>
      </c>
      <c r="M8" s="60">
        <v>591715</v>
      </c>
      <c r="N8" s="60">
        <v>2125119</v>
      </c>
      <c r="O8" s="60"/>
      <c r="P8" s="60"/>
      <c r="Q8" s="60"/>
      <c r="R8" s="60"/>
      <c r="S8" s="60"/>
      <c r="T8" s="60"/>
      <c r="U8" s="60"/>
      <c r="V8" s="60"/>
      <c r="W8" s="60">
        <v>3023283</v>
      </c>
      <c r="X8" s="60">
        <v>6524802</v>
      </c>
      <c r="Y8" s="60">
        <v>-3501519</v>
      </c>
      <c r="Z8" s="140">
        <v>-53.66</v>
      </c>
      <c r="AA8" s="62">
        <v>13049604</v>
      </c>
    </row>
    <row r="9" spans="1:27" ht="12.75">
      <c r="A9" s="249" t="s">
        <v>179</v>
      </c>
      <c r="B9" s="182"/>
      <c r="C9" s="155"/>
      <c r="D9" s="155"/>
      <c r="E9" s="59">
        <v>38459837</v>
      </c>
      <c r="F9" s="60">
        <v>38459837</v>
      </c>
      <c r="G9" s="60">
        <v>12806000</v>
      </c>
      <c r="H9" s="60">
        <v>1926087</v>
      </c>
      <c r="I9" s="60"/>
      <c r="J9" s="60">
        <v>14732087</v>
      </c>
      <c r="K9" s="60">
        <v>2215000</v>
      </c>
      <c r="L9" s="60"/>
      <c r="M9" s="60">
        <v>13169000</v>
      </c>
      <c r="N9" s="60">
        <v>15384000</v>
      </c>
      <c r="O9" s="60"/>
      <c r="P9" s="60"/>
      <c r="Q9" s="60"/>
      <c r="R9" s="60"/>
      <c r="S9" s="60"/>
      <c r="T9" s="60"/>
      <c r="U9" s="60"/>
      <c r="V9" s="60"/>
      <c r="W9" s="60">
        <v>30116087</v>
      </c>
      <c r="X9" s="60">
        <v>25537732</v>
      </c>
      <c r="Y9" s="60">
        <v>4578355</v>
      </c>
      <c r="Z9" s="140">
        <v>17.93</v>
      </c>
      <c r="AA9" s="62">
        <v>38459837</v>
      </c>
    </row>
    <row r="10" spans="1:27" ht="12.75">
      <c r="A10" s="249" t="s">
        <v>180</v>
      </c>
      <c r="B10" s="182"/>
      <c r="C10" s="155"/>
      <c r="D10" s="155"/>
      <c r="E10" s="59">
        <v>26325000</v>
      </c>
      <c r="F10" s="60">
        <v>26325000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13162500</v>
      </c>
      <c r="Y10" s="60">
        <v>-13162500</v>
      </c>
      <c r="Z10" s="140">
        <v>-100</v>
      </c>
      <c r="AA10" s="62">
        <v>26325000</v>
      </c>
    </row>
    <row r="11" spans="1:27" ht="12.75">
      <c r="A11" s="249" t="s">
        <v>181</v>
      </c>
      <c r="B11" s="182"/>
      <c r="C11" s="155">
        <v>12960345</v>
      </c>
      <c r="D11" s="155"/>
      <c r="E11" s="59">
        <v>5248392</v>
      </c>
      <c r="F11" s="60">
        <v>5248392</v>
      </c>
      <c r="G11" s="60">
        <v>516886</v>
      </c>
      <c r="H11" s="60">
        <v>525973</v>
      </c>
      <c r="I11" s="60">
        <v>401936</v>
      </c>
      <c r="J11" s="60">
        <v>1444795</v>
      </c>
      <c r="K11" s="60">
        <v>534214</v>
      </c>
      <c r="L11" s="60">
        <v>813744</v>
      </c>
      <c r="M11" s="60">
        <v>534386</v>
      </c>
      <c r="N11" s="60">
        <v>1882344</v>
      </c>
      <c r="O11" s="60"/>
      <c r="P11" s="60"/>
      <c r="Q11" s="60"/>
      <c r="R11" s="60"/>
      <c r="S11" s="60"/>
      <c r="T11" s="60"/>
      <c r="U11" s="60"/>
      <c r="V11" s="60"/>
      <c r="W11" s="60">
        <v>3327139</v>
      </c>
      <c r="X11" s="60">
        <v>2624196</v>
      </c>
      <c r="Y11" s="60">
        <v>702943</v>
      </c>
      <c r="Z11" s="140">
        <v>26.79</v>
      </c>
      <c r="AA11" s="62">
        <v>5248392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-192558800</v>
      </c>
      <c r="D14" s="155"/>
      <c r="E14" s="59">
        <v>-264653876</v>
      </c>
      <c r="F14" s="60">
        <v>-264653876</v>
      </c>
      <c r="G14" s="60">
        <v>-21603210</v>
      </c>
      <c r="H14" s="60">
        <v>-5505733</v>
      </c>
      <c r="I14" s="60">
        <v>-3666150</v>
      </c>
      <c r="J14" s="60">
        <v>-30775093</v>
      </c>
      <c r="K14" s="60">
        <v>-14361234</v>
      </c>
      <c r="L14" s="60">
        <v>-14436329</v>
      </c>
      <c r="M14" s="60">
        <v>-23108488</v>
      </c>
      <c r="N14" s="60">
        <v>-51906051</v>
      </c>
      <c r="O14" s="60"/>
      <c r="P14" s="60"/>
      <c r="Q14" s="60"/>
      <c r="R14" s="60"/>
      <c r="S14" s="60"/>
      <c r="T14" s="60"/>
      <c r="U14" s="60"/>
      <c r="V14" s="60"/>
      <c r="W14" s="60">
        <v>-82681144</v>
      </c>
      <c r="X14" s="60">
        <v>-132426942</v>
      </c>
      <c r="Y14" s="60">
        <v>49745798</v>
      </c>
      <c r="Z14" s="140">
        <v>-37.56</v>
      </c>
      <c r="AA14" s="62">
        <v>-264653876</v>
      </c>
    </row>
    <row r="15" spans="1:27" ht="12.75">
      <c r="A15" s="249" t="s">
        <v>40</v>
      </c>
      <c r="B15" s="182"/>
      <c r="C15" s="155">
        <v>-7789800</v>
      </c>
      <c r="D15" s="155"/>
      <c r="E15" s="59">
        <v>-4200000</v>
      </c>
      <c r="F15" s="60">
        <v>-4200000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-2100000</v>
      </c>
      <c r="Y15" s="60">
        <v>2100000</v>
      </c>
      <c r="Z15" s="140">
        <v>-100</v>
      </c>
      <c r="AA15" s="62">
        <v>-4200000</v>
      </c>
    </row>
    <row r="16" spans="1:27" ht="12.75">
      <c r="A16" s="249" t="s">
        <v>42</v>
      </c>
      <c r="B16" s="182"/>
      <c r="C16" s="155"/>
      <c r="D16" s="155"/>
      <c r="E16" s="59">
        <v>-9477000</v>
      </c>
      <c r="F16" s="60">
        <v>-9477000</v>
      </c>
      <c r="G16" s="60">
        <v>-6212204</v>
      </c>
      <c r="H16" s="60">
        <v>-940120</v>
      </c>
      <c r="I16" s="60">
        <v>-958898</v>
      </c>
      <c r="J16" s="60">
        <v>-8111222</v>
      </c>
      <c r="K16" s="60">
        <v>-941059</v>
      </c>
      <c r="L16" s="60">
        <v>-285451</v>
      </c>
      <c r="M16" s="60">
        <v>-941059</v>
      </c>
      <c r="N16" s="60">
        <v>-2167569</v>
      </c>
      <c r="O16" s="60"/>
      <c r="P16" s="60"/>
      <c r="Q16" s="60"/>
      <c r="R16" s="60"/>
      <c r="S16" s="60"/>
      <c r="T16" s="60"/>
      <c r="U16" s="60"/>
      <c r="V16" s="60"/>
      <c r="W16" s="60">
        <v>-10278791</v>
      </c>
      <c r="X16" s="60">
        <v>-4738500</v>
      </c>
      <c r="Y16" s="60">
        <v>-5540291</v>
      </c>
      <c r="Z16" s="140">
        <v>116.92</v>
      </c>
      <c r="AA16" s="62">
        <v>-9477000</v>
      </c>
    </row>
    <row r="17" spans="1:27" ht="12.75">
      <c r="A17" s="250" t="s">
        <v>185</v>
      </c>
      <c r="B17" s="251"/>
      <c r="C17" s="168">
        <f aca="true" t="shared" si="0" ref="C17:Y17">SUM(C6:C16)</f>
        <v>35077836</v>
      </c>
      <c r="D17" s="168">
        <f t="shared" si="0"/>
        <v>0</v>
      </c>
      <c r="E17" s="72">
        <f t="shared" si="0"/>
        <v>-19557021</v>
      </c>
      <c r="F17" s="73">
        <f t="shared" si="0"/>
        <v>-19557021</v>
      </c>
      <c r="G17" s="73">
        <f t="shared" si="0"/>
        <v>35501893</v>
      </c>
      <c r="H17" s="73">
        <f t="shared" si="0"/>
        <v>6680351</v>
      </c>
      <c r="I17" s="73">
        <f t="shared" si="0"/>
        <v>13704247</v>
      </c>
      <c r="J17" s="73">
        <f t="shared" si="0"/>
        <v>55886491</v>
      </c>
      <c r="K17" s="73">
        <f t="shared" si="0"/>
        <v>-1143510</v>
      </c>
      <c r="L17" s="73">
        <f t="shared" si="0"/>
        <v>-1514892</v>
      </c>
      <c r="M17" s="73">
        <f t="shared" si="0"/>
        <v>1063726</v>
      </c>
      <c r="N17" s="73">
        <f t="shared" si="0"/>
        <v>-1594676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54291815</v>
      </c>
      <c r="X17" s="73">
        <f t="shared" si="0"/>
        <v>-3570698</v>
      </c>
      <c r="Y17" s="73">
        <f t="shared" si="0"/>
        <v>57862513</v>
      </c>
      <c r="Z17" s="170">
        <f>+IF(X17&lt;&gt;0,+(Y17/X17)*100,0)</f>
        <v>-1620.4818497671884</v>
      </c>
      <c r="AA17" s="74">
        <f>SUM(AA6:AA16)</f>
        <v>-19557021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356942</v>
      </c>
      <c r="D21" s="155"/>
      <c r="E21" s="59">
        <v>4500000</v>
      </c>
      <c r="F21" s="60">
        <v>4500000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2250000</v>
      </c>
      <c r="Y21" s="159">
        <v>-2250000</v>
      </c>
      <c r="Z21" s="141">
        <v>-100</v>
      </c>
      <c r="AA21" s="225">
        <v>4500000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-35707696</v>
      </c>
      <c r="D26" s="155"/>
      <c r="E26" s="59">
        <v>-42663720</v>
      </c>
      <c r="F26" s="60">
        <v>-42663720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-21331860</v>
      </c>
      <c r="Y26" s="60">
        <v>21331860</v>
      </c>
      <c r="Z26" s="140">
        <v>-100</v>
      </c>
      <c r="AA26" s="62">
        <v>-42663720</v>
      </c>
    </row>
    <row r="27" spans="1:27" ht="12.75">
      <c r="A27" s="250" t="s">
        <v>192</v>
      </c>
      <c r="B27" s="251"/>
      <c r="C27" s="168">
        <f aca="true" t="shared" si="1" ref="C27:Y27">SUM(C21:C26)</f>
        <v>-35350754</v>
      </c>
      <c r="D27" s="168">
        <f>SUM(D21:D26)</f>
        <v>0</v>
      </c>
      <c r="E27" s="72">
        <f t="shared" si="1"/>
        <v>-38163720</v>
      </c>
      <c r="F27" s="73">
        <f t="shared" si="1"/>
        <v>-38163720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-19081860</v>
      </c>
      <c r="Y27" s="73">
        <f t="shared" si="1"/>
        <v>19081860</v>
      </c>
      <c r="Z27" s="170">
        <f>+IF(X27&lt;&gt;0,+(Y27/X27)*100,0)</f>
        <v>-100</v>
      </c>
      <c r="AA27" s="74">
        <f>SUM(AA21:AA26)</f>
        <v>-38163720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-272918</v>
      </c>
      <c r="D38" s="153">
        <f>+D17+D27+D36</f>
        <v>0</v>
      </c>
      <c r="E38" s="99">
        <f t="shared" si="3"/>
        <v>-57720741</v>
      </c>
      <c r="F38" s="100">
        <f t="shared" si="3"/>
        <v>-57720741</v>
      </c>
      <c r="G38" s="100">
        <f t="shared" si="3"/>
        <v>35501893</v>
      </c>
      <c r="H38" s="100">
        <f t="shared" si="3"/>
        <v>6680351</v>
      </c>
      <c r="I38" s="100">
        <f t="shared" si="3"/>
        <v>13704247</v>
      </c>
      <c r="J38" s="100">
        <f t="shared" si="3"/>
        <v>55886491</v>
      </c>
      <c r="K38" s="100">
        <f t="shared" si="3"/>
        <v>-1143510</v>
      </c>
      <c r="L38" s="100">
        <f t="shared" si="3"/>
        <v>-1514892</v>
      </c>
      <c r="M38" s="100">
        <f t="shared" si="3"/>
        <v>1063726</v>
      </c>
      <c r="N38" s="100">
        <f t="shared" si="3"/>
        <v>-1594676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54291815</v>
      </c>
      <c r="X38" s="100">
        <f t="shared" si="3"/>
        <v>-22652558</v>
      </c>
      <c r="Y38" s="100">
        <f t="shared" si="3"/>
        <v>76944373</v>
      </c>
      <c r="Z38" s="137">
        <f>+IF(X38&lt;&gt;0,+(Y38/X38)*100,0)</f>
        <v>-339.67189489151735</v>
      </c>
      <c r="AA38" s="102">
        <f>+AA17+AA27+AA36</f>
        <v>-57720741</v>
      </c>
    </row>
    <row r="39" spans="1:27" ht="12.75">
      <c r="A39" s="249" t="s">
        <v>200</v>
      </c>
      <c r="B39" s="182"/>
      <c r="C39" s="153">
        <v>2123273</v>
      </c>
      <c r="D39" s="153"/>
      <c r="E39" s="99">
        <v>2123273</v>
      </c>
      <c r="F39" s="100">
        <v>2123273</v>
      </c>
      <c r="G39" s="100"/>
      <c r="H39" s="100">
        <v>35501893</v>
      </c>
      <c r="I39" s="100">
        <v>42182244</v>
      </c>
      <c r="J39" s="100"/>
      <c r="K39" s="100">
        <v>55886491</v>
      </c>
      <c r="L39" s="100">
        <v>54742981</v>
      </c>
      <c r="M39" s="100">
        <v>53228089</v>
      </c>
      <c r="N39" s="100">
        <v>55886491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2123273</v>
      </c>
      <c r="Y39" s="100">
        <v>-2123273</v>
      </c>
      <c r="Z39" s="137">
        <v>-100</v>
      </c>
      <c r="AA39" s="102">
        <v>2123273</v>
      </c>
    </row>
    <row r="40" spans="1:27" ht="12.75">
      <c r="A40" s="269" t="s">
        <v>201</v>
      </c>
      <c r="B40" s="256"/>
      <c r="C40" s="257">
        <v>1850355</v>
      </c>
      <c r="D40" s="257"/>
      <c r="E40" s="258">
        <v>-55597468</v>
      </c>
      <c r="F40" s="259">
        <v>-55597468</v>
      </c>
      <c r="G40" s="259">
        <v>35501893</v>
      </c>
      <c r="H40" s="259">
        <v>42182244</v>
      </c>
      <c r="I40" s="259">
        <v>55886491</v>
      </c>
      <c r="J40" s="259">
        <v>55886491</v>
      </c>
      <c r="K40" s="259">
        <v>54742981</v>
      </c>
      <c r="L40" s="259">
        <v>53228089</v>
      </c>
      <c r="M40" s="259">
        <v>54291815</v>
      </c>
      <c r="N40" s="259">
        <v>54291815</v>
      </c>
      <c r="O40" s="259"/>
      <c r="P40" s="259"/>
      <c r="Q40" s="259"/>
      <c r="R40" s="259"/>
      <c r="S40" s="259"/>
      <c r="T40" s="259"/>
      <c r="U40" s="259"/>
      <c r="V40" s="259"/>
      <c r="W40" s="259">
        <v>54291815</v>
      </c>
      <c r="X40" s="259">
        <v>-20529285</v>
      </c>
      <c r="Y40" s="259">
        <v>74821100</v>
      </c>
      <c r="Z40" s="260">
        <v>-364.46</v>
      </c>
      <c r="AA40" s="261">
        <v>-55597468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35707696</v>
      </c>
      <c r="D5" s="200">
        <f t="shared" si="0"/>
        <v>0</v>
      </c>
      <c r="E5" s="106">
        <f t="shared" si="0"/>
        <v>42663715</v>
      </c>
      <c r="F5" s="106">
        <f t="shared" si="0"/>
        <v>42663715</v>
      </c>
      <c r="G5" s="106">
        <f t="shared" si="0"/>
        <v>3337076</v>
      </c>
      <c r="H5" s="106">
        <f t="shared" si="0"/>
        <v>2514354</v>
      </c>
      <c r="I5" s="106">
        <f t="shared" si="0"/>
        <v>1875871</v>
      </c>
      <c r="J5" s="106">
        <f t="shared" si="0"/>
        <v>7727301</v>
      </c>
      <c r="K5" s="106">
        <f t="shared" si="0"/>
        <v>1260891</v>
      </c>
      <c r="L5" s="106">
        <f t="shared" si="0"/>
        <v>4172331</v>
      </c>
      <c r="M5" s="106">
        <f t="shared" si="0"/>
        <v>1034635</v>
      </c>
      <c r="N5" s="106">
        <f t="shared" si="0"/>
        <v>6467857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14195158</v>
      </c>
      <c r="X5" s="106">
        <f t="shared" si="0"/>
        <v>21331858</v>
      </c>
      <c r="Y5" s="106">
        <f t="shared" si="0"/>
        <v>-7136700</v>
      </c>
      <c r="Z5" s="201">
        <f>+IF(X5&lt;&gt;0,+(Y5/X5)*100,0)</f>
        <v>-33.45559491348574</v>
      </c>
      <c r="AA5" s="199">
        <f>SUM(AA11:AA18)</f>
        <v>42663715</v>
      </c>
    </row>
    <row r="6" spans="1:27" ht="12.75">
      <c r="A6" s="291" t="s">
        <v>206</v>
      </c>
      <c r="B6" s="142"/>
      <c r="C6" s="62">
        <v>32667626</v>
      </c>
      <c r="D6" s="156"/>
      <c r="E6" s="60">
        <v>12392627</v>
      </c>
      <c r="F6" s="60">
        <v>12392627</v>
      </c>
      <c r="G6" s="60">
        <v>1323135</v>
      </c>
      <c r="H6" s="60">
        <v>874396</v>
      </c>
      <c r="I6" s="60">
        <v>1375871</v>
      </c>
      <c r="J6" s="60">
        <v>3573402</v>
      </c>
      <c r="K6" s="60">
        <v>520993</v>
      </c>
      <c r="L6" s="60">
        <v>1513066</v>
      </c>
      <c r="M6" s="60">
        <v>463733</v>
      </c>
      <c r="N6" s="60">
        <v>2497792</v>
      </c>
      <c r="O6" s="60"/>
      <c r="P6" s="60"/>
      <c r="Q6" s="60"/>
      <c r="R6" s="60"/>
      <c r="S6" s="60"/>
      <c r="T6" s="60"/>
      <c r="U6" s="60"/>
      <c r="V6" s="60"/>
      <c r="W6" s="60">
        <v>6071194</v>
      </c>
      <c r="X6" s="60">
        <v>6196314</v>
      </c>
      <c r="Y6" s="60">
        <v>-125120</v>
      </c>
      <c r="Z6" s="140">
        <v>-2.02</v>
      </c>
      <c r="AA6" s="155">
        <v>12392627</v>
      </c>
    </row>
    <row r="7" spans="1:27" ht="12.75">
      <c r="A7" s="291" t="s">
        <v>207</v>
      </c>
      <c r="B7" s="142"/>
      <c r="C7" s="62"/>
      <c r="D7" s="156"/>
      <c r="E7" s="60">
        <v>12534014</v>
      </c>
      <c r="F7" s="60">
        <v>12534014</v>
      </c>
      <c r="G7" s="60">
        <v>1821636</v>
      </c>
      <c r="H7" s="60">
        <v>1500000</v>
      </c>
      <c r="I7" s="60">
        <v>500000</v>
      </c>
      <c r="J7" s="60">
        <v>3821636</v>
      </c>
      <c r="K7" s="60">
        <v>739898</v>
      </c>
      <c r="L7" s="60">
        <v>1220327</v>
      </c>
      <c r="M7" s="60">
        <v>570902</v>
      </c>
      <c r="N7" s="60">
        <v>2531127</v>
      </c>
      <c r="O7" s="60"/>
      <c r="P7" s="60"/>
      <c r="Q7" s="60"/>
      <c r="R7" s="60"/>
      <c r="S7" s="60"/>
      <c r="T7" s="60"/>
      <c r="U7" s="60"/>
      <c r="V7" s="60"/>
      <c r="W7" s="60">
        <v>6352763</v>
      </c>
      <c r="X7" s="60">
        <v>6267007</v>
      </c>
      <c r="Y7" s="60">
        <v>85756</v>
      </c>
      <c r="Z7" s="140">
        <v>1.37</v>
      </c>
      <c r="AA7" s="155">
        <v>12534014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32667626</v>
      </c>
      <c r="D11" s="294">
        <f t="shared" si="1"/>
        <v>0</v>
      </c>
      <c r="E11" s="295">
        <f t="shared" si="1"/>
        <v>24926641</v>
      </c>
      <c r="F11" s="295">
        <f t="shared" si="1"/>
        <v>24926641</v>
      </c>
      <c r="G11" s="295">
        <f t="shared" si="1"/>
        <v>3144771</v>
      </c>
      <c r="H11" s="295">
        <f t="shared" si="1"/>
        <v>2374396</v>
      </c>
      <c r="I11" s="295">
        <f t="shared" si="1"/>
        <v>1875871</v>
      </c>
      <c r="J11" s="295">
        <f t="shared" si="1"/>
        <v>7395038</v>
      </c>
      <c r="K11" s="295">
        <f t="shared" si="1"/>
        <v>1260891</v>
      </c>
      <c r="L11" s="295">
        <f t="shared" si="1"/>
        <v>2733393</v>
      </c>
      <c r="M11" s="295">
        <f t="shared" si="1"/>
        <v>1034635</v>
      </c>
      <c r="N11" s="295">
        <f t="shared" si="1"/>
        <v>5028919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12423957</v>
      </c>
      <c r="X11" s="295">
        <f t="shared" si="1"/>
        <v>12463321</v>
      </c>
      <c r="Y11" s="295">
        <f t="shared" si="1"/>
        <v>-39364</v>
      </c>
      <c r="Z11" s="296">
        <f>+IF(X11&lt;&gt;0,+(Y11/X11)*100,0)</f>
        <v>-0.31583877202552996</v>
      </c>
      <c r="AA11" s="297">
        <f>SUM(AA6:AA10)</f>
        <v>24926641</v>
      </c>
    </row>
    <row r="12" spans="1:27" ht="12.75">
      <c r="A12" s="298" t="s">
        <v>212</v>
      </c>
      <c r="B12" s="136"/>
      <c r="C12" s="62"/>
      <c r="D12" s="156"/>
      <c r="E12" s="60">
        <v>11237074</v>
      </c>
      <c r="F12" s="60">
        <v>11237074</v>
      </c>
      <c r="G12" s="60">
        <v>192305</v>
      </c>
      <c r="H12" s="60">
        <v>139958</v>
      </c>
      <c r="I12" s="60"/>
      <c r="J12" s="60">
        <v>332263</v>
      </c>
      <c r="K12" s="60"/>
      <c r="L12" s="60">
        <v>1438938</v>
      </c>
      <c r="M12" s="60"/>
      <c r="N12" s="60">
        <v>1438938</v>
      </c>
      <c r="O12" s="60"/>
      <c r="P12" s="60"/>
      <c r="Q12" s="60"/>
      <c r="R12" s="60"/>
      <c r="S12" s="60"/>
      <c r="T12" s="60"/>
      <c r="U12" s="60"/>
      <c r="V12" s="60"/>
      <c r="W12" s="60">
        <v>1771201</v>
      </c>
      <c r="X12" s="60">
        <v>5618537</v>
      </c>
      <c r="Y12" s="60">
        <v>-3847336</v>
      </c>
      <c r="Z12" s="140">
        <v>-68.48</v>
      </c>
      <c r="AA12" s="155">
        <v>11237074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3040070</v>
      </c>
      <c r="D15" s="156"/>
      <c r="E15" s="60">
        <v>6500000</v>
      </c>
      <c r="F15" s="60">
        <v>6500000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3250000</v>
      </c>
      <c r="Y15" s="60">
        <v>-3250000</v>
      </c>
      <c r="Z15" s="140">
        <v>-100</v>
      </c>
      <c r="AA15" s="155">
        <v>6500000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32667626</v>
      </c>
      <c r="D36" s="156">
        <f t="shared" si="4"/>
        <v>0</v>
      </c>
      <c r="E36" s="60">
        <f t="shared" si="4"/>
        <v>12392627</v>
      </c>
      <c r="F36" s="60">
        <f t="shared" si="4"/>
        <v>12392627</v>
      </c>
      <c r="G36" s="60">
        <f t="shared" si="4"/>
        <v>1323135</v>
      </c>
      <c r="H36" s="60">
        <f t="shared" si="4"/>
        <v>874396</v>
      </c>
      <c r="I36" s="60">
        <f t="shared" si="4"/>
        <v>1375871</v>
      </c>
      <c r="J36" s="60">
        <f t="shared" si="4"/>
        <v>3573402</v>
      </c>
      <c r="K36" s="60">
        <f t="shared" si="4"/>
        <v>520993</v>
      </c>
      <c r="L36" s="60">
        <f t="shared" si="4"/>
        <v>1513066</v>
      </c>
      <c r="M36" s="60">
        <f t="shared" si="4"/>
        <v>463733</v>
      </c>
      <c r="N36" s="60">
        <f t="shared" si="4"/>
        <v>2497792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6071194</v>
      </c>
      <c r="X36" s="60">
        <f t="shared" si="4"/>
        <v>6196314</v>
      </c>
      <c r="Y36" s="60">
        <f t="shared" si="4"/>
        <v>-125120</v>
      </c>
      <c r="Z36" s="140">
        <f aca="true" t="shared" si="5" ref="Z36:Z49">+IF(X36&lt;&gt;0,+(Y36/X36)*100,0)</f>
        <v>-2.0192650017413576</v>
      </c>
      <c r="AA36" s="155">
        <f>AA6+AA21</f>
        <v>12392627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12534014</v>
      </c>
      <c r="F37" s="60">
        <f t="shared" si="4"/>
        <v>12534014</v>
      </c>
      <c r="G37" s="60">
        <f t="shared" si="4"/>
        <v>1821636</v>
      </c>
      <c r="H37" s="60">
        <f t="shared" si="4"/>
        <v>1500000</v>
      </c>
      <c r="I37" s="60">
        <f t="shared" si="4"/>
        <v>500000</v>
      </c>
      <c r="J37" s="60">
        <f t="shared" si="4"/>
        <v>3821636</v>
      </c>
      <c r="K37" s="60">
        <f t="shared" si="4"/>
        <v>739898</v>
      </c>
      <c r="L37" s="60">
        <f t="shared" si="4"/>
        <v>1220327</v>
      </c>
      <c r="M37" s="60">
        <f t="shared" si="4"/>
        <v>570902</v>
      </c>
      <c r="N37" s="60">
        <f t="shared" si="4"/>
        <v>2531127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6352763</v>
      </c>
      <c r="X37" s="60">
        <f t="shared" si="4"/>
        <v>6267007</v>
      </c>
      <c r="Y37" s="60">
        <f t="shared" si="4"/>
        <v>85756</v>
      </c>
      <c r="Z37" s="140">
        <f t="shared" si="5"/>
        <v>1.3683724942384778</v>
      </c>
      <c r="AA37" s="155">
        <f>AA7+AA22</f>
        <v>12534014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32667626</v>
      </c>
      <c r="D41" s="294">
        <f t="shared" si="6"/>
        <v>0</v>
      </c>
      <c r="E41" s="295">
        <f t="shared" si="6"/>
        <v>24926641</v>
      </c>
      <c r="F41" s="295">
        <f t="shared" si="6"/>
        <v>24926641</v>
      </c>
      <c r="G41" s="295">
        <f t="shared" si="6"/>
        <v>3144771</v>
      </c>
      <c r="H41" s="295">
        <f t="shared" si="6"/>
        <v>2374396</v>
      </c>
      <c r="I41" s="295">
        <f t="shared" si="6"/>
        <v>1875871</v>
      </c>
      <c r="J41" s="295">
        <f t="shared" si="6"/>
        <v>7395038</v>
      </c>
      <c r="K41" s="295">
        <f t="shared" si="6"/>
        <v>1260891</v>
      </c>
      <c r="L41" s="295">
        <f t="shared" si="6"/>
        <v>2733393</v>
      </c>
      <c r="M41" s="295">
        <f t="shared" si="6"/>
        <v>1034635</v>
      </c>
      <c r="N41" s="295">
        <f t="shared" si="6"/>
        <v>5028919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12423957</v>
      </c>
      <c r="X41" s="295">
        <f t="shared" si="6"/>
        <v>12463321</v>
      </c>
      <c r="Y41" s="295">
        <f t="shared" si="6"/>
        <v>-39364</v>
      </c>
      <c r="Z41" s="296">
        <f t="shared" si="5"/>
        <v>-0.31583877202552996</v>
      </c>
      <c r="AA41" s="297">
        <f>SUM(AA36:AA40)</f>
        <v>24926641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11237074</v>
      </c>
      <c r="F42" s="54">
        <f t="shared" si="7"/>
        <v>11237074</v>
      </c>
      <c r="G42" s="54">
        <f t="shared" si="7"/>
        <v>192305</v>
      </c>
      <c r="H42" s="54">
        <f t="shared" si="7"/>
        <v>139958</v>
      </c>
      <c r="I42" s="54">
        <f t="shared" si="7"/>
        <v>0</v>
      </c>
      <c r="J42" s="54">
        <f t="shared" si="7"/>
        <v>332263</v>
      </c>
      <c r="K42" s="54">
        <f t="shared" si="7"/>
        <v>0</v>
      </c>
      <c r="L42" s="54">
        <f t="shared" si="7"/>
        <v>1438938</v>
      </c>
      <c r="M42" s="54">
        <f t="shared" si="7"/>
        <v>0</v>
      </c>
      <c r="N42" s="54">
        <f t="shared" si="7"/>
        <v>1438938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1771201</v>
      </c>
      <c r="X42" s="54">
        <f t="shared" si="7"/>
        <v>5618537</v>
      </c>
      <c r="Y42" s="54">
        <f t="shared" si="7"/>
        <v>-3847336</v>
      </c>
      <c r="Z42" s="184">
        <f t="shared" si="5"/>
        <v>-68.47576157280801</v>
      </c>
      <c r="AA42" s="130">
        <f aca="true" t="shared" si="8" ref="AA42:AA48">AA12+AA27</f>
        <v>11237074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3040070</v>
      </c>
      <c r="D45" s="129">
        <f t="shared" si="7"/>
        <v>0</v>
      </c>
      <c r="E45" s="54">
        <f t="shared" si="7"/>
        <v>6500000</v>
      </c>
      <c r="F45" s="54">
        <f t="shared" si="7"/>
        <v>6500000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3250000</v>
      </c>
      <c r="Y45" s="54">
        <f t="shared" si="7"/>
        <v>-3250000</v>
      </c>
      <c r="Z45" s="184">
        <f t="shared" si="5"/>
        <v>-100</v>
      </c>
      <c r="AA45" s="130">
        <f t="shared" si="8"/>
        <v>6500000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35707696</v>
      </c>
      <c r="D49" s="218">
        <f t="shared" si="9"/>
        <v>0</v>
      </c>
      <c r="E49" s="220">
        <f t="shared" si="9"/>
        <v>42663715</v>
      </c>
      <c r="F49" s="220">
        <f t="shared" si="9"/>
        <v>42663715</v>
      </c>
      <c r="G49" s="220">
        <f t="shared" si="9"/>
        <v>3337076</v>
      </c>
      <c r="H49" s="220">
        <f t="shared" si="9"/>
        <v>2514354</v>
      </c>
      <c r="I49" s="220">
        <f t="shared" si="9"/>
        <v>1875871</v>
      </c>
      <c r="J49" s="220">
        <f t="shared" si="9"/>
        <v>7727301</v>
      </c>
      <c r="K49" s="220">
        <f t="shared" si="9"/>
        <v>1260891</v>
      </c>
      <c r="L49" s="220">
        <f t="shared" si="9"/>
        <v>4172331</v>
      </c>
      <c r="M49" s="220">
        <f t="shared" si="9"/>
        <v>1034635</v>
      </c>
      <c r="N49" s="220">
        <f t="shared" si="9"/>
        <v>6467857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14195158</v>
      </c>
      <c r="X49" s="220">
        <f t="shared" si="9"/>
        <v>21331858</v>
      </c>
      <c r="Y49" s="220">
        <f t="shared" si="9"/>
        <v>-7136700</v>
      </c>
      <c r="Z49" s="221">
        <f t="shared" si="5"/>
        <v>-33.45559491348574</v>
      </c>
      <c r="AA49" s="222">
        <f>SUM(AA41:AA48)</f>
        <v>42663715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4639178</v>
      </c>
      <c r="D51" s="129">
        <f t="shared" si="10"/>
        <v>0</v>
      </c>
      <c r="E51" s="54">
        <f t="shared" si="10"/>
        <v>22238592</v>
      </c>
      <c r="F51" s="54">
        <f t="shared" si="10"/>
        <v>22238592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11119296</v>
      </c>
      <c r="Y51" s="54">
        <f t="shared" si="10"/>
        <v>-11119296</v>
      </c>
      <c r="Z51" s="184">
        <f>+IF(X51&lt;&gt;0,+(Y51/X51)*100,0)</f>
        <v>-100</v>
      </c>
      <c r="AA51" s="130">
        <f>SUM(AA57:AA61)</f>
        <v>22238592</v>
      </c>
    </row>
    <row r="52" spans="1:27" ht="12.75">
      <c r="A52" s="310" t="s">
        <v>206</v>
      </c>
      <c r="B52" s="142"/>
      <c r="C52" s="62"/>
      <c r="D52" s="156"/>
      <c r="E52" s="60">
        <v>22238592</v>
      </c>
      <c r="F52" s="60">
        <v>22238592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11119296</v>
      </c>
      <c r="Y52" s="60">
        <v>-11119296</v>
      </c>
      <c r="Z52" s="140">
        <v>-100</v>
      </c>
      <c r="AA52" s="155">
        <v>22238592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56189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56189</v>
      </c>
      <c r="D57" s="294">
        <f t="shared" si="11"/>
        <v>0</v>
      </c>
      <c r="E57" s="295">
        <f t="shared" si="11"/>
        <v>22238592</v>
      </c>
      <c r="F57" s="295">
        <f t="shared" si="11"/>
        <v>22238592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11119296</v>
      </c>
      <c r="Y57" s="295">
        <f t="shared" si="11"/>
        <v>-11119296</v>
      </c>
      <c r="Z57" s="296">
        <f>+IF(X57&lt;&gt;0,+(Y57/X57)*100,0)</f>
        <v>-100</v>
      </c>
      <c r="AA57" s="297">
        <f>SUM(AA52:AA56)</f>
        <v>22238592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4582989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441764</v>
      </c>
      <c r="H66" s="275">
        <v>176084</v>
      </c>
      <c r="I66" s="275">
        <v>68614</v>
      </c>
      <c r="J66" s="275">
        <v>686462</v>
      </c>
      <c r="K66" s="275">
        <v>181579</v>
      </c>
      <c r="L66" s="275">
        <v>178416</v>
      </c>
      <c r="M66" s="275">
        <v>478416</v>
      </c>
      <c r="N66" s="275">
        <v>838411</v>
      </c>
      <c r="O66" s="275"/>
      <c r="P66" s="275"/>
      <c r="Q66" s="275"/>
      <c r="R66" s="275"/>
      <c r="S66" s="275"/>
      <c r="T66" s="275"/>
      <c r="U66" s="275"/>
      <c r="V66" s="275"/>
      <c r="W66" s="275">
        <v>1524873</v>
      </c>
      <c r="X66" s="275"/>
      <c r="Y66" s="275">
        <v>1524873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441764</v>
      </c>
      <c r="H69" s="220">
        <f t="shared" si="12"/>
        <v>176084</v>
      </c>
      <c r="I69" s="220">
        <f t="shared" si="12"/>
        <v>68614</v>
      </c>
      <c r="J69" s="220">
        <f t="shared" si="12"/>
        <v>686462</v>
      </c>
      <c r="K69" s="220">
        <f t="shared" si="12"/>
        <v>181579</v>
      </c>
      <c r="L69" s="220">
        <f t="shared" si="12"/>
        <v>178416</v>
      </c>
      <c r="M69" s="220">
        <f t="shared" si="12"/>
        <v>478416</v>
      </c>
      <c r="N69" s="220">
        <f t="shared" si="12"/>
        <v>838411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1524873</v>
      </c>
      <c r="X69" s="220">
        <f t="shared" si="12"/>
        <v>0</v>
      </c>
      <c r="Y69" s="220">
        <f t="shared" si="12"/>
        <v>1524873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32667626</v>
      </c>
      <c r="D5" s="357">
        <f t="shared" si="0"/>
        <v>0</v>
      </c>
      <c r="E5" s="356">
        <f t="shared" si="0"/>
        <v>24926641</v>
      </c>
      <c r="F5" s="358">
        <f t="shared" si="0"/>
        <v>24926641</v>
      </c>
      <c r="G5" s="358">
        <f t="shared" si="0"/>
        <v>3144771</v>
      </c>
      <c r="H5" s="356">
        <f t="shared" si="0"/>
        <v>2374396</v>
      </c>
      <c r="I5" s="356">
        <f t="shared" si="0"/>
        <v>1875871</v>
      </c>
      <c r="J5" s="358">
        <f t="shared" si="0"/>
        <v>7395038</v>
      </c>
      <c r="K5" s="358">
        <f t="shared" si="0"/>
        <v>1260891</v>
      </c>
      <c r="L5" s="356">
        <f t="shared" si="0"/>
        <v>2733393</v>
      </c>
      <c r="M5" s="356">
        <f t="shared" si="0"/>
        <v>1034635</v>
      </c>
      <c r="N5" s="358">
        <f t="shared" si="0"/>
        <v>5028919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12423957</v>
      </c>
      <c r="X5" s="356">
        <f t="shared" si="0"/>
        <v>12463321</v>
      </c>
      <c r="Y5" s="358">
        <f t="shared" si="0"/>
        <v>-39364</v>
      </c>
      <c r="Z5" s="359">
        <f>+IF(X5&lt;&gt;0,+(Y5/X5)*100,0)</f>
        <v>-0.31583877202552996</v>
      </c>
      <c r="AA5" s="360">
        <f>+AA6+AA8+AA11+AA13+AA15</f>
        <v>24926641</v>
      </c>
    </row>
    <row r="6" spans="1:27" ht="12.75">
      <c r="A6" s="361" t="s">
        <v>206</v>
      </c>
      <c r="B6" s="142"/>
      <c r="C6" s="60">
        <f>+C7</f>
        <v>32667626</v>
      </c>
      <c r="D6" s="340">
        <f aca="true" t="shared" si="1" ref="D6:AA6">+D7</f>
        <v>0</v>
      </c>
      <c r="E6" s="60">
        <f t="shared" si="1"/>
        <v>12392627</v>
      </c>
      <c r="F6" s="59">
        <f t="shared" si="1"/>
        <v>12392627</v>
      </c>
      <c r="G6" s="59">
        <f t="shared" si="1"/>
        <v>1323135</v>
      </c>
      <c r="H6" s="60">
        <f t="shared" si="1"/>
        <v>874396</v>
      </c>
      <c r="I6" s="60">
        <f t="shared" si="1"/>
        <v>1375871</v>
      </c>
      <c r="J6" s="59">
        <f t="shared" si="1"/>
        <v>3573402</v>
      </c>
      <c r="K6" s="59">
        <f t="shared" si="1"/>
        <v>520993</v>
      </c>
      <c r="L6" s="60">
        <f t="shared" si="1"/>
        <v>1513066</v>
      </c>
      <c r="M6" s="60">
        <f t="shared" si="1"/>
        <v>463733</v>
      </c>
      <c r="N6" s="59">
        <f t="shared" si="1"/>
        <v>2497792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6071194</v>
      </c>
      <c r="X6" s="60">
        <f t="shared" si="1"/>
        <v>6196314</v>
      </c>
      <c r="Y6" s="59">
        <f t="shared" si="1"/>
        <v>-125120</v>
      </c>
      <c r="Z6" s="61">
        <f>+IF(X6&lt;&gt;0,+(Y6/X6)*100,0)</f>
        <v>-2.0192650017413576</v>
      </c>
      <c r="AA6" s="62">
        <f t="shared" si="1"/>
        <v>12392627</v>
      </c>
    </row>
    <row r="7" spans="1:27" ht="12.75">
      <c r="A7" s="291" t="s">
        <v>230</v>
      </c>
      <c r="B7" s="142"/>
      <c r="C7" s="60">
        <v>32667626</v>
      </c>
      <c r="D7" s="340"/>
      <c r="E7" s="60">
        <v>12392627</v>
      </c>
      <c r="F7" s="59">
        <v>12392627</v>
      </c>
      <c r="G7" s="59">
        <v>1323135</v>
      </c>
      <c r="H7" s="60">
        <v>874396</v>
      </c>
      <c r="I7" s="60">
        <v>1375871</v>
      </c>
      <c r="J7" s="59">
        <v>3573402</v>
      </c>
      <c r="K7" s="59">
        <v>520993</v>
      </c>
      <c r="L7" s="60">
        <v>1513066</v>
      </c>
      <c r="M7" s="60">
        <v>463733</v>
      </c>
      <c r="N7" s="59">
        <v>2497792</v>
      </c>
      <c r="O7" s="59"/>
      <c r="P7" s="60"/>
      <c r="Q7" s="60"/>
      <c r="R7" s="59"/>
      <c r="S7" s="59"/>
      <c r="T7" s="60"/>
      <c r="U7" s="60"/>
      <c r="V7" s="59"/>
      <c r="W7" s="59">
        <v>6071194</v>
      </c>
      <c r="X7" s="60">
        <v>6196314</v>
      </c>
      <c r="Y7" s="59">
        <v>-125120</v>
      </c>
      <c r="Z7" s="61">
        <v>-2.02</v>
      </c>
      <c r="AA7" s="62">
        <v>12392627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12534014</v>
      </c>
      <c r="F8" s="59">
        <f t="shared" si="2"/>
        <v>12534014</v>
      </c>
      <c r="G8" s="59">
        <f t="shared" si="2"/>
        <v>1821636</v>
      </c>
      <c r="H8" s="60">
        <f t="shared" si="2"/>
        <v>1500000</v>
      </c>
      <c r="I8" s="60">
        <f t="shared" si="2"/>
        <v>500000</v>
      </c>
      <c r="J8" s="59">
        <f t="shared" si="2"/>
        <v>3821636</v>
      </c>
      <c r="K8" s="59">
        <f t="shared" si="2"/>
        <v>739898</v>
      </c>
      <c r="L8" s="60">
        <f t="shared" si="2"/>
        <v>1220327</v>
      </c>
      <c r="M8" s="60">
        <f t="shared" si="2"/>
        <v>570902</v>
      </c>
      <c r="N8" s="59">
        <f t="shared" si="2"/>
        <v>2531127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6352763</v>
      </c>
      <c r="X8" s="60">
        <f t="shared" si="2"/>
        <v>6267007</v>
      </c>
      <c r="Y8" s="59">
        <f t="shared" si="2"/>
        <v>85756</v>
      </c>
      <c r="Z8" s="61">
        <f>+IF(X8&lt;&gt;0,+(Y8/X8)*100,0)</f>
        <v>1.3683724942384778</v>
      </c>
      <c r="AA8" s="62">
        <f>SUM(AA9:AA10)</f>
        <v>12534014</v>
      </c>
    </row>
    <row r="9" spans="1:27" ht="12.75">
      <c r="A9" s="291" t="s">
        <v>231</v>
      </c>
      <c r="B9" s="142"/>
      <c r="C9" s="60"/>
      <c r="D9" s="340"/>
      <c r="E9" s="60">
        <v>12534014</v>
      </c>
      <c r="F9" s="59">
        <v>12534014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6267007</v>
      </c>
      <c r="Y9" s="59">
        <v>-6267007</v>
      </c>
      <c r="Z9" s="61">
        <v>-100</v>
      </c>
      <c r="AA9" s="62">
        <v>12534014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>
        <v>1821636</v>
      </c>
      <c r="H10" s="60">
        <v>1500000</v>
      </c>
      <c r="I10" s="60">
        <v>500000</v>
      </c>
      <c r="J10" s="59">
        <v>3821636</v>
      </c>
      <c r="K10" s="59">
        <v>739898</v>
      </c>
      <c r="L10" s="60">
        <v>1220327</v>
      </c>
      <c r="M10" s="60">
        <v>570902</v>
      </c>
      <c r="N10" s="59">
        <v>2531127</v>
      </c>
      <c r="O10" s="59"/>
      <c r="P10" s="60"/>
      <c r="Q10" s="60"/>
      <c r="R10" s="59"/>
      <c r="S10" s="59"/>
      <c r="T10" s="60"/>
      <c r="U10" s="60"/>
      <c r="V10" s="59"/>
      <c r="W10" s="59">
        <v>6352763</v>
      </c>
      <c r="X10" s="60"/>
      <c r="Y10" s="59">
        <v>6352763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11237074</v>
      </c>
      <c r="F22" s="345">
        <f t="shared" si="6"/>
        <v>11237074</v>
      </c>
      <c r="G22" s="345">
        <f t="shared" si="6"/>
        <v>192305</v>
      </c>
      <c r="H22" s="343">
        <f t="shared" si="6"/>
        <v>139958</v>
      </c>
      <c r="I22" s="343">
        <f t="shared" si="6"/>
        <v>0</v>
      </c>
      <c r="J22" s="345">
        <f t="shared" si="6"/>
        <v>332263</v>
      </c>
      <c r="K22" s="345">
        <f t="shared" si="6"/>
        <v>0</v>
      </c>
      <c r="L22" s="343">
        <f t="shared" si="6"/>
        <v>1438938</v>
      </c>
      <c r="M22" s="343">
        <f t="shared" si="6"/>
        <v>0</v>
      </c>
      <c r="N22" s="345">
        <f t="shared" si="6"/>
        <v>1438938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1771201</v>
      </c>
      <c r="X22" s="343">
        <f t="shared" si="6"/>
        <v>5618538</v>
      </c>
      <c r="Y22" s="345">
        <f t="shared" si="6"/>
        <v>-3847337</v>
      </c>
      <c r="Z22" s="336">
        <f>+IF(X22&lt;&gt;0,+(Y22/X22)*100,0)</f>
        <v>-68.4757671835627</v>
      </c>
      <c r="AA22" s="350">
        <f>SUM(AA23:AA32)</f>
        <v>11237074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9697583</v>
      </c>
      <c r="F24" s="59">
        <v>9697583</v>
      </c>
      <c r="G24" s="59"/>
      <c r="H24" s="60">
        <v>139958</v>
      </c>
      <c r="I24" s="60"/>
      <c r="J24" s="59">
        <v>139958</v>
      </c>
      <c r="K24" s="59"/>
      <c r="L24" s="60">
        <v>751536</v>
      </c>
      <c r="M24" s="60"/>
      <c r="N24" s="59">
        <v>751536</v>
      </c>
      <c r="O24" s="59"/>
      <c r="P24" s="60"/>
      <c r="Q24" s="60"/>
      <c r="R24" s="59"/>
      <c r="S24" s="59"/>
      <c r="T24" s="60"/>
      <c r="U24" s="60"/>
      <c r="V24" s="59"/>
      <c r="W24" s="59">
        <v>891494</v>
      </c>
      <c r="X24" s="60">
        <v>4848792</v>
      </c>
      <c r="Y24" s="59">
        <v>-3957298</v>
      </c>
      <c r="Z24" s="61">
        <v>-81.61</v>
      </c>
      <c r="AA24" s="62">
        <v>9697583</v>
      </c>
    </row>
    <row r="25" spans="1:27" ht="12.75">
      <c r="A25" s="361" t="s">
        <v>240</v>
      </c>
      <c r="B25" s="142"/>
      <c r="C25" s="60"/>
      <c r="D25" s="340"/>
      <c r="E25" s="60">
        <v>1539491</v>
      </c>
      <c r="F25" s="59">
        <v>1539491</v>
      </c>
      <c r="G25" s="59">
        <v>192305</v>
      </c>
      <c r="H25" s="60"/>
      <c r="I25" s="60"/>
      <c r="J25" s="59">
        <v>192305</v>
      </c>
      <c r="K25" s="59"/>
      <c r="L25" s="60">
        <v>687402</v>
      </c>
      <c r="M25" s="60"/>
      <c r="N25" s="59">
        <v>687402</v>
      </c>
      <c r="O25" s="59"/>
      <c r="P25" s="60"/>
      <c r="Q25" s="60"/>
      <c r="R25" s="59"/>
      <c r="S25" s="59"/>
      <c r="T25" s="60"/>
      <c r="U25" s="60"/>
      <c r="V25" s="59"/>
      <c r="W25" s="59">
        <v>879707</v>
      </c>
      <c r="X25" s="60">
        <v>769746</v>
      </c>
      <c r="Y25" s="59">
        <v>109961</v>
      </c>
      <c r="Z25" s="61">
        <v>14.29</v>
      </c>
      <c r="AA25" s="62">
        <v>1539491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3040070</v>
      </c>
      <c r="D40" s="344">
        <f t="shared" si="9"/>
        <v>0</v>
      </c>
      <c r="E40" s="343">
        <f t="shared" si="9"/>
        <v>6500000</v>
      </c>
      <c r="F40" s="345">
        <f t="shared" si="9"/>
        <v>6500000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3250000</v>
      </c>
      <c r="Y40" s="345">
        <f t="shared" si="9"/>
        <v>-3250000</v>
      </c>
      <c r="Z40" s="336">
        <f>+IF(X40&lt;&gt;0,+(Y40/X40)*100,0)</f>
        <v>-100</v>
      </c>
      <c r="AA40" s="350">
        <f>SUM(AA41:AA49)</f>
        <v>6500000</v>
      </c>
    </row>
    <row r="41" spans="1:27" ht="12.75">
      <c r="A41" s="361" t="s">
        <v>249</v>
      </c>
      <c r="B41" s="142"/>
      <c r="C41" s="362">
        <v>2676283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100106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263681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6500000</v>
      </c>
      <c r="F49" s="53">
        <v>6500000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3250000</v>
      </c>
      <c r="Y49" s="53">
        <v>-3250000</v>
      </c>
      <c r="Z49" s="94">
        <v>-100</v>
      </c>
      <c r="AA49" s="95">
        <v>6500000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35707696</v>
      </c>
      <c r="D60" s="346">
        <f t="shared" si="14"/>
        <v>0</v>
      </c>
      <c r="E60" s="219">
        <f t="shared" si="14"/>
        <v>42663715</v>
      </c>
      <c r="F60" s="264">
        <f t="shared" si="14"/>
        <v>42663715</v>
      </c>
      <c r="G60" s="264">
        <f t="shared" si="14"/>
        <v>3337076</v>
      </c>
      <c r="H60" s="219">
        <f t="shared" si="14"/>
        <v>2514354</v>
      </c>
      <c r="I60" s="219">
        <f t="shared" si="14"/>
        <v>1875871</v>
      </c>
      <c r="J60" s="264">
        <f t="shared" si="14"/>
        <v>7727301</v>
      </c>
      <c r="K60" s="264">
        <f t="shared" si="14"/>
        <v>1260891</v>
      </c>
      <c r="L60" s="219">
        <f t="shared" si="14"/>
        <v>4172331</v>
      </c>
      <c r="M60" s="219">
        <f t="shared" si="14"/>
        <v>1034635</v>
      </c>
      <c r="N60" s="264">
        <f t="shared" si="14"/>
        <v>6467857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14195158</v>
      </c>
      <c r="X60" s="219">
        <f t="shared" si="14"/>
        <v>21331859</v>
      </c>
      <c r="Y60" s="264">
        <f t="shared" si="14"/>
        <v>-7136701</v>
      </c>
      <c r="Z60" s="337">
        <f>+IF(X60&lt;&gt;0,+(Y60/X60)*100,0)</f>
        <v>-33.45559803297031</v>
      </c>
      <c r="AA60" s="232">
        <f>+AA57+AA54+AA51+AA40+AA37+AA34+AA22+AA5</f>
        <v>42663715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2019-01-31T12:13:14Z</dcterms:created>
  <dcterms:modified xsi:type="dcterms:W3CDTF">2019-01-31T12:13:21Z</dcterms:modified>
  <cp:category/>
  <cp:version/>
  <cp:contentType/>
  <cp:contentStatus/>
</cp:coreProperties>
</file>