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<sst xmlns="http://schemas.openxmlformats.org/spreadsheetml/2006/main" count="859" uniqueCount="304">
  <si>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Intsika Yethu(EC135)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</si>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</sst>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7916658</v>
      </c>
      <c r="C5" s="19">
        <v>0</v>
      </c>
      <c r="D5" s="59">
        <v>7500000</v>
      </c>
      <c r="E5" s="60">
        <v>7500000</v>
      </c>
      <c r="F5" s="60">
        <v>-280254</v>
      </c>
      <c r="G5" s="60">
        <v>280113</v>
      </c>
      <c r="H5" s="60">
        <v>274907</v>
      </c>
      <c r="I5" s="60">
        <v>274766</v>
      </c>
      <c r="J5" s="60">
        <v>279038</v>
      </c>
      <c r="K5" s="60">
        <v>398447</v>
      </c>
      <c r="L5" s="60">
        <v>0</v>
      </c>
      <c r="M5" s="60">
        <v>677485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952251</v>
      </c>
      <c r="W5" s="60">
        <v>3836874</v>
      </c>
      <c r="X5" s="60">
        <v>-2884623</v>
      </c>
      <c r="Y5" s="61">
        <v>-75.18</v>
      </c>
      <c r="Z5" s="62">
        <v>7500000</v>
      </c>
    </row>
    <row r="6" spans="1:26" ht="12.75">
      <c r="A6" s="58" t="s">
        <v>32</v>
      </c>
      <c r="B6" s="19">
        <v>1193969</v>
      </c>
      <c r="C6" s="19">
        <v>0</v>
      </c>
      <c r="D6" s="59">
        <v>900000</v>
      </c>
      <c r="E6" s="60">
        <v>900000</v>
      </c>
      <c r="F6" s="60">
        <v>-71593</v>
      </c>
      <c r="G6" s="60">
        <v>145981</v>
      </c>
      <c r="H6" s="60">
        <v>71340</v>
      </c>
      <c r="I6" s="60">
        <v>145728</v>
      </c>
      <c r="J6" s="60">
        <v>71340</v>
      </c>
      <c r="K6" s="60">
        <v>71340</v>
      </c>
      <c r="L6" s="60">
        <v>0</v>
      </c>
      <c r="M6" s="60">
        <v>142680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288408</v>
      </c>
      <c r="W6" s="60"/>
      <c r="X6" s="60">
        <v>288408</v>
      </c>
      <c r="Y6" s="61">
        <v>0</v>
      </c>
      <c r="Z6" s="62">
        <v>900000</v>
      </c>
    </row>
    <row r="7" spans="1:26" ht="12.75">
      <c r="A7" s="58" t="s">
        <v>33</v>
      </c>
      <c r="B7" s="19">
        <v>2869772</v>
      </c>
      <c r="C7" s="19">
        <v>0</v>
      </c>
      <c r="D7" s="59">
        <v>1000000</v>
      </c>
      <c r="E7" s="60">
        <v>1000000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1000000</v>
      </c>
    </row>
    <row r="8" spans="1:26" ht="12.75">
      <c r="A8" s="58" t="s">
        <v>34</v>
      </c>
      <c r="B8" s="19">
        <v>162087603</v>
      </c>
      <c r="C8" s="19">
        <v>0</v>
      </c>
      <c r="D8" s="59">
        <v>154899000</v>
      </c>
      <c r="E8" s="60">
        <v>154899000</v>
      </c>
      <c r="F8" s="60">
        <v>0</v>
      </c>
      <c r="G8" s="60">
        <v>725000</v>
      </c>
      <c r="H8" s="60">
        <v>0</v>
      </c>
      <c r="I8" s="60">
        <v>725000</v>
      </c>
      <c r="J8" s="60">
        <v>0</v>
      </c>
      <c r="K8" s="60">
        <v>1304000</v>
      </c>
      <c r="L8" s="60">
        <v>0</v>
      </c>
      <c r="M8" s="60">
        <v>1304000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2029000</v>
      </c>
      <c r="W8" s="60">
        <v>97380498</v>
      </c>
      <c r="X8" s="60">
        <v>-95351498</v>
      </c>
      <c r="Y8" s="61">
        <v>-97.92</v>
      </c>
      <c r="Z8" s="62">
        <v>154899000</v>
      </c>
    </row>
    <row r="9" spans="1:26" ht="12.75">
      <c r="A9" s="58" t="s">
        <v>35</v>
      </c>
      <c r="B9" s="19">
        <v>8204783</v>
      </c>
      <c r="C9" s="19">
        <v>0</v>
      </c>
      <c r="D9" s="59">
        <v>19274627</v>
      </c>
      <c r="E9" s="60">
        <v>19274627</v>
      </c>
      <c r="F9" s="60">
        <v>352904</v>
      </c>
      <c r="G9" s="60">
        <v>792780</v>
      </c>
      <c r="H9" s="60">
        <v>737629</v>
      </c>
      <c r="I9" s="60">
        <v>1883313</v>
      </c>
      <c r="J9" s="60">
        <v>135745</v>
      </c>
      <c r="K9" s="60">
        <v>327222</v>
      </c>
      <c r="L9" s="60">
        <v>0</v>
      </c>
      <c r="M9" s="60">
        <v>462967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2346280</v>
      </c>
      <c r="W9" s="60">
        <v>3470022</v>
      </c>
      <c r="X9" s="60">
        <v>-1123742</v>
      </c>
      <c r="Y9" s="61">
        <v>-32.38</v>
      </c>
      <c r="Z9" s="62">
        <v>19274627</v>
      </c>
    </row>
    <row r="10" spans="1:26" ht="22.5">
      <c r="A10" s="63" t="s">
        <v>279</v>
      </c>
      <c r="B10" s="64">
        <f>SUM(B5:B9)</f>
        <v>182272785</v>
      </c>
      <c r="C10" s="64">
        <f>SUM(C5:C9)</f>
        <v>0</v>
      </c>
      <c r="D10" s="65">
        <f aca="true" t="shared" si="0" ref="D10:Z10">SUM(D5:D9)</f>
        <v>183573627</v>
      </c>
      <c r="E10" s="66">
        <f t="shared" si="0"/>
        <v>183573627</v>
      </c>
      <c r="F10" s="66">
        <f t="shared" si="0"/>
        <v>1057</v>
      </c>
      <c r="G10" s="66">
        <f t="shared" si="0"/>
        <v>1943874</v>
      </c>
      <c r="H10" s="66">
        <f t="shared" si="0"/>
        <v>1083876</v>
      </c>
      <c r="I10" s="66">
        <f t="shared" si="0"/>
        <v>3028807</v>
      </c>
      <c r="J10" s="66">
        <f t="shared" si="0"/>
        <v>486123</v>
      </c>
      <c r="K10" s="66">
        <f t="shared" si="0"/>
        <v>2101009</v>
      </c>
      <c r="L10" s="66">
        <f t="shared" si="0"/>
        <v>0</v>
      </c>
      <c r="M10" s="66">
        <f t="shared" si="0"/>
        <v>2587132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5615939</v>
      </c>
      <c r="W10" s="66">
        <f t="shared" si="0"/>
        <v>104687394</v>
      </c>
      <c r="X10" s="66">
        <f t="shared" si="0"/>
        <v>-99071455</v>
      </c>
      <c r="Y10" s="67">
        <f>+IF(W10&lt;&gt;0,(X10/W10)*100,0)</f>
        <v>-94.63551552348318</v>
      </c>
      <c r="Z10" s="68">
        <f t="shared" si="0"/>
        <v>183573627</v>
      </c>
    </row>
    <row r="11" spans="1:26" ht="12.75">
      <c r="A11" s="58" t="s">
        <v>37</v>
      </c>
      <c r="B11" s="19">
        <v>103921663</v>
      </c>
      <c r="C11" s="19">
        <v>0</v>
      </c>
      <c r="D11" s="59">
        <v>116360971</v>
      </c>
      <c r="E11" s="60">
        <v>116360971</v>
      </c>
      <c r="F11" s="60">
        <v>36354</v>
      </c>
      <c r="G11" s="60">
        <v>36354</v>
      </c>
      <c r="H11" s="60">
        <v>38531</v>
      </c>
      <c r="I11" s="60">
        <v>111239</v>
      </c>
      <c r="J11" s="60">
        <v>0</v>
      </c>
      <c r="K11" s="60">
        <v>39782</v>
      </c>
      <c r="L11" s="60">
        <v>0</v>
      </c>
      <c r="M11" s="60">
        <v>39782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151021</v>
      </c>
      <c r="W11" s="60">
        <v>58180536</v>
      </c>
      <c r="X11" s="60">
        <v>-58029515</v>
      </c>
      <c r="Y11" s="61">
        <v>-99.74</v>
      </c>
      <c r="Z11" s="62">
        <v>116360971</v>
      </c>
    </row>
    <row r="12" spans="1:26" ht="12.75">
      <c r="A12" s="58" t="s">
        <v>38</v>
      </c>
      <c r="B12" s="19">
        <v>15994166</v>
      </c>
      <c r="C12" s="19">
        <v>0</v>
      </c>
      <c r="D12" s="59">
        <v>16738232</v>
      </c>
      <c r="E12" s="60">
        <v>16738232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8369118</v>
      </c>
      <c r="X12" s="60">
        <v>-8369118</v>
      </c>
      <c r="Y12" s="61">
        <v>-100</v>
      </c>
      <c r="Z12" s="62">
        <v>16738232</v>
      </c>
    </row>
    <row r="13" spans="1:26" ht="12.75">
      <c r="A13" s="58" t="s">
        <v>280</v>
      </c>
      <c r="B13" s="19">
        <v>20986046</v>
      </c>
      <c r="C13" s="19">
        <v>0</v>
      </c>
      <c r="D13" s="59">
        <v>23646182</v>
      </c>
      <c r="E13" s="60">
        <v>23646182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23646182</v>
      </c>
    </row>
    <row r="14" spans="1:26" ht="12.75">
      <c r="A14" s="58" t="s">
        <v>40</v>
      </c>
      <c r="B14" s="19">
        <v>65</v>
      </c>
      <c r="C14" s="19">
        <v>0</v>
      </c>
      <c r="D14" s="59">
        <v>0</v>
      </c>
      <c r="E14" s="60">
        <v>0</v>
      </c>
      <c r="F14" s="60">
        <v>4733</v>
      </c>
      <c r="G14" s="60">
        <v>4244</v>
      </c>
      <c r="H14" s="60">
        <v>3828</v>
      </c>
      <c r="I14" s="60">
        <v>12805</v>
      </c>
      <c r="J14" s="60">
        <v>2748</v>
      </c>
      <c r="K14" s="60">
        <v>0</v>
      </c>
      <c r="L14" s="60">
        <v>0</v>
      </c>
      <c r="M14" s="60">
        <v>2748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15553</v>
      </c>
      <c r="W14" s="60"/>
      <c r="X14" s="60">
        <v>15553</v>
      </c>
      <c r="Y14" s="61">
        <v>0</v>
      </c>
      <c r="Z14" s="62">
        <v>0</v>
      </c>
    </row>
    <row r="15" spans="1:26" ht="12.75">
      <c r="A15" s="58" t="s">
        <v>41</v>
      </c>
      <c r="B15" s="19">
        <v>1355071</v>
      </c>
      <c r="C15" s="19">
        <v>0</v>
      </c>
      <c r="D15" s="59">
        <v>7715505</v>
      </c>
      <c r="E15" s="60">
        <v>7715505</v>
      </c>
      <c r="F15" s="60">
        <v>159316</v>
      </c>
      <c r="G15" s="60">
        <v>144615</v>
      </c>
      <c r="H15" s="60">
        <v>358142</v>
      </c>
      <c r="I15" s="60">
        <v>662073</v>
      </c>
      <c r="J15" s="60">
        <v>0</v>
      </c>
      <c r="K15" s="60">
        <v>200919</v>
      </c>
      <c r="L15" s="60">
        <v>0</v>
      </c>
      <c r="M15" s="60">
        <v>200919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862992</v>
      </c>
      <c r="W15" s="60">
        <v>3673824</v>
      </c>
      <c r="X15" s="60">
        <v>-2810832</v>
      </c>
      <c r="Y15" s="61">
        <v>-76.51</v>
      </c>
      <c r="Z15" s="62">
        <v>7715505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3800</v>
      </c>
      <c r="I16" s="60">
        <v>3800</v>
      </c>
      <c r="J16" s="60">
        <v>0</v>
      </c>
      <c r="K16" s="60">
        <v>1746</v>
      </c>
      <c r="L16" s="60">
        <v>0</v>
      </c>
      <c r="M16" s="60">
        <v>1746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5546</v>
      </c>
      <c r="W16" s="60"/>
      <c r="X16" s="60">
        <v>5546</v>
      </c>
      <c r="Y16" s="61">
        <v>0</v>
      </c>
      <c r="Z16" s="62">
        <v>0</v>
      </c>
    </row>
    <row r="17" spans="1:26" ht="12.75">
      <c r="A17" s="58" t="s">
        <v>43</v>
      </c>
      <c r="B17" s="19">
        <v>53788908</v>
      </c>
      <c r="C17" s="19">
        <v>0</v>
      </c>
      <c r="D17" s="59">
        <v>41839867</v>
      </c>
      <c r="E17" s="60">
        <v>41839867</v>
      </c>
      <c r="F17" s="60">
        <v>1760629</v>
      </c>
      <c r="G17" s="60">
        <v>2664670</v>
      </c>
      <c r="H17" s="60">
        <v>3005903</v>
      </c>
      <c r="I17" s="60">
        <v>7431202</v>
      </c>
      <c r="J17" s="60">
        <v>2514348</v>
      </c>
      <c r="K17" s="60">
        <v>3365451</v>
      </c>
      <c r="L17" s="60">
        <v>0</v>
      </c>
      <c r="M17" s="60">
        <v>5879799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13311001</v>
      </c>
      <c r="W17" s="60">
        <v>20599368</v>
      </c>
      <c r="X17" s="60">
        <v>-7288367</v>
      </c>
      <c r="Y17" s="61">
        <v>-35.38</v>
      </c>
      <c r="Z17" s="62">
        <v>41839867</v>
      </c>
    </row>
    <row r="18" spans="1:26" ht="12.75">
      <c r="A18" s="70" t="s">
        <v>44</v>
      </c>
      <c r="B18" s="71">
        <f>SUM(B11:B17)</f>
        <v>196045919</v>
      </c>
      <c r="C18" s="71">
        <f>SUM(C11:C17)</f>
        <v>0</v>
      </c>
      <c r="D18" s="72">
        <f aca="true" t="shared" si="1" ref="D18:Z18">SUM(D11:D17)</f>
        <v>206300757</v>
      </c>
      <c r="E18" s="73">
        <f t="shared" si="1"/>
        <v>206300757</v>
      </c>
      <c r="F18" s="73">
        <f t="shared" si="1"/>
        <v>1961032</v>
      </c>
      <c r="G18" s="73">
        <f t="shared" si="1"/>
        <v>2849883</v>
      </c>
      <c r="H18" s="73">
        <f t="shared" si="1"/>
        <v>3410204</v>
      </c>
      <c r="I18" s="73">
        <f t="shared" si="1"/>
        <v>8221119</v>
      </c>
      <c r="J18" s="73">
        <f t="shared" si="1"/>
        <v>2517096</v>
      </c>
      <c r="K18" s="73">
        <f t="shared" si="1"/>
        <v>3607898</v>
      </c>
      <c r="L18" s="73">
        <f t="shared" si="1"/>
        <v>0</v>
      </c>
      <c r="M18" s="73">
        <f t="shared" si="1"/>
        <v>6124994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14346113</v>
      </c>
      <c r="W18" s="73">
        <f t="shared" si="1"/>
        <v>90822846</v>
      </c>
      <c r="X18" s="73">
        <f t="shared" si="1"/>
        <v>-76476733</v>
      </c>
      <c r="Y18" s="67">
        <f>+IF(W18&lt;&gt;0,(X18/W18)*100,0)</f>
        <v>-84.20429040508157</v>
      </c>
      <c r="Z18" s="74">
        <f t="shared" si="1"/>
        <v>206300757</v>
      </c>
    </row>
    <row r="19" spans="1:26" ht="12.75">
      <c r="A19" s="70" t="s">
        <v>45</v>
      </c>
      <c r="B19" s="75">
        <f>+B10-B18</f>
        <v>-13773134</v>
      </c>
      <c r="C19" s="75">
        <f>+C10-C18</f>
        <v>0</v>
      </c>
      <c r="D19" s="76">
        <f aca="true" t="shared" si="2" ref="D19:Z19">+D10-D18</f>
        <v>-22727130</v>
      </c>
      <c r="E19" s="77">
        <f t="shared" si="2"/>
        <v>-22727130</v>
      </c>
      <c r="F19" s="77">
        <f t="shared" si="2"/>
        <v>-1959975</v>
      </c>
      <c r="G19" s="77">
        <f t="shared" si="2"/>
        <v>-906009</v>
      </c>
      <c r="H19" s="77">
        <f t="shared" si="2"/>
        <v>-2326328</v>
      </c>
      <c r="I19" s="77">
        <f t="shared" si="2"/>
        <v>-5192312</v>
      </c>
      <c r="J19" s="77">
        <f t="shared" si="2"/>
        <v>-2030973</v>
      </c>
      <c r="K19" s="77">
        <f t="shared" si="2"/>
        <v>-1506889</v>
      </c>
      <c r="L19" s="77">
        <f t="shared" si="2"/>
        <v>0</v>
      </c>
      <c r="M19" s="77">
        <f t="shared" si="2"/>
        <v>-3537862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-8730174</v>
      </c>
      <c r="W19" s="77">
        <f>IF(E10=E18,0,W10-W18)</f>
        <v>13864548</v>
      </c>
      <c r="X19" s="77">
        <f t="shared" si="2"/>
        <v>-22594722</v>
      </c>
      <c r="Y19" s="78">
        <f>+IF(W19&lt;&gt;0,(X19/W19)*100,0)</f>
        <v>-162.9676063006165</v>
      </c>
      <c r="Z19" s="79">
        <f t="shared" si="2"/>
        <v>-22727130</v>
      </c>
    </row>
    <row r="20" spans="1:26" ht="12.75">
      <c r="A20" s="58" t="s">
        <v>46</v>
      </c>
      <c r="B20" s="19">
        <v>51598295</v>
      </c>
      <c r="C20" s="19">
        <v>0</v>
      </c>
      <c r="D20" s="59">
        <v>55962000</v>
      </c>
      <c r="E20" s="60">
        <v>55962000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4134081</v>
      </c>
      <c r="L20" s="60">
        <v>0</v>
      </c>
      <c r="M20" s="60">
        <v>4134081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4134081</v>
      </c>
      <c r="W20" s="60">
        <v>1607502</v>
      </c>
      <c r="X20" s="60">
        <v>2526579</v>
      </c>
      <c r="Y20" s="61">
        <v>157.17</v>
      </c>
      <c r="Z20" s="62">
        <v>55962000</v>
      </c>
    </row>
    <row r="21" spans="1:26" ht="12.75">
      <c r="A21" s="58" t="s">
        <v>281</v>
      </c>
      <c r="B21" s="80">
        <v>-2543700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1107498</v>
      </c>
      <c r="X21" s="82">
        <v>-1107498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35281461</v>
      </c>
      <c r="C22" s="86">
        <f>SUM(C19:C21)</f>
        <v>0</v>
      </c>
      <c r="D22" s="87">
        <f aca="true" t="shared" si="3" ref="D22:Z22">SUM(D19:D21)</f>
        <v>33234870</v>
      </c>
      <c r="E22" s="88">
        <f t="shared" si="3"/>
        <v>33234870</v>
      </c>
      <c r="F22" s="88">
        <f t="shared" si="3"/>
        <v>-1959975</v>
      </c>
      <c r="G22" s="88">
        <f t="shared" si="3"/>
        <v>-906009</v>
      </c>
      <c r="H22" s="88">
        <f t="shared" si="3"/>
        <v>-2326328</v>
      </c>
      <c r="I22" s="88">
        <f t="shared" si="3"/>
        <v>-5192312</v>
      </c>
      <c r="J22" s="88">
        <f t="shared" si="3"/>
        <v>-2030973</v>
      </c>
      <c r="K22" s="88">
        <f t="shared" si="3"/>
        <v>2627192</v>
      </c>
      <c r="L22" s="88">
        <f t="shared" si="3"/>
        <v>0</v>
      </c>
      <c r="M22" s="88">
        <f t="shared" si="3"/>
        <v>596219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-4596093</v>
      </c>
      <c r="W22" s="88">
        <f t="shared" si="3"/>
        <v>16579548</v>
      </c>
      <c r="X22" s="88">
        <f t="shared" si="3"/>
        <v>-21175641</v>
      </c>
      <c r="Y22" s="89">
        <f>+IF(W22&lt;&gt;0,(X22/W22)*100,0)</f>
        <v>-127.72146140534109</v>
      </c>
      <c r="Z22" s="90">
        <f t="shared" si="3"/>
        <v>33234870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35281461</v>
      </c>
      <c r="C24" s="75">
        <f>SUM(C22:C23)</f>
        <v>0</v>
      </c>
      <c r="D24" s="76">
        <f aca="true" t="shared" si="4" ref="D24:Z24">SUM(D22:D23)</f>
        <v>33234870</v>
      </c>
      <c r="E24" s="77">
        <f t="shared" si="4"/>
        <v>33234870</v>
      </c>
      <c r="F24" s="77">
        <f t="shared" si="4"/>
        <v>-1959975</v>
      </c>
      <c r="G24" s="77">
        <f t="shared" si="4"/>
        <v>-906009</v>
      </c>
      <c r="H24" s="77">
        <f t="shared" si="4"/>
        <v>-2326328</v>
      </c>
      <c r="I24" s="77">
        <f t="shared" si="4"/>
        <v>-5192312</v>
      </c>
      <c r="J24" s="77">
        <f t="shared" si="4"/>
        <v>-2030973</v>
      </c>
      <c r="K24" s="77">
        <f t="shared" si="4"/>
        <v>2627192</v>
      </c>
      <c r="L24" s="77">
        <f t="shared" si="4"/>
        <v>0</v>
      </c>
      <c r="M24" s="77">
        <f t="shared" si="4"/>
        <v>596219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-4596093</v>
      </c>
      <c r="W24" s="77">
        <f t="shared" si="4"/>
        <v>16579548</v>
      </c>
      <c r="X24" s="77">
        <f t="shared" si="4"/>
        <v>-21175641</v>
      </c>
      <c r="Y24" s="78">
        <f>+IF(W24&lt;&gt;0,(X24/W24)*100,0)</f>
        <v>-127.72146140534109</v>
      </c>
      <c r="Z24" s="79">
        <f t="shared" si="4"/>
        <v>33234870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49190905</v>
      </c>
      <c r="C27" s="22">
        <v>0</v>
      </c>
      <c r="D27" s="99">
        <v>58055709</v>
      </c>
      <c r="E27" s="100">
        <v>58055709</v>
      </c>
      <c r="F27" s="100">
        <v>1523971</v>
      </c>
      <c r="G27" s="100">
        <v>4534814</v>
      </c>
      <c r="H27" s="100">
        <v>0</v>
      </c>
      <c r="I27" s="100">
        <v>6058785</v>
      </c>
      <c r="J27" s="100">
        <v>4756624</v>
      </c>
      <c r="K27" s="100">
        <v>0</v>
      </c>
      <c r="L27" s="100">
        <v>0</v>
      </c>
      <c r="M27" s="100">
        <v>4756624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10815409</v>
      </c>
      <c r="W27" s="100">
        <v>29027855</v>
      </c>
      <c r="X27" s="100">
        <v>-18212446</v>
      </c>
      <c r="Y27" s="101">
        <v>-62.74</v>
      </c>
      <c r="Z27" s="102">
        <v>58055709</v>
      </c>
    </row>
    <row r="28" spans="1:26" ht="12.75">
      <c r="A28" s="103" t="s">
        <v>46</v>
      </c>
      <c r="B28" s="19">
        <v>49190905</v>
      </c>
      <c r="C28" s="19">
        <v>0</v>
      </c>
      <c r="D28" s="59">
        <v>55981999</v>
      </c>
      <c r="E28" s="60">
        <v>55981999</v>
      </c>
      <c r="F28" s="60">
        <v>1523971</v>
      </c>
      <c r="G28" s="60">
        <v>4534814</v>
      </c>
      <c r="H28" s="60">
        <v>0</v>
      </c>
      <c r="I28" s="60">
        <v>6058785</v>
      </c>
      <c r="J28" s="60">
        <v>4756624</v>
      </c>
      <c r="K28" s="60">
        <v>0</v>
      </c>
      <c r="L28" s="60">
        <v>0</v>
      </c>
      <c r="M28" s="60">
        <v>4756624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10815409</v>
      </c>
      <c r="W28" s="60">
        <v>27991000</v>
      </c>
      <c r="X28" s="60">
        <v>-17175591</v>
      </c>
      <c r="Y28" s="61">
        <v>-61.36</v>
      </c>
      <c r="Z28" s="62">
        <v>55981999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2073710</v>
      </c>
      <c r="E31" s="60">
        <v>2073710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1036855</v>
      </c>
      <c r="X31" s="60">
        <v>-1036855</v>
      </c>
      <c r="Y31" s="61">
        <v>-100</v>
      </c>
      <c r="Z31" s="62">
        <v>2073710</v>
      </c>
    </row>
    <row r="32" spans="1:26" ht="12.75">
      <c r="A32" s="70" t="s">
        <v>54</v>
      </c>
      <c r="B32" s="22">
        <f>SUM(B28:B31)</f>
        <v>49190905</v>
      </c>
      <c r="C32" s="22">
        <f>SUM(C28:C31)</f>
        <v>0</v>
      </c>
      <c r="D32" s="99">
        <f aca="true" t="shared" si="5" ref="D32:Z32">SUM(D28:D31)</f>
        <v>58055709</v>
      </c>
      <c r="E32" s="100">
        <f t="shared" si="5"/>
        <v>58055709</v>
      </c>
      <c r="F32" s="100">
        <f t="shared" si="5"/>
        <v>1523971</v>
      </c>
      <c r="G32" s="100">
        <f t="shared" si="5"/>
        <v>4534814</v>
      </c>
      <c r="H32" s="100">
        <f t="shared" si="5"/>
        <v>0</v>
      </c>
      <c r="I32" s="100">
        <f t="shared" si="5"/>
        <v>6058785</v>
      </c>
      <c r="J32" s="100">
        <f t="shared" si="5"/>
        <v>4756624</v>
      </c>
      <c r="K32" s="100">
        <f t="shared" si="5"/>
        <v>0</v>
      </c>
      <c r="L32" s="100">
        <f t="shared" si="5"/>
        <v>0</v>
      </c>
      <c r="M32" s="100">
        <f t="shared" si="5"/>
        <v>4756624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10815409</v>
      </c>
      <c r="W32" s="100">
        <f t="shared" si="5"/>
        <v>29027855</v>
      </c>
      <c r="X32" s="100">
        <f t="shared" si="5"/>
        <v>-18212446</v>
      </c>
      <c r="Y32" s="101">
        <f>+IF(W32&lt;&gt;0,(X32/W32)*100,0)</f>
        <v>-62.74127385574994</v>
      </c>
      <c r="Z32" s="102">
        <f t="shared" si="5"/>
        <v>58055709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87241270</v>
      </c>
      <c r="C35" s="19">
        <v>0</v>
      </c>
      <c r="D35" s="59">
        <v>70426966</v>
      </c>
      <c r="E35" s="60">
        <v>70426966</v>
      </c>
      <c r="F35" s="60">
        <v>170121024</v>
      </c>
      <c r="G35" s="60">
        <v>84897072</v>
      </c>
      <c r="H35" s="60">
        <v>0</v>
      </c>
      <c r="I35" s="60">
        <v>0</v>
      </c>
      <c r="J35" s="60">
        <v>75643595</v>
      </c>
      <c r="K35" s="60">
        <v>0</v>
      </c>
      <c r="L35" s="60">
        <v>131736217</v>
      </c>
      <c r="M35" s="60">
        <v>131736217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131736217</v>
      </c>
      <c r="W35" s="60">
        <v>35213483</v>
      </c>
      <c r="X35" s="60">
        <v>96522734</v>
      </c>
      <c r="Y35" s="61">
        <v>274.11</v>
      </c>
      <c r="Z35" s="62">
        <v>70426966</v>
      </c>
    </row>
    <row r="36" spans="1:26" ht="12.75">
      <c r="A36" s="58" t="s">
        <v>57</v>
      </c>
      <c r="B36" s="19">
        <v>539688904</v>
      </c>
      <c r="C36" s="19">
        <v>0</v>
      </c>
      <c r="D36" s="59">
        <v>582315884</v>
      </c>
      <c r="E36" s="60">
        <v>582315884</v>
      </c>
      <c r="F36" s="60">
        <v>375129849</v>
      </c>
      <c r="G36" s="60">
        <v>357939841</v>
      </c>
      <c r="H36" s="60">
        <v>0</v>
      </c>
      <c r="I36" s="60">
        <v>0</v>
      </c>
      <c r="J36" s="60">
        <v>365576070</v>
      </c>
      <c r="K36" s="60">
        <v>0</v>
      </c>
      <c r="L36" s="60">
        <v>492677966</v>
      </c>
      <c r="M36" s="60">
        <v>492677966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492677966</v>
      </c>
      <c r="W36" s="60">
        <v>291157942</v>
      </c>
      <c r="X36" s="60">
        <v>201520024</v>
      </c>
      <c r="Y36" s="61">
        <v>69.21</v>
      </c>
      <c r="Z36" s="62">
        <v>582315884</v>
      </c>
    </row>
    <row r="37" spans="1:26" ht="12.75">
      <c r="A37" s="58" t="s">
        <v>58</v>
      </c>
      <c r="B37" s="19">
        <v>35621846</v>
      </c>
      <c r="C37" s="19">
        <v>0</v>
      </c>
      <c r="D37" s="59">
        <v>30588025</v>
      </c>
      <c r="E37" s="60">
        <v>30588025</v>
      </c>
      <c r="F37" s="60">
        <v>57694936</v>
      </c>
      <c r="G37" s="60">
        <v>-10705177</v>
      </c>
      <c r="H37" s="60">
        <v>0</v>
      </c>
      <c r="I37" s="60">
        <v>0</v>
      </c>
      <c r="J37" s="60">
        <v>-8219674</v>
      </c>
      <c r="K37" s="60">
        <v>0</v>
      </c>
      <c r="L37" s="60">
        <v>-18030714</v>
      </c>
      <c r="M37" s="60">
        <v>-18030714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-18030714</v>
      </c>
      <c r="W37" s="60">
        <v>15294013</v>
      </c>
      <c r="X37" s="60">
        <v>-33324727</v>
      </c>
      <c r="Y37" s="61">
        <v>-217.89</v>
      </c>
      <c r="Z37" s="62">
        <v>30588025</v>
      </c>
    </row>
    <row r="38" spans="1:26" ht="12.75">
      <c r="A38" s="58" t="s">
        <v>59</v>
      </c>
      <c r="B38" s="19">
        <v>4638656</v>
      </c>
      <c r="C38" s="19">
        <v>0</v>
      </c>
      <c r="D38" s="59">
        <v>7101458</v>
      </c>
      <c r="E38" s="60">
        <v>7101458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8269924</v>
      </c>
      <c r="M38" s="60">
        <v>8269924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8269924</v>
      </c>
      <c r="W38" s="60">
        <v>3550729</v>
      </c>
      <c r="X38" s="60">
        <v>4719195</v>
      </c>
      <c r="Y38" s="61">
        <v>132.91</v>
      </c>
      <c r="Z38" s="62">
        <v>7101458</v>
      </c>
    </row>
    <row r="39" spans="1:26" ht="12.75">
      <c r="A39" s="58" t="s">
        <v>60</v>
      </c>
      <c r="B39" s="19">
        <v>586669672</v>
      </c>
      <c r="C39" s="19">
        <v>0</v>
      </c>
      <c r="D39" s="59">
        <v>615053367</v>
      </c>
      <c r="E39" s="60">
        <v>615053367</v>
      </c>
      <c r="F39" s="60">
        <v>487555937</v>
      </c>
      <c r="G39" s="60">
        <v>453542090</v>
      </c>
      <c r="H39" s="60">
        <v>0</v>
      </c>
      <c r="I39" s="60">
        <v>0</v>
      </c>
      <c r="J39" s="60">
        <v>449439339</v>
      </c>
      <c r="K39" s="60">
        <v>0</v>
      </c>
      <c r="L39" s="60">
        <v>634174972</v>
      </c>
      <c r="M39" s="60">
        <v>634174972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634174972</v>
      </c>
      <c r="W39" s="60">
        <v>307526684</v>
      </c>
      <c r="X39" s="60">
        <v>326648288</v>
      </c>
      <c r="Y39" s="61">
        <v>106.22</v>
      </c>
      <c r="Z39" s="62">
        <v>615053367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68145746</v>
      </c>
      <c r="C42" s="19">
        <v>0</v>
      </c>
      <c r="D42" s="59">
        <v>29783967</v>
      </c>
      <c r="E42" s="60">
        <v>29783967</v>
      </c>
      <c r="F42" s="60">
        <v>68537297</v>
      </c>
      <c r="G42" s="60">
        <v>-11318585</v>
      </c>
      <c r="H42" s="60">
        <v>-10910723</v>
      </c>
      <c r="I42" s="60">
        <v>46307989</v>
      </c>
      <c r="J42" s="60">
        <v>-10217619</v>
      </c>
      <c r="K42" s="60">
        <v>0</v>
      </c>
      <c r="L42" s="60">
        <v>52972944</v>
      </c>
      <c r="M42" s="60">
        <v>42755325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89063314</v>
      </c>
      <c r="W42" s="60">
        <v>9723672</v>
      </c>
      <c r="X42" s="60">
        <v>79339642</v>
      </c>
      <c r="Y42" s="61">
        <v>815.94</v>
      </c>
      <c r="Z42" s="62">
        <v>29783967</v>
      </c>
    </row>
    <row r="43" spans="1:26" ht="12.75">
      <c r="A43" s="58" t="s">
        <v>63</v>
      </c>
      <c r="B43" s="19">
        <v>-49934544</v>
      </c>
      <c r="C43" s="19">
        <v>0</v>
      </c>
      <c r="D43" s="59">
        <v>-55962000</v>
      </c>
      <c r="E43" s="60">
        <v>-55962000</v>
      </c>
      <c r="F43" s="60">
        <v>-49072</v>
      </c>
      <c r="G43" s="60">
        <v>-3878478</v>
      </c>
      <c r="H43" s="60">
        <v>-3480752</v>
      </c>
      <c r="I43" s="60">
        <v>-7408302</v>
      </c>
      <c r="J43" s="60">
        <v>-2236370</v>
      </c>
      <c r="K43" s="60">
        <v>0</v>
      </c>
      <c r="L43" s="60">
        <v>-3907725</v>
      </c>
      <c r="M43" s="60">
        <v>-6144095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-13552397</v>
      </c>
      <c r="W43" s="60">
        <v>-27984000</v>
      </c>
      <c r="X43" s="60">
        <v>14431603</v>
      </c>
      <c r="Y43" s="61">
        <v>-51.57</v>
      </c>
      <c r="Z43" s="62">
        <v>-55962000</v>
      </c>
    </row>
    <row r="44" spans="1:26" ht="12.75">
      <c r="A44" s="58" t="s">
        <v>64</v>
      </c>
      <c r="B44" s="19">
        <v>1551354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26357521</v>
      </c>
      <c r="C45" s="22">
        <v>0</v>
      </c>
      <c r="D45" s="99">
        <v>-26178033</v>
      </c>
      <c r="E45" s="100">
        <v>-26178033</v>
      </c>
      <c r="F45" s="100">
        <v>94845746</v>
      </c>
      <c r="G45" s="100">
        <v>79648683</v>
      </c>
      <c r="H45" s="100">
        <v>65257208</v>
      </c>
      <c r="I45" s="100">
        <v>65257208</v>
      </c>
      <c r="J45" s="100">
        <v>52803219</v>
      </c>
      <c r="K45" s="100">
        <v>52803219</v>
      </c>
      <c r="L45" s="100">
        <v>101868438</v>
      </c>
      <c r="M45" s="100">
        <v>101868438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101868438</v>
      </c>
      <c r="W45" s="100">
        <v>-18260328</v>
      </c>
      <c r="X45" s="100">
        <v>120128766</v>
      </c>
      <c r="Y45" s="101">
        <v>-657.87</v>
      </c>
      <c r="Z45" s="102">
        <v>-26178033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-30.482440770121165</v>
      </c>
      <c r="G58" s="7">
        <f t="shared" si="6"/>
        <v>185.7688125066789</v>
      </c>
      <c r="H58" s="7">
        <f t="shared" si="6"/>
        <v>20.692946468902957</v>
      </c>
      <c r="I58" s="7">
        <f t="shared" si="6"/>
        <v>180.73177563933564</v>
      </c>
      <c r="J58" s="7">
        <f t="shared" si="6"/>
        <v>555.8796300327074</v>
      </c>
      <c r="K58" s="7">
        <f t="shared" si="6"/>
        <v>0</v>
      </c>
      <c r="L58" s="7">
        <f t="shared" si="6"/>
        <v>0</v>
      </c>
      <c r="M58" s="7">
        <f t="shared" si="6"/>
        <v>246.56954967904298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210.78268813725174</v>
      </c>
      <c r="W58" s="7">
        <f t="shared" si="6"/>
        <v>109.46411062755774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-39.474904907690885</v>
      </c>
      <c r="G59" s="10">
        <f t="shared" si="7"/>
        <v>500.3491448094162</v>
      </c>
      <c r="H59" s="10">
        <f t="shared" si="7"/>
        <v>36.75689064213099</v>
      </c>
      <c r="I59" s="10">
        <f t="shared" si="7"/>
        <v>587.863249732141</v>
      </c>
      <c r="J59" s="10">
        <f t="shared" si="7"/>
        <v>690.8337633723845</v>
      </c>
      <c r="K59" s="10">
        <f t="shared" si="7"/>
        <v>0</v>
      </c>
      <c r="L59" s="10">
        <f t="shared" si="7"/>
        <v>0</v>
      </c>
      <c r="M59" s="10">
        <f t="shared" si="7"/>
        <v>292.0345423555785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377.9869252532782</v>
      </c>
      <c r="W59" s="10">
        <f t="shared" si="7"/>
        <v>97.73581306031942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-45.9430391239367</v>
      </c>
      <c r="G60" s="13">
        <f t="shared" si="7"/>
        <v>52.123221515128684</v>
      </c>
      <c r="H60" s="13">
        <f t="shared" si="7"/>
        <v>46.05130361648444</v>
      </c>
      <c r="I60" s="13">
        <f t="shared" si="7"/>
        <v>97.32858476064999</v>
      </c>
      <c r="J60" s="13">
        <f t="shared" si="7"/>
        <v>39.00756938603869</v>
      </c>
      <c r="K60" s="13">
        <f t="shared" si="7"/>
        <v>0</v>
      </c>
      <c r="L60" s="13">
        <f t="shared" si="7"/>
        <v>0</v>
      </c>
      <c r="M60" s="13">
        <f t="shared" si="7"/>
        <v>37.69273899635548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67.82578846633936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102.28800344141528</v>
      </c>
      <c r="H65" s="13">
        <f t="shared" si="7"/>
        <v>0</v>
      </c>
      <c r="I65" s="13">
        <f t="shared" si="7"/>
        <v>190.6691939560144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262.9658009356348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9110627</v>
      </c>
      <c r="C67" s="24"/>
      <c r="D67" s="25">
        <v>8400000</v>
      </c>
      <c r="E67" s="26">
        <v>8400000</v>
      </c>
      <c r="F67" s="26">
        <v>-470835</v>
      </c>
      <c r="G67" s="26">
        <v>795415</v>
      </c>
      <c r="H67" s="26">
        <v>646428</v>
      </c>
      <c r="I67" s="26">
        <v>971008</v>
      </c>
      <c r="J67" s="26">
        <v>344571</v>
      </c>
      <c r="K67" s="26">
        <v>470803</v>
      </c>
      <c r="L67" s="26"/>
      <c r="M67" s="26">
        <v>815374</v>
      </c>
      <c r="N67" s="26"/>
      <c r="O67" s="26"/>
      <c r="P67" s="26"/>
      <c r="Q67" s="26"/>
      <c r="R67" s="26"/>
      <c r="S67" s="26"/>
      <c r="T67" s="26"/>
      <c r="U67" s="26"/>
      <c r="V67" s="26">
        <v>1786382</v>
      </c>
      <c r="W67" s="26">
        <v>3836874</v>
      </c>
      <c r="X67" s="26"/>
      <c r="Y67" s="25"/>
      <c r="Z67" s="27">
        <v>8400000</v>
      </c>
    </row>
    <row r="68" spans="1:26" ht="12.75" hidden="1">
      <c r="A68" s="37" t="s">
        <v>31</v>
      </c>
      <c r="B68" s="19">
        <v>7916658</v>
      </c>
      <c r="C68" s="19"/>
      <c r="D68" s="20">
        <v>7500000</v>
      </c>
      <c r="E68" s="21">
        <v>7500000</v>
      </c>
      <c r="F68" s="21">
        <v>-280254</v>
      </c>
      <c r="G68" s="21">
        <v>280113</v>
      </c>
      <c r="H68" s="21">
        <v>274539</v>
      </c>
      <c r="I68" s="21">
        <v>274398</v>
      </c>
      <c r="J68" s="21">
        <v>273231</v>
      </c>
      <c r="K68" s="21">
        <v>396787</v>
      </c>
      <c r="L68" s="21"/>
      <c r="M68" s="21">
        <v>670018</v>
      </c>
      <c r="N68" s="21"/>
      <c r="O68" s="21"/>
      <c r="P68" s="21"/>
      <c r="Q68" s="21"/>
      <c r="R68" s="21"/>
      <c r="S68" s="21"/>
      <c r="T68" s="21"/>
      <c r="U68" s="21"/>
      <c r="V68" s="21">
        <v>944416</v>
      </c>
      <c r="W68" s="21">
        <v>3836874</v>
      </c>
      <c r="X68" s="21"/>
      <c r="Y68" s="20"/>
      <c r="Z68" s="23">
        <v>7500000</v>
      </c>
    </row>
    <row r="69" spans="1:26" ht="12.75" hidden="1">
      <c r="A69" s="38" t="s">
        <v>32</v>
      </c>
      <c r="B69" s="19">
        <v>1193969</v>
      </c>
      <c r="C69" s="19"/>
      <c r="D69" s="20">
        <v>900000</v>
      </c>
      <c r="E69" s="21">
        <v>900000</v>
      </c>
      <c r="F69" s="21">
        <v>-71593</v>
      </c>
      <c r="G69" s="21">
        <v>145981</v>
      </c>
      <c r="H69" s="21">
        <v>71340</v>
      </c>
      <c r="I69" s="21">
        <v>145728</v>
      </c>
      <c r="J69" s="21">
        <v>71340</v>
      </c>
      <c r="K69" s="21">
        <v>71340</v>
      </c>
      <c r="L69" s="21"/>
      <c r="M69" s="21">
        <v>142680</v>
      </c>
      <c r="N69" s="21"/>
      <c r="O69" s="21"/>
      <c r="P69" s="21"/>
      <c r="Q69" s="21"/>
      <c r="R69" s="21"/>
      <c r="S69" s="21"/>
      <c r="T69" s="21"/>
      <c r="U69" s="21"/>
      <c r="V69" s="21">
        <v>288408</v>
      </c>
      <c r="W69" s="21"/>
      <c r="X69" s="21"/>
      <c r="Y69" s="20"/>
      <c r="Z69" s="23">
        <v>900000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900000</v>
      </c>
      <c r="E73" s="21">
        <v>900000</v>
      </c>
      <c r="F73" s="21">
        <v>-71593</v>
      </c>
      <c r="G73" s="21">
        <v>71593</v>
      </c>
      <c r="H73" s="21">
        <v>71340</v>
      </c>
      <c r="I73" s="21">
        <v>71340</v>
      </c>
      <c r="J73" s="21">
        <v>71340</v>
      </c>
      <c r="K73" s="21">
        <v>71340</v>
      </c>
      <c r="L73" s="21"/>
      <c r="M73" s="21">
        <v>142680</v>
      </c>
      <c r="N73" s="21"/>
      <c r="O73" s="21"/>
      <c r="P73" s="21"/>
      <c r="Q73" s="21"/>
      <c r="R73" s="21"/>
      <c r="S73" s="21"/>
      <c r="T73" s="21"/>
      <c r="U73" s="21"/>
      <c r="V73" s="21">
        <v>214020</v>
      </c>
      <c r="W73" s="21"/>
      <c r="X73" s="21"/>
      <c r="Y73" s="20"/>
      <c r="Z73" s="23">
        <v>900000</v>
      </c>
    </row>
    <row r="74" spans="1:26" ht="12.75" hidden="1">
      <c r="A74" s="39" t="s">
        <v>107</v>
      </c>
      <c r="B74" s="19">
        <v>1193969</v>
      </c>
      <c r="C74" s="19"/>
      <c r="D74" s="20"/>
      <c r="E74" s="21"/>
      <c r="F74" s="21"/>
      <c r="G74" s="21">
        <v>74388</v>
      </c>
      <c r="H74" s="21"/>
      <c r="I74" s="21">
        <v>74388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74388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-118988</v>
      </c>
      <c r="G75" s="30">
        <v>369321</v>
      </c>
      <c r="H75" s="30">
        <v>300549</v>
      </c>
      <c r="I75" s="30">
        <v>550882</v>
      </c>
      <c r="J75" s="30"/>
      <c r="K75" s="30">
        <v>2676</v>
      </c>
      <c r="L75" s="30"/>
      <c r="M75" s="30">
        <v>2676</v>
      </c>
      <c r="N75" s="30"/>
      <c r="O75" s="30"/>
      <c r="P75" s="30"/>
      <c r="Q75" s="30"/>
      <c r="R75" s="30"/>
      <c r="S75" s="30"/>
      <c r="T75" s="30"/>
      <c r="U75" s="30"/>
      <c r="V75" s="30">
        <v>553558</v>
      </c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>
        <v>8400000</v>
      </c>
      <c r="E76" s="34">
        <v>8400000</v>
      </c>
      <c r="F76" s="34">
        <v>143522</v>
      </c>
      <c r="G76" s="34">
        <v>1477633</v>
      </c>
      <c r="H76" s="34">
        <v>133765</v>
      </c>
      <c r="I76" s="34">
        <v>1754920</v>
      </c>
      <c r="J76" s="34">
        <v>1915400</v>
      </c>
      <c r="K76" s="34"/>
      <c r="L76" s="34">
        <v>95064</v>
      </c>
      <c r="M76" s="34">
        <v>2010464</v>
      </c>
      <c r="N76" s="34"/>
      <c r="O76" s="34"/>
      <c r="P76" s="34"/>
      <c r="Q76" s="34"/>
      <c r="R76" s="34"/>
      <c r="S76" s="34"/>
      <c r="T76" s="34"/>
      <c r="U76" s="34"/>
      <c r="V76" s="34">
        <v>3765384</v>
      </c>
      <c r="W76" s="34">
        <v>4200000</v>
      </c>
      <c r="X76" s="34"/>
      <c r="Y76" s="33"/>
      <c r="Z76" s="35">
        <v>8400000</v>
      </c>
    </row>
    <row r="77" spans="1:26" ht="12.75" hidden="1">
      <c r="A77" s="37" t="s">
        <v>31</v>
      </c>
      <c r="B77" s="19"/>
      <c r="C77" s="19"/>
      <c r="D77" s="20">
        <v>7500000</v>
      </c>
      <c r="E77" s="21">
        <v>7500000</v>
      </c>
      <c r="F77" s="21">
        <v>110630</v>
      </c>
      <c r="G77" s="21">
        <v>1401543</v>
      </c>
      <c r="H77" s="21">
        <v>100912</v>
      </c>
      <c r="I77" s="21">
        <v>1613085</v>
      </c>
      <c r="J77" s="21">
        <v>1887572</v>
      </c>
      <c r="K77" s="21"/>
      <c r="L77" s="21">
        <v>69112</v>
      </c>
      <c r="M77" s="21">
        <v>1956684</v>
      </c>
      <c r="N77" s="21"/>
      <c r="O77" s="21"/>
      <c r="P77" s="21"/>
      <c r="Q77" s="21"/>
      <c r="R77" s="21"/>
      <c r="S77" s="21"/>
      <c r="T77" s="21"/>
      <c r="U77" s="21"/>
      <c r="V77" s="21">
        <v>3569769</v>
      </c>
      <c r="W77" s="21">
        <v>3750000</v>
      </c>
      <c r="X77" s="21"/>
      <c r="Y77" s="20"/>
      <c r="Z77" s="23">
        <v>7500000</v>
      </c>
    </row>
    <row r="78" spans="1:26" ht="12.75" hidden="1">
      <c r="A78" s="38" t="s">
        <v>32</v>
      </c>
      <c r="B78" s="19"/>
      <c r="C78" s="19"/>
      <c r="D78" s="20">
        <v>900000</v>
      </c>
      <c r="E78" s="21">
        <v>900000</v>
      </c>
      <c r="F78" s="21">
        <v>32892</v>
      </c>
      <c r="G78" s="21">
        <v>76090</v>
      </c>
      <c r="H78" s="21">
        <v>32853</v>
      </c>
      <c r="I78" s="21">
        <v>141835</v>
      </c>
      <c r="J78" s="21">
        <v>27828</v>
      </c>
      <c r="K78" s="21"/>
      <c r="L78" s="21">
        <v>25952</v>
      </c>
      <c r="M78" s="21">
        <v>53780</v>
      </c>
      <c r="N78" s="21"/>
      <c r="O78" s="21"/>
      <c r="P78" s="21"/>
      <c r="Q78" s="21"/>
      <c r="R78" s="21"/>
      <c r="S78" s="21"/>
      <c r="T78" s="21"/>
      <c r="U78" s="21"/>
      <c r="V78" s="21">
        <v>195615</v>
      </c>
      <c r="W78" s="21">
        <v>450000</v>
      </c>
      <c r="X78" s="21"/>
      <c r="Y78" s="20"/>
      <c r="Z78" s="23">
        <v>900000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900000</v>
      </c>
      <c r="E82" s="21">
        <v>900000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450000</v>
      </c>
      <c r="X82" s="21"/>
      <c r="Y82" s="20"/>
      <c r="Z82" s="23">
        <v>900000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32892</v>
      </c>
      <c r="G83" s="21">
        <v>76090</v>
      </c>
      <c r="H83" s="21">
        <v>32853</v>
      </c>
      <c r="I83" s="21">
        <v>141835</v>
      </c>
      <c r="J83" s="21">
        <v>27828</v>
      </c>
      <c r="K83" s="21"/>
      <c r="L83" s="21">
        <v>25952</v>
      </c>
      <c r="M83" s="21">
        <v>53780</v>
      </c>
      <c r="N83" s="21"/>
      <c r="O83" s="21"/>
      <c r="P83" s="21"/>
      <c r="Q83" s="21"/>
      <c r="R83" s="21"/>
      <c r="S83" s="21"/>
      <c r="T83" s="21"/>
      <c r="U83" s="21"/>
      <c r="V83" s="21">
        <v>195615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4500000</v>
      </c>
      <c r="F5" s="358">
        <f t="shared" si="0"/>
        <v>4500000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2250000</v>
      </c>
      <c r="Y5" s="358">
        <f t="shared" si="0"/>
        <v>-2250000</v>
      </c>
      <c r="Z5" s="359">
        <f>+IF(X5&lt;&gt;0,+(Y5/X5)*100,0)</f>
        <v>-100</v>
      </c>
      <c r="AA5" s="360">
        <f>+AA6+AA8+AA11+AA13+AA15</f>
        <v>4500000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4500000</v>
      </c>
      <c r="F6" s="59">
        <f t="shared" si="1"/>
        <v>4500000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2250000</v>
      </c>
      <c r="Y6" s="59">
        <f t="shared" si="1"/>
        <v>-2250000</v>
      </c>
      <c r="Z6" s="61">
        <f>+IF(X6&lt;&gt;0,+(Y6/X6)*100,0)</f>
        <v>-100</v>
      </c>
      <c r="AA6" s="62">
        <f t="shared" si="1"/>
        <v>4500000</v>
      </c>
    </row>
    <row r="7" spans="1:27" ht="12.75">
      <c r="A7" s="291" t="s">
        <v>230</v>
      </c>
      <c r="B7" s="142"/>
      <c r="C7" s="60"/>
      <c r="D7" s="340"/>
      <c r="E7" s="60">
        <v>4500000</v>
      </c>
      <c r="F7" s="59">
        <v>4500000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2250000</v>
      </c>
      <c r="Y7" s="59">
        <v>-2250000</v>
      </c>
      <c r="Z7" s="61">
        <v>-100</v>
      </c>
      <c r="AA7" s="62">
        <v>4500000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4500000</v>
      </c>
      <c r="F60" s="264">
        <f t="shared" si="14"/>
        <v>4500000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2250000</v>
      </c>
      <c r="Y60" s="264">
        <f t="shared" si="14"/>
        <v>-2250000</v>
      </c>
      <c r="Z60" s="337">
        <f>+IF(X60&lt;&gt;0,+(Y60/X60)*100,0)</f>
        <v>-100</v>
      </c>
      <c r="AA60" s="232">
        <f>+AA57+AA54+AA51+AA40+AA37+AA34+AA22+AA5</f>
        <v>4500000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231327380</v>
      </c>
      <c r="D5" s="153">
        <f>SUM(D6:D8)</f>
        <v>0</v>
      </c>
      <c r="E5" s="154">
        <f t="shared" si="0"/>
        <v>163835567</v>
      </c>
      <c r="F5" s="100">
        <f t="shared" si="0"/>
        <v>163835567</v>
      </c>
      <c r="G5" s="100">
        <f t="shared" si="0"/>
        <v>78900</v>
      </c>
      <c r="H5" s="100">
        <f t="shared" si="0"/>
        <v>1867981</v>
      </c>
      <c r="I5" s="100">
        <f t="shared" si="0"/>
        <v>1008536</v>
      </c>
      <c r="J5" s="100">
        <f t="shared" si="0"/>
        <v>2955417</v>
      </c>
      <c r="K5" s="100">
        <f t="shared" si="0"/>
        <v>414783</v>
      </c>
      <c r="L5" s="100">
        <f t="shared" si="0"/>
        <v>4858100</v>
      </c>
      <c r="M5" s="100">
        <f t="shared" si="0"/>
        <v>0</v>
      </c>
      <c r="N5" s="100">
        <f t="shared" si="0"/>
        <v>5272883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8228300</v>
      </c>
      <c r="X5" s="100">
        <f t="shared" si="0"/>
        <v>86038878</v>
      </c>
      <c r="Y5" s="100">
        <f t="shared" si="0"/>
        <v>-77810578</v>
      </c>
      <c r="Z5" s="137">
        <f>+IF(X5&lt;&gt;0,+(Y5/X5)*100,0)</f>
        <v>-90.43653265678337</v>
      </c>
      <c r="AA5" s="153">
        <f>SUM(AA6:AA8)</f>
        <v>163835567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231327380</v>
      </c>
      <c r="D7" s="157"/>
      <c r="E7" s="158">
        <v>163835567</v>
      </c>
      <c r="F7" s="159">
        <v>163835567</v>
      </c>
      <c r="G7" s="159">
        <v>78900</v>
      </c>
      <c r="H7" s="159">
        <v>1867981</v>
      </c>
      <c r="I7" s="159">
        <v>1008536</v>
      </c>
      <c r="J7" s="159">
        <v>2955417</v>
      </c>
      <c r="K7" s="159">
        <v>414783</v>
      </c>
      <c r="L7" s="159">
        <v>4858100</v>
      </c>
      <c r="M7" s="159"/>
      <c r="N7" s="159">
        <v>5272883</v>
      </c>
      <c r="O7" s="159"/>
      <c r="P7" s="159"/>
      <c r="Q7" s="159"/>
      <c r="R7" s="159"/>
      <c r="S7" s="159"/>
      <c r="T7" s="159"/>
      <c r="U7" s="159"/>
      <c r="V7" s="159"/>
      <c r="W7" s="159">
        <v>8228300</v>
      </c>
      <c r="X7" s="159">
        <v>86038878</v>
      </c>
      <c r="Y7" s="159">
        <v>-77810578</v>
      </c>
      <c r="Z7" s="141">
        <v>-90.44</v>
      </c>
      <c r="AA7" s="157">
        <v>163835567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4276460</v>
      </c>
      <c r="F9" s="100">
        <f t="shared" si="1"/>
        <v>4276460</v>
      </c>
      <c r="G9" s="100">
        <f t="shared" si="1"/>
        <v>-6250</v>
      </c>
      <c r="H9" s="100">
        <f t="shared" si="1"/>
        <v>4300</v>
      </c>
      <c r="I9" s="100">
        <f t="shared" si="1"/>
        <v>4000</v>
      </c>
      <c r="J9" s="100">
        <f t="shared" si="1"/>
        <v>2050</v>
      </c>
      <c r="K9" s="100">
        <f t="shared" si="1"/>
        <v>0</v>
      </c>
      <c r="L9" s="100">
        <f t="shared" si="1"/>
        <v>1650</v>
      </c>
      <c r="M9" s="100">
        <f t="shared" si="1"/>
        <v>0</v>
      </c>
      <c r="N9" s="100">
        <f t="shared" si="1"/>
        <v>1650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3700</v>
      </c>
      <c r="X9" s="100">
        <f t="shared" si="1"/>
        <v>0</v>
      </c>
      <c r="Y9" s="100">
        <f t="shared" si="1"/>
        <v>3700</v>
      </c>
      <c r="Z9" s="137">
        <f>+IF(X9&lt;&gt;0,+(Y9/X9)*100,0)</f>
        <v>0</v>
      </c>
      <c r="AA9" s="153">
        <f>SUM(AA10:AA14)</f>
        <v>4276460</v>
      </c>
    </row>
    <row r="10" spans="1:27" ht="12.75">
      <c r="A10" s="138" t="s">
        <v>79</v>
      </c>
      <c r="B10" s="136"/>
      <c r="C10" s="155"/>
      <c r="D10" s="155"/>
      <c r="E10" s="156">
        <v>4276460</v>
      </c>
      <c r="F10" s="60">
        <v>4276460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4276460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-6250</v>
      </c>
      <c r="H12" s="60">
        <v>4300</v>
      </c>
      <c r="I12" s="60">
        <v>4000</v>
      </c>
      <c r="J12" s="60">
        <v>2050</v>
      </c>
      <c r="K12" s="60"/>
      <c r="L12" s="60">
        <v>1650</v>
      </c>
      <c r="M12" s="60"/>
      <c r="N12" s="60">
        <v>1650</v>
      </c>
      <c r="O12" s="60"/>
      <c r="P12" s="60"/>
      <c r="Q12" s="60"/>
      <c r="R12" s="60"/>
      <c r="S12" s="60"/>
      <c r="T12" s="60"/>
      <c r="U12" s="60"/>
      <c r="V12" s="60"/>
      <c r="W12" s="60">
        <v>3700</v>
      </c>
      <c r="X12" s="60"/>
      <c r="Y12" s="60">
        <v>3700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70523600</v>
      </c>
      <c r="F15" s="100">
        <f t="shared" si="2"/>
        <v>70523600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268518</v>
      </c>
      <c r="Y15" s="100">
        <f t="shared" si="2"/>
        <v>-268518</v>
      </c>
      <c r="Z15" s="137">
        <f>+IF(X15&lt;&gt;0,+(Y15/X15)*100,0)</f>
        <v>-100</v>
      </c>
      <c r="AA15" s="153">
        <f>SUM(AA16:AA18)</f>
        <v>70523600</v>
      </c>
    </row>
    <row r="16" spans="1:27" ht="12.75">
      <c r="A16" s="138" t="s">
        <v>85</v>
      </c>
      <c r="B16" s="136"/>
      <c r="C16" s="155"/>
      <c r="D16" s="155"/>
      <c r="E16" s="156">
        <v>63600</v>
      </c>
      <c r="F16" s="60">
        <v>63600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63600</v>
      </c>
    </row>
    <row r="17" spans="1:27" ht="12.75">
      <c r="A17" s="138" t="s">
        <v>86</v>
      </c>
      <c r="B17" s="136"/>
      <c r="C17" s="155"/>
      <c r="D17" s="155"/>
      <c r="E17" s="156">
        <v>70460000</v>
      </c>
      <c r="F17" s="60">
        <v>70460000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268518</v>
      </c>
      <c r="Y17" s="60">
        <v>-268518</v>
      </c>
      <c r="Z17" s="140">
        <v>-100</v>
      </c>
      <c r="AA17" s="155">
        <v>70460000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900000</v>
      </c>
      <c r="F19" s="100">
        <f t="shared" si="3"/>
        <v>900000</v>
      </c>
      <c r="G19" s="100">
        <f t="shared" si="3"/>
        <v>-71593</v>
      </c>
      <c r="H19" s="100">
        <f t="shared" si="3"/>
        <v>71593</v>
      </c>
      <c r="I19" s="100">
        <f t="shared" si="3"/>
        <v>71340</v>
      </c>
      <c r="J19" s="100">
        <f t="shared" si="3"/>
        <v>71340</v>
      </c>
      <c r="K19" s="100">
        <f t="shared" si="3"/>
        <v>71340</v>
      </c>
      <c r="L19" s="100">
        <f t="shared" si="3"/>
        <v>1375340</v>
      </c>
      <c r="M19" s="100">
        <f t="shared" si="3"/>
        <v>0</v>
      </c>
      <c r="N19" s="100">
        <f t="shared" si="3"/>
        <v>1446680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1518020</v>
      </c>
      <c r="X19" s="100">
        <f t="shared" si="3"/>
        <v>21544998</v>
      </c>
      <c r="Y19" s="100">
        <f t="shared" si="3"/>
        <v>-20026978</v>
      </c>
      <c r="Z19" s="137">
        <f>+IF(X19&lt;&gt;0,+(Y19/X19)*100,0)</f>
        <v>-92.95418825288357</v>
      </c>
      <c r="AA19" s="153">
        <f>SUM(AA20:AA23)</f>
        <v>900000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900000</v>
      </c>
      <c r="F23" s="60">
        <v>900000</v>
      </c>
      <c r="G23" s="60">
        <v>-71593</v>
      </c>
      <c r="H23" s="60">
        <v>71593</v>
      </c>
      <c r="I23" s="60">
        <v>71340</v>
      </c>
      <c r="J23" s="60">
        <v>71340</v>
      </c>
      <c r="K23" s="60">
        <v>71340</v>
      </c>
      <c r="L23" s="60">
        <v>1375340</v>
      </c>
      <c r="M23" s="60"/>
      <c r="N23" s="60">
        <v>1446680</v>
      </c>
      <c r="O23" s="60"/>
      <c r="P23" s="60"/>
      <c r="Q23" s="60"/>
      <c r="R23" s="60"/>
      <c r="S23" s="60"/>
      <c r="T23" s="60"/>
      <c r="U23" s="60"/>
      <c r="V23" s="60"/>
      <c r="W23" s="60">
        <v>1518020</v>
      </c>
      <c r="X23" s="60">
        <v>21544998</v>
      </c>
      <c r="Y23" s="60">
        <v>-20026978</v>
      </c>
      <c r="Z23" s="140">
        <v>-92.95</v>
      </c>
      <c r="AA23" s="155">
        <v>900000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231327380</v>
      </c>
      <c r="D25" s="168">
        <f>+D5+D9+D15+D19+D24</f>
        <v>0</v>
      </c>
      <c r="E25" s="169">
        <f t="shared" si="4"/>
        <v>239535627</v>
      </c>
      <c r="F25" s="73">
        <f t="shared" si="4"/>
        <v>239535627</v>
      </c>
      <c r="G25" s="73">
        <f t="shared" si="4"/>
        <v>1057</v>
      </c>
      <c r="H25" s="73">
        <f t="shared" si="4"/>
        <v>1943874</v>
      </c>
      <c r="I25" s="73">
        <f t="shared" si="4"/>
        <v>1083876</v>
      </c>
      <c r="J25" s="73">
        <f t="shared" si="4"/>
        <v>3028807</v>
      </c>
      <c r="K25" s="73">
        <f t="shared" si="4"/>
        <v>486123</v>
      </c>
      <c r="L25" s="73">
        <f t="shared" si="4"/>
        <v>6235090</v>
      </c>
      <c r="M25" s="73">
        <f t="shared" si="4"/>
        <v>0</v>
      </c>
      <c r="N25" s="73">
        <f t="shared" si="4"/>
        <v>6721213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9750020</v>
      </c>
      <c r="X25" s="73">
        <f t="shared" si="4"/>
        <v>107852394</v>
      </c>
      <c r="Y25" s="73">
        <f t="shared" si="4"/>
        <v>-98102374</v>
      </c>
      <c r="Z25" s="170">
        <f>+IF(X25&lt;&gt;0,+(Y25/X25)*100,0)</f>
        <v>-90.95984832752066</v>
      </c>
      <c r="AA25" s="168">
        <f>+AA5+AA9+AA15+AA19+AA24</f>
        <v>239535627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196045919</v>
      </c>
      <c r="D28" s="153">
        <f>SUM(D29:D31)</f>
        <v>0</v>
      </c>
      <c r="E28" s="154">
        <f t="shared" si="5"/>
        <v>120763858</v>
      </c>
      <c r="F28" s="100">
        <f t="shared" si="5"/>
        <v>120763858</v>
      </c>
      <c r="G28" s="100">
        <f t="shared" si="5"/>
        <v>580534</v>
      </c>
      <c r="H28" s="100">
        <f t="shared" si="5"/>
        <v>1294650</v>
      </c>
      <c r="I28" s="100">
        <f t="shared" si="5"/>
        <v>1785426</v>
      </c>
      <c r="J28" s="100">
        <f t="shared" si="5"/>
        <v>3660610</v>
      </c>
      <c r="K28" s="100">
        <f t="shared" si="5"/>
        <v>1327234</v>
      </c>
      <c r="L28" s="100">
        <f t="shared" si="5"/>
        <v>1151747</v>
      </c>
      <c r="M28" s="100">
        <f t="shared" si="5"/>
        <v>0</v>
      </c>
      <c r="N28" s="100">
        <f t="shared" si="5"/>
        <v>2478981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6139591</v>
      </c>
      <c r="X28" s="100">
        <f t="shared" si="5"/>
        <v>48054396</v>
      </c>
      <c r="Y28" s="100">
        <f t="shared" si="5"/>
        <v>-41914805</v>
      </c>
      <c r="Z28" s="137">
        <f>+IF(X28&lt;&gt;0,+(Y28/X28)*100,0)</f>
        <v>-87.22366419921292</v>
      </c>
      <c r="AA28" s="153">
        <f>SUM(AA29:AA31)</f>
        <v>120763858</v>
      </c>
    </row>
    <row r="29" spans="1:27" ht="12.75">
      <c r="A29" s="138" t="s">
        <v>75</v>
      </c>
      <c r="B29" s="136"/>
      <c r="C29" s="155"/>
      <c r="D29" s="155"/>
      <c r="E29" s="156">
        <v>23472173</v>
      </c>
      <c r="F29" s="60">
        <v>23472173</v>
      </c>
      <c r="G29" s="60">
        <v>209525</v>
      </c>
      <c r="H29" s="60">
        <v>29866</v>
      </c>
      <c r="I29" s="60">
        <v>232678</v>
      </c>
      <c r="J29" s="60">
        <v>472069</v>
      </c>
      <c r="K29" s="60">
        <v>163143</v>
      </c>
      <c r="L29" s="60">
        <v>260729</v>
      </c>
      <c r="M29" s="60"/>
      <c r="N29" s="60">
        <v>423872</v>
      </c>
      <c r="O29" s="60"/>
      <c r="P29" s="60"/>
      <c r="Q29" s="60"/>
      <c r="R29" s="60"/>
      <c r="S29" s="60"/>
      <c r="T29" s="60"/>
      <c r="U29" s="60"/>
      <c r="V29" s="60"/>
      <c r="W29" s="60">
        <v>895941</v>
      </c>
      <c r="X29" s="60">
        <v>11736084</v>
      </c>
      <c r="Y29" s="60">
        <v>-10840143</v>
      </c>
      <c r="Z29" s="140">
        <v>-92.37</v>
      </c>
      <c r="AA29" s="155">
        <v>23472173</v>
      </c>
    </row>
    <row r="30" spans="1:27" ht="12.75">
      <c r="A30" s="138" t="s">
        <v>76</v>
      </c>
      <c r="B30" s="136"/>
      <c r="C30" s="157">
        <v>196045919</v>
      </c>
      <c r="D30" s="157"/>
      <c r="E30" s="158">
        <v>97291685</v>
      </c>
      <c r="F30" s="159">
        <v>97291685</v>
      </c>
      <c r="G30" s="159">
        <v>361082</v>
      </c>
      <c r="H30" s="159">
        <v>673114</v>
      </c>
      <c r="I30" s="159">
        <v>1207707</v>
      </c>
      <c r="J30" s="159">
        <v>2241903</v>
      </c>
      <c r="K30" s="159">
        <v>997124</v>
      </c>
      <c r="L30" s="159">
        <v>778407</v>
      </c>
      <c r="M30" s="159"/>
      <c r="N30" s="159">
        <v>1775531</v>
      </c>
      <c r="O30" s="159"/>
      <c r="P30" s="159"/>
      <c r="Q30" s="159"/>
      <c r="R30" s="159"/>
      <c r="S30" s="159"/>
      <c r="T30" s="159"/>
      <c r="U30" s="159"/>
      <c r="V30" s="159"/>
      <c r="W30" s="159">
        <v>4017434</v>
      </c>
      <c r="X30" s="159">
        <v>36318312</v>
      </c>
      <c r="Y30" s="159">
        <v>-32300878</v>
      </c>
      <c r="Z30" s="141">
        <v>-88.94</v>
      </c>
      <c r="AA30" s="157">
        <v>97291685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9927</v>
      </c>
      <c r="H31" s="60">
        <v>591670</v>
      </c>
      <c r="I31" s="60">
        <v>345041</v>
      </c>
      <c r="J31" s="60">
        <v>946638</v>
      </c>
      <c r="K31" s="60">
        <v>166967</v>
      </c>
      <c r="L31" s="60">
        <v>112611</v>
      </c>
      <c r="M31" s="60"/>
      <c r="N31" s="60">
        <v>279578</v>
      </c>
      <c r="O31" s="60"/>
      <c r="P31" s="60"/>
      <c r="Q31" s="60"/>
      <c r="R31" s="60"/>
      <c r="S31" s="60"/>
      <c r="T31" s="60"/>
      <c r="U31" s="60"/>
      <c r="V31" s="60"/>
      <c r="W31" s="60">
        <v>1226216</v>
      </c>
      <c r="X31" s="60"/>
      <c r="Y31" s="60">
        <v>1226216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30992773</v>
      </c>
      <c r="F32" s="100">
        <f t="shared" si="6"/>
        <v>30992773</v>
      </c>
      <c r="G32" s="100">
        <f t="shared" si="6"/>
        <v>360935</v>
      </c>
      <c r="H32" s="100">
        <f t="shared" si="6"/>
        <v>402612</v>
      </c>
      <c r="I32" s="100">
        <f t="shared" si="6"/>
        <v>368705</v>
      </c>
      <c r="J32" s="100">
        <f t="shared" si="6"/>
        <v>1132252</v>
      </c>
      <c r="K32" s="100">
        <f t="shared" si="6"/>
        <v>409083</v>
      </c>
      <c r="L32" s="100">
        <f t="shared" si="6"/>
        <v>410481</v>
      </c>
      <c r="M32" s="100">
        <f t="shared" si="6"/>
        <v>0</v>
      </c>
      <c r="N32" s="100">
        <f t="shared" si="6"/>
        <v>819564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1951816</v>
      </c>
      <c r="X32" s="100">
        <f t="shared" si="6"/>
        <v>15496392</v>
      </c>
      <c r="Y32" s="100">
        <f t="shared" si="6"/>
        <v>-13544576</v>
      </c>
      <c r="Z32" s="137">
        <f>+IF(X32&lt;&gt;0,+(Y32/X32)*100,0)</f>
        <v>-87.40470685047204</v>
      </c>
      <c r="AA32" s="153">
        <f>SUM(AA33:AA37)</f>
        <v>30992773</v>
      </c>
    </row>
    <row r="33" spans="1:27" ht="12.75">
      <c r="A33" s="138" t="s">
        <v>79</v>
      </c>
      <c r="B33" s="136"/>
      <c r="C33" s="155"/>
      <c r="D33" s="155"/>
      <c r="E33" s="156">
        <v>30834823</v>
      </c>
      <c r="F33" s="60">
        <v>30834823</v>
      </c>
      <c r="G33" s="60">
        <v>360935</v>
      </c>
      <c r="H33" s="60">
        <v>399152</v>
      </c>
      <c r="I33" s="60">
        <v>368705</v>
      </c>
      <c r="J33" s="60">
        <v>1128792</v>
      </c>
      <c r="K33" s="60">
        <v>391783</v>
      </c>
      <c r="L33" s="60">
        <v>400981</v>
      </c>
      <c r="M33" s="60"/>
      <c r="N33" s="60">
        <v>792764</v>
      </c>
      <c r="O33" s="60"/>
      <c r="P33" s="60"/>
      <c r="Q33" s="60"/>
      <c r="R33" s="60"/>
      <c r="S33" s="60"/>
      <c r="T33" s="60"/>
      <c r="U33" s="60"/>
      <c r="V33" s="60"/>
      <c r="W33" s="60">
        <v>1921556</v>
      </c>
      <c r="X33" s="60">
        <v>15417414</v>
      </c>
      <c r="Y33" s="60">
        <v>-13495858</v>
      </c>
      <c r="Z33" s="140">
        <v>-87.54</v>
      </c>
      <c r="AA33" s="155">
        <v>30834823</v>
      </c>
    </row>
    <row r="34" spans="1:27" ht="12.75">
      <c r="A34" s="138" t="s">
        <v>80</v>
      </c>
      <c r="B34" s="136"/>
      <c r="C34" s="155"/>
      <c r="D34" s="155"/>
      <c r="E34" s="156">
        <v>52650</v>
      </c>
      <c r="F34" s="60">
        <v>52650</v>
      </c>
      <c r="G34" s="60"/>
      <c r="H34" s="60">
        <v>3460</v>
      </c>
      <c r="I34" s="60"/>
      <c r="J34" s="60">
        <v>3460</v>
      </c>
      <c r="K34" s="60"/>
      <c r="L34" s="60">
        <v>9500</v>
      </c>
      <c r="M34" s="60"/>
      <c r="N34" s="60">
        <v>9500</v>
      </c>
      <c r="O34" s="60"/>
      <c r="P34" s="60"/>
      <c r="Q34" s="60"/>
      <c r="R34" s="60"/>
      <c r="S34" s="60"/>
      <c r="T34" s="60"/>
      <c r="U34" s="60"/>
      <c r="V34" s="60"/>
      <c r="W34" s="60">
        <v>12960</v>
      </c>
      <c r="X34" s="60">
        <v>26328</v>
      </c>
      <c r="Y34" s="60">
        <v>-13368</v>
      </c>
      <c r="Z34" s="140">
        <v>-50.77</v>
      </c>
      <c r="AA34" s="155">
        <v>52650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105300</v>
      </c>
      <c r="F37" s="159">
        <v>105300</v>
      </c>
      <c r="G37" s="159"/>
      <c r="H37" s="159"/>
      <c r="I37" s="159"/>
      <c r="J37" s="159"/>
      <c r="K37" s="159">
        <v>17300</v>
      </c>
      <c r="L37" s="159"/>
      <c r="M37" s="159"/>
      <c r="N37" s="159">
        <v>17300</v>
      </c>
      <c r="O37" s="159"/>
      <c r="P37" s="159"/>
      <c r="Q37" s="159"/>
      <c r="R37" s="159"/>
      <c r="S37" s="159"/>
      <c r="T37" s="159"/>
      <c r="U37" s="159"/>
      <c r="V37" s="159"/>
      <c r="W37" s="159">
        <v>17300</v>
      </c>
      <c r="X37" s="159">
        <v>52650</v>
      </c>
      <c r="Y37" s="159">
        <v>-35350</v>
      </c>
      <c r="Z37" s="141">
        <v>-67.14</v>
      </c>
      <c r="AA37" s="157">
        <v>105300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48655026</v>
      </c>
      <c r="F38" s="100">
        <f t="shared" si="7"/>
        <v>48655026</v>
      </c>
      <c r="G38" s="100">
        <f t="shared" si="7"/>
        <v>367225</v>
      </c>
      <c r="H38" s="100">
        <f t="shared" si="7"/>
        <v>681628</v>
      </c>
      <c r="I38" s="100">
        <f t="shared" si="7"/>
        <v>1086026</v>
      </c>
      <c r="J38" s="100">
        <f t="shared" si="7"/>
        <v>2134879</v>
      </c>
      <c r="K38" s="100">
        <f t="shared" si="7"/>
        <v>349278</v>
      </c>
      <c r="L38" s="100">
        <f t="shared" si="7"/>
        <v>721730</v>
      </c>
      <c r="M38" s="100">
        <f t="shared" si="7"/>
        <v>0</v>
      </c>
      <c r="N38" s="100">
        <f t="shared" si="7"/>
        <v>1071008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3205887</v>
      </c>
      <c r="X38" s="100">
        <f t="shared" si="7"/>
        <v>24327510</v>
      </c>
      <c r="Y38" s="100">
        <f t="shared" si="7"/>
        <v>-21121623</v>
      </c>
      <c r="Z38" s="137">
        <f>+IF(X38&lt;&gt;0,+(Y38/X38)*100,0)</f>
        <v>-86.82196821622928</v>
      </c>
      <c r="AA38" s="153">
        <f>SUM(AA39:AA41)</f>
        <v>48655026</v>
      </c>
    </row>
    <row r="39" spans="1:27" ht="12.75">
      <c r="A39" s="138" t="s">
        <v>85</v>
      </c>
      <c r="B39" s="136"/>
      <c r="C39" s="155"/>
      <c r="D39" s="155"/>
      <c r="E39" s="156">
        <v>14303137</v>
      </c>
      <c r="F39" s="60">
        <v>14303137</v>
      </c>
      <c r="G39" s="60">
        <v>207909</v>
      </c>
      <c r="H39" s="60">
        <v>147246</v>
      </c>
      <c r="I39" s="60">
        <v>384000</v>
      </c>
      <c r="J39" s="60">
        <v>739155</v>
      </c>
      <c r="K39" s="60">
        <v>141118</v>
      </c>
      <c r="L39" s="60">
        <v>283060</v>
      </c>
      <c r="M39" s="60"/>
      <c r="N39" s="60">
        <v>424178</v>
      </c>
      <c r="O39" s="60"/>
      <c r="P39" s="60"/>
      <c r="Q39" s="60"/>
      <c r="R39" s="60"/>
      <c r="S39" s="60"/>
      <c r="T39" s="60"/>
      <c r="U39" s="60"/>
      <c r="V39" s="60"/>
      <c r="W39" s="60">
        <v>1163333</v>
      </c>
      <c r="X39" s="60">
        <v>7151568</v>
      </c>
      <c r="Y39" s="60">
        <v>-5988235</v>
      </c>
      <c r="Z39" s="140">
        <v>-83.73</v>
      </c>
      <c r="AA39" s="155">
        <v>14303137</v>
      </c>
    </row>
    <row r="40" spans="1:27" ht="12.75">
      <c r="A40" s="138" t="s">
        <v>86</v>
      </c>
      <c r="B40" s="136"/>
      <c r="C40" s="155"/>
      <c r="D40" s="155"/>
      <c r="E40" s="156">
        <v>34351889</v>
      </c>
      <c r="F40" s="60">
        <v>34351889</v>
      </c>
      <c r="G40" s="60">
        <v>159316</v>
      </c>
      <c r="H40" s="60">
        <v>534382</v>
      </c>
      <c r="I40" s="60">
        <v>702026</v>
      </c>
      <c r="J40" s="60">
        <v>1395724</v>
      </c>
      <c r="K40" s="60">
        <v>208160</v>
      </c>
      <c r="L40" s="60">
        <v>438670</v>
      </c>
      <c r="M40" s="60"/>
      <c r="N40" s="60">
        <v>646830</v>
      </c>
      <c r="O40" s="60"/>
      <c r="P40" s="60"/>
      <c r="Q40" s="60"/>
      <c r="R40" s="60"/>
      <c r="S40" s="60"/>
      <c r="T40" s="60"/>
      <c r="U40" s="60"/>
      <c r="V40" s="60"/>
      <c r="W40" s="60">
        <v>2042554</v>
      </c>
      <c r="X40" s="60">
        <v>17175942</v>
      </c>
      <c r="Y40" s="60">
        <v>-15133388</v>
      </c>
      <c r="Z40" s="140">
        <v>-88.11</v>
      </c>
      <c r="AA40" s="155">
        <v>34351889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5624100</v>
      </c>
      <c r="F42" s="100">
        <f t="shared" si="8"/>
        <v>5624100</v>
      </c>
      <c r="G42" s="100">
        <f t="shared" si="8"/>
        <v>652338</v>
      </c>
      <c r="H42" s="100">
        <f t="shared" si="8"/>
        <v>448162</v>
      </c>
      <c r="I42" s="100">
        <f t="shared" si="8"/>
        <v>140061</v>
      </c>
      <c r="J42" s="100">
        <f t="shared" si="8"/>
        <v>1240561</v>
      </c>
      <c r="K42" s="100">
        <f t="shared" si="8"/>
        <v>406300</v>
      </c>
      <c r="L42" s="100">
        <f t="shared" si="8"/>
        <v>1305454</v>
      </c>
      <c r="M42" s="100">
        <f t="shared" si="8"/>
        <v>0</v>
      </c>
      <c r="N42" s="100">
        <f t="shared" si="8"/>
        <v>1711754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2952315</v>
      </c>
      <c r="X42" s="100">
        <f t="shared" si="8"/>
        <v>2812050</v>
      </c>
      <c r="Y42" s="100">
        <f t="shared" si="8"/>
        <v>140265</v>
      </c>
      <c r="Z42" s="137">
        <f>+IF(X42&lt;&gt;0,+(Y42/X42)*100,0)</f>
        <v>4.98799807969275</v>
      </c>
      <c r="AA42" s="153">
        <f>SUM(AA43:AA46)</f>
        <v>5624100</v>
      </c>
    </row>
    <row r="43" spans="1:27" ht="12.75">
      <c r="A43" s="138" t="s">
        <v>89</v>
      </c>
      <c r="B43" s="136"/>
      <c r="C43" s="155"/>
      <c r="D43" s="155"/>
      <c r="E43" s="156">
        <v>4792000</v>
      </c>
      <c r="F43" s="60">
        <v>4792000</v>
      </c>
      <c r="G43" s="60"/>
      <c r="H43" s="60"/>
      <c r="I43" s="60"/>
      <c r="J43" s="60"/>
      <c r="K43" s="60">
        <v>351504</v>
      </c>
      <c r="L43" s="60">
        <v>851063</v>
      </c>
      <c r="M43" s="60"/>
      <c r="N43" s="60">
        <v>1202567</v>
      </c>
      <c r="O43" s="60"/>
      <c r="P43" s="60"/>
      <c r="Q43" s="60"/>
      <c r="R43" s="60"/>
      <c r="S43" s="60"/>
      <c r="T43" s="60"/>
      <c r="U43" s="60"/>
      <c r="V43" s="60"/>
      <c r="W43" s="60">
        <v>1202567</v>
      </c>
      <c r="X43" s="60">
        <v>2395998</v>
      </c>
      <c r="Y43" s="60">
        <v>-1193431</v>
      </c>
      <c r="Z43" s="140">
        <v>-49.81</v>
      </c>
      <c r="AA43" s="155">
        <v>4792000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832100</v>
      </c>
      <c r="F46" s="60">
        <v>832100</v>
      </c>
      <c r="G46" s="60">
        <v>652338</v>
      </c>
      <c r="H46" s="60">
        <v>448162</v>
      </c>
      <c r="I46" s="60">
        <v>140061</v>
      </c>
      <c r="J46" s="60">
        <v>1240561</v>
      </c>
      <c r="K46" s="60">
        <v>54796</v>
      </c>
      <c r="L46" s="60">
        <v>454391</v>
      </c>
      <c r="M46" s="60"/>
      <c r="N46" s="60">
        <v>509187</v>
      </c>
      <c r="O46" s="60"/>
      <c r="P46" s="60"/>
      <c r="Q46" s="60"/>
      <c r="R46" s="60"/>
      <c r="S46" s="60"/>
      <c r="T46" s="60"/>
      <c r="U46" s="60"/>
      <c r="V46" s="60"/>
      <c r="W46" s="60">
        <v>1749748</v>
      </c>
      <c r="X46" s="60">
        <v>416052</v>
      </c>
      <c r="Y46" s="60">
        <v>1333696</v>
      </c>
      <c r="Z46" s="140">
        <v>320.56</v>
      </c>
      <c r="AA46" s="155">
        <v>832100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265000</v>
      </c>
      <c r="F47" s="100">
        <v>265000</v>
      </c>
      <c r="G47" s="100"/>
      <c r="H47" s="100">
        <v>22831</v>
      </c>
      <c r="I47" s="100">
        <v>29986</v>
      </c>
      <c r="J47" s="100">
        <v>52817</v>
      </c>
      <c r="K47" s="100">
        <v>25201</v>
      </c>
      <c r="L47" s="100">
        <v>18486</v>
      </c>
      <c r="M47" s="100"/>
      <c r="N47" s="100">
        <v>43687</v>
      </c>
      <c r="O47" s="100"/>
      <c r="P47" s="100"/>
      <c r="Q47" s="100"/>
      <c r="R47" s="100"/>
      <c r="S47" s="100"/>
      <c r="T47" s="100"/>
      <c r="U47" s="100"/>
      <c r="V47" s="100"/>
      <c r="W47" s="100">
        <v>96504</v>
      </c>
      <c r="X47" s="100">
        <v>132498</v>
      </c>
      <c r="Y47" s="100">
        <v>-35994</v>
      </c>
      <c r="Z47" s="137">
        <v>-27.17</v>
      </c>
      <c r="AA47" s="153">
        <v>265000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196045919</v>
      </c>
      <c r="D48" s="168">
        <f>+D28+D32+D38+D42+D47</f>
        <v>0</v>
      </c>
      <c r="E48" s="169">
        <f t="shared" si="9"/>
        <v>206300757</v>
      </c>
      <c r="F48" s="73">
        <f t="shared" si="9"/>
        <v>206300757</v>
      </c>
      <c r="G48" s="73">
        <f t="shared" si="9"/>
        <v>1961032</v>
      </c>
      <c r="H48" s="73">
        <f t="shared" si="9"/>
        <v>2849883</v>
      </c>
      <c r="I48" s="73">
        <f t="shared" si="9"/>
        <v>3410204</v>
      </c>
      <c r="J48" s="73">
        <f t="shared" si="9"/>
        <v>8221119</v>
      </c>
      <c r="K48" s="73">
        <f t="shared" si="9"/>
        <v>2517096</v>
      </c>
      <c r="L48" s="73">
        <f t="shared" si="9"/>
        <v>3607898</v>
      </c>
      <c r="M48" s="73">
        <f t="shared" si="9"/>
        <v>0</v>
      </c>
      <c r="N48" s="73">
        <f t="shared" si="9"/>
        <v>6124994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14346113</v>
      </c>
      <c r="X48" s="73">
        <f t="shared" si="9"/>
        <v>90822846</v>
      </c>
      <c r="Y48" s="73">
        <f t="shared" si="9"/>
        <v>-76476733</v>
      </c>
      <c r="Z48" s="170">
        <f>+IF(X48&lt;&gt;0,+(Y48/X48)*100,0)</f>
        <v>-84.20429040508157</v>
      </c>
      <c r="AA48" s="168">
        <f>+AA28+AA32+AA38+AA42+AA47</f>
        <v>206300757</v>
      </c>
    </row>
    <row r="49" spans="1:27" ht="12.75">
      <c r="A49" s="148" t="s">
        <v>49</v>
      </c>
      <c r="B49" s="149"/>
      <c r="C49" s="171">
        <f aca="true" t="shared" si="10" ref="C49:Y49">+C25-C48</f>
        <v>35281461</v>
      </c>
      <c r="D49" s="171">
        <f>+D25-D48</f>
        <v>0</v>
      </c>
      <c r="E49" s="172">
        <f t="shared" si="10"/>
        <v>33234870</v>
      </c>
      <c r="F49" s="173">
        <f t="shared" si="10"/>
        <v>33234870</v>
      </c>
      <c r="G49" s="173">
        <f t="shared" si="10"/>
        <v>-1959975</v>
      </c>
      <c r="H49" s="173">
        <f t="shared" si="10"/>
        <v>-906009</v>
      </c>
      <c r="I49" s="173">
        <f t="shared" si="10"/>
        <v>-2326328</v>
      </c>
      <c r="J49" s="173">
        <f t="shared" si="10"/>
        <v>-5192312</v>
      </c>
      <c r="K49" s="173">
        <f t="shared" si="10"/>
        <v>-2030973</v>
      </c>
      <c r="L49" s="173">
        <f t="shared" si="10"/>
        <v>2627192</v>
      </c>
      <c r="M49" s="173">
        <f t="shared" si="10"/>
        <v>0</v>
      </c>
      <c r="N49" s="173">
        <f t="shared" si="10"/>
        <v>596219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-4596093</v>
      </c>
      <c r="X49" s="173">
        <f>IF(F25=F48,0,X25-X48)</f>
        <v>17029548</v>
      </c>
      <c r="Y49" s="173">
        <f t="shared" si="10"/>
        <v>-21625641</v>
      </c>
      <c r="Z49" s="174">
        <f>+IF(X49&lt;&gt;0,+(Y49/X49)*100,0)</f>
        <v>-126.98893123880917</v>
      </c>
      <c r="AA49" s="171">
        <f>+AA25-AA48</f>
        <v>33234870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7916658</v>
      </c>
      <c r="D5" s="155">
        <v>0</v>
      </c>
      <c r="E5" s="156">
        <v>7500000</v>
      </c>
      <c r="F5" s="60">
        <v>7500000</v>
      </c>
      <c r="G5" s="60">
        <v>-280254</v>
      </c>
      <c r="H5" s="60">
        <v>280113</v>
      </c>
      <c r="I5" s="60">
        <v>274539</v>
      </c>
      <c r="J5" s="60">
        <v>274398</v>
      </c>
      <c r="K5" s="60">
        <v>273231</v>
      </c>
      <c r="L5" s="60">
        <v>396787</v>
      </c>
      <c r="M5" s="60">
        <v>0</v>
      </c>
      <c r="N5" s="60">
        <v>670018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944416</v>
      </c>
      <c r="X5" s="60">
        <v>3836874</v>
      </c>
      <c r="Y5" s="60">
        <v>-2892458</v>
      </c>
      <c r="Z5" s="140">
        <v>-75.39</v>
      </c>
      <c r="AA5" s="155">
        <v>7500000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368</v>
      </c>
      <c r="J6" s="60">
        <v>368</v>
      </c>
      <c r="K6" s="60">
        <v>5807</v>
      </c>
      <c r="L6" s="60">
        <v>1660</v>
      </c>
      <c r="M6" s="60">
        <v>0</v>
      </c>
      <c r="N6" s="60">
        <v>7467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7835</v>
      </c>
      <c r="X6" s="60"/>
      <c r="Y6" s="60">
        <v>7835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900000</v>
      </c>
      <c r="F10" s="54">
        <v>900000</v>
      </c>
      <c r="G10" s="54">
        <v>-71593</v>
      </c>
      <c r="H10" s="54">
        <v>71593</v>
      </c>
      <c r="I10" s="54">
        <v>71340</v>
      </c>
      <c r="J10" s="54">
        <v>71340</v>
      </c>
      <c r="K10" s="54">
        <v>71340</v>
      </c>
      <c r="L10" s="54">
        <v>71340</v>
      </c>
      <c r="M10" s="54">
        <v>0</v>
      </c>
      <c r="N10" s="54">
        <v>142680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214020</v>
      </c>
      <c r="X10" s="54"/>
      <c r="Y10" s="54">
        <v>214020</v>
      </c>
      <c r="Z10" s="184">
        <v>0</v>
      </c>
      <c r="AA10" s="130">
        <v>900000</v>
      </c>
    </row>
    <row r="11" spans="1:27" ht="12.75">
      <c r="A11" s="183" t="s">
        <v>107</v>
      </c>
      <c r="B11" s="185"/>
      <c r="C11" s="155">
        <v>1193969</v>
      </c>
      <c r="D11" s="155">
        <v>0</v>
      </c>
      <c r="E11" s="156">
        <v>0</v>
      </c>
      <c r="F11" s="60">
        <v>0</v>
      </c>
      <c r="G11" s="60">
        <v>0</v>
      </c>
      <c r="H11" s="60">
        <v>74388</v>
      </c>
      <c r="I11" s="60">
        <v>0</v>
      </c>
      <c r="J11" s="60">
        <v>74388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74388</v>
      </c>
      <c r="X11" s="60"/>
      <c r="Y11" s="60">
        <v>74388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1164326</v>
      </c>
      <c r="D12" s="155">
        <v>0</v>
      </c>
      <c r="E12" s="156">
        <v>1669005</v>
      </c>
      <c r="F12" s="60">
        <v>1669005</v>
      </c>
      <c r="G12" s="60">
        <v>-74272</v>
      </c>
      <c r="H12" s="60">
        <v>0</v>
      </c>
      <c r="I12" s="60">
        <v>70773</v>
      </c>
      <c r="J12" s="60">
        <v>-3499</v>
      </c>
      <c r="K12" s="60">
        <v>76319</v>
      </c>
      <c r="L12" s="60">
        <v>77678</v>
      </c>
      <c r="M12" s="60">
        <v>0</v>
      </c>
      <c r="N12" s="60">
        <v>153997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150498</v>
      </c>
      <c r="X12" s="60">
        <v>834504</v>
      </c>
      <c r="Y12" s="60">
        <v>-684006</v>
      </c>
      <c r="Z12" s="140">
        <v>-81.97</v>
      </c>
      <c r="AA12" s="155">
        <v>1669005</v>
      </c>
    </row>
    <row r="13" spans="1:27" ht="12.75">
      <c r="A13" s="181" t="s">
        <v>109</v>
      </c>
      <c r="B13" s="185"/>
      <c r="C13" s="155">
        <v>2869772</v>
      </c>
      <c r="D13" s="155">
        <v>0</v>
      </c>
      <c r="E13" s="156">
        <v>1000000</v>
      </c>
      <c r="F13" s="60">
        <v>1000000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1000000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-118988</v>
      </c>
      <c r="H14" s="60">
        <v>369321</v>
      </c>
      <c r="I14" s="60">
        <v>300549</v>
      </c>
      <c r="J14" s="60">
        <v>550882</v>
      </c>
      <c r="K14" s="60">
        <v>0</v>
      </c>
      <c r="L14" s="60">
        <v>2676</v>
      </c>
      <c r="M14" s="60">
        <v>0</v>
      </c>
      <c r="N14" s="60">
        <v>2676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553558</v>
      </c>
      <c r="X14" s="60"/>
      <c r="Y14" s="60">
        <v>553558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78506</v>
      </c>
      <c r="D16" s="155">
        <v>0</v>
      </c>
      <c r="E16" s="156">
        <v>1004526</v>
      </c>
      <c r="F16" s="60">
        <v>1004526</v>
      </c>
      <c r="G16" s="60">
        <v>-6250</v>
      </c>
      <c r="H16" s="60">
        <v>4300</v>
      </c>
      <c r="I16" s="60">
        <v>9168</v>
      </c>
      <c r="J16" s="60">
        <v>7218</v>
      </c>
      <c r="K16" s="60">
        <v>7596</v>
      </c>
      <c r="L16" s="60">
        <v>10507</v>
      </c>
      <c r="M16" s="60">
        <v>0</v>
      </c>
      <c r="N16" s="60">
        <v>18103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25321</v>
      </c>
      <c r="X16" s="60">
        <v>915408</v>
      </c>
      <c r="Y16" s="60">
        <v>-890087</v>
      </c>
      <c r="Z16" s="140">
        <v>-97.23</v>
      </c>
      <c r="AA16" s="155">
        <v>1004526</v>
      </c>
    </row>
    <row r="17" spans="1:27" ht="12.75">
      <c r="A17" s="181" t="s">
        <v>113</v>
      </c>
      <c r="B17" s="185"/>
      <c r="C17" s="155">
        <v>2059175</v>
      </c>
      <c r="D17" s="155">
        <v>0</v>
      </c>
      <c r="E17" s="156">
        <v>2063180</v>
      </c>
      <c r="F17" s="60">
        <v>2063180</v>
      </c>
      <c r="G17" s="60">
        <v>-215033</v>
      </c>
      <c r="H17" s="60">
        <v>238630</v>
      </c>
      <c r="I17" s="60">
        <v>163803</v>
      </c>
      <c r="J17" s="60">
        <v>187400</v>
      </c>
      <c r="K17" s="60">
        <v>3876</v>
      </c>
      <c r="L17" s="60">
        <v>109972</v>
      </c>
      <c r="M17" s="60">
        <v>0</v>
      </c>
      <c r="N17" s="60">
        <v>113848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301248</v>
      </c>
      <c r="X17" s="60">
        <v>1345104</v>
      </c>
      <c r="Y17" s="60">
        <v>-1043856</v>
      </c>
      <c r="Z17" s="140">
        <v>-77.6</v>
      </c>
      <c r="AA17" s="155">
        <v>2063180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162087603</v>
      </c>
      <c r="D19" s="155">
        <v>0</v>
      </c>
      <c r="E19" s="156">
        <v>154899000</v>
      </c>
      <c r="F19" s="60">
        <v>154899000</v>
      </c>
      <c r="G19" s="60">
        <v>0</v>
      </c>
      <c r="H19" s="60">
        <v>725000</v>
      </c>
      <c r="I19" s="60">
        <v>0</v>
      </c>
      <c r="J19" s="60">
        <v>725000</v>
      </c>
      <c r="K19" s="60">
        <v>0</v>
      </c>
      <c r="L19" s="60">
        <v>1304000</v>
      </c>
      <c r="M19" s="60">
        <v>0</v>
      </c>
      <c r="N19" s="60">
        <v>1304000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2029000</v>
      </c>
      <c r="X19" s="60">
        <v>97380498</v>
      </c>
      <c r="Y19" s="60">
        <v>-95351498</v>
      </c>
      <c r="Z19" s="140">
        <v>-97.92</v>
      </c>
      <c r="AA19" s="155">
        <v>154899000</v>
      </c>
    </row>
    <row r="20" spans="1:27" ht="12.75">
      <c r="A20" s="181" t="s">
        <v>35</v>
      </c>
      <c r="B20" s="185"/>
      <c r="C20" s="155">
        <v>4902776</v>
      </c>
      <c r="D20" s="155">
        <v>0</v>
      </c>
      <c r="E20" s="156">
        <v>14537916</v>
      </c>
      <c r="F20" s="54">
        <v>14537916</v>
      </c>
      <c r="G20" s="54">
        <v>84023</v>
      </c>
      <c r="H20" s="54">
        <v>180529</v>
      </c>
      <c r="I20" s="54">
        <v>193336</v>
      </c>
      <c r="J20" s="54">
        <v>457888</v>
      </c>
      <c r="K20" s="54">
        <v>47954</v>
      </c>
      <c r="L20" s="54">
        <v>126389</v>
      </c>
      <c r="M20" s="54">
        <v>0</v>
      </c>
      <c r="N20" s="54">
        <v>174343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632231</v>
      </c>
      <c r="X20" s="54">
        <v>375006</v>
      </c>
      <c r="Y20" s="54">
        <v>257225</v>
      </c>
      <c r="Z20" s="184">
        <v>68.59</v>
      </c>
      <c r="AA20" s="130">
        <v>14537916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683424</v>
      </c>
      <c r="H21" s="60">
        <v>0</v>
      </c>
      <c r="I21" s="82">
        <v>0</v>
      </c>
      <c r="J21" s="60">
        <v>683424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683424</v>
      </c>
      <c r="X21" s="60"/>
      <c r="Y21" s="60">
        <v>683424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182272785</v>
      </c>
      <c r="D22" s="188">
        <f>SUM(D5:D21)</f>
        <v>0</v>
      </c>
      <c r="E22" s="189">
        <f t="shared" si="0"/>
        <v>183573627</v>
      </c>
      <c r="F22" s="190">
        <f t="shared" si="0"/>
        <v>183573627</v>
      </c>
      <c r="G22" s="190">
        <f t="shared" si="0"/>
        <v>1057</v>
      </c>
      <c r="H22" s="190">
        <f t="shared" si="0"/>
        <v>1943874</v>
      </c>
      <c r="I22" s="190">
        <f t="shared" si="0"/>
        <v>1083876</v>
      </c>
      <c r="J22" s="190">
        <f t="shared" si="0"/>
        <v>3028807</v>
      </c>
      <c r="K22" s="190">
        <f t="shared" si="0"/>
        <v>486123</v>
      </c>
      <c r="L22" s="190">
        <f t="shared" si="0"/>
        <v>2101009</v>
      </c>
      <c r="M22" s="190">
        <f t="shared" si="0"/>
        <v>0</v>
      </c>
      <c r="N22" s="190">
        <f t="shared" si="0"/>
        <v>2587132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5615939</v>
      </c>
      <c r="X22" s="190">
        <f t="shared" si="0"/>
        <v>104687394</v>
      </c>
      <c r="Y22" s="190">
        <f t="shared" si="0"/>
        <v>-99071455</v>
      </c>
      <c r="Z22" s="191">
        <f>+IF(X22&lt;&gt;0,+(Y22/X22)*100,0)</f>
        <v>-94.63551552348318</v>
      </c>
      <c r="AA22" s="188">
        <f>SUM(AA5:AA21)</f>
        <v>183573627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103921663</v>
      </c>
      <c r="D25" s="155">
        <v>0</v>
      </c>
      <c r="E25" s="156">
        <v>116360971</v>
      </c>
      <c r="F25" s="60">
        <v>116360971</v>
      </c>
      <c r="G25" s="60">
        <v>36354</v>
      </c>
      <c r="H25" s="60">
        <v>36354</v>
      </c>
      <c r="I25" s="60">
        <v>38531</v>
      </c>
      <c r="J25" s="60">
        <v>111239</v>
      </c>
      <c r="K25" s="60">
        <v>0</v>
      </c>
      <c r="L25" s="60">
        <v>39782</v>
      </c>
      <c r="M25" s="60">
        <v>0</v>
      </c>
      <c r="N25" s="60">
        <v>39782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151021</v>
      </c>
      <c r="X25" s="60">
        <v>58180536</v>
      </c>
      <c r="Y25" s="60">
        <v>-58029515</v>
      </c>
      <c r="Z25" s="140">
        <v>-99.74</v>
      </c>
      <c r="AA25" s="155">
        <v>116360971</v>
      </c>
    </row>
    <row r="26" spans="1:27" ht="12.75">
      <c r="A26" s="183" t="s">
        <v>38</v>
      </c>
      <c r="B26" s="182"/>
      <c r="C26" s="155">
        <v>15994166</v>
      </c>
      <c r="D26" s="155">
        <v>0</v>
      </c>
      <c r="E26" s="156">
        <v>16738232</v>
      </c>
      <c r="F26" s="60">
        <v>16738232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8369118</v>
      </c>
      <c r="Y26" s="60">
        <v>-8369118</v>
      </c>
      <c r="Z26" s="140">
        <v>-100</v>
      </c>
      <c r="AA26" s="155">
        <v>16738232</v>
      </c>
    </row>
    <row r="27" spans="1:27" ht="12.75">
      <c r="A27" s="183" t="s">
        <v>118</v>
      </c>
      <c r="B27" s="182"/>
      <c r="C27" s="155">
        <v>3812347</v>
      </c>
      <c r="D27" s="155">
        <v>0</v>
      </c>
      <c r="E27" s="156">
        <v>641132</v>
      </c>
      <c r="F27" s="60">
        <v>641132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641132</v>
      </c>
    </row>
    <row r="28" spans="1:27" ht="12.75">
      <c r="A28" s="183" t="s">
        <v>39</v>
      </c>
      <c r="B28" s="182"/>
      <c r="C28" s="155">
        <v>20986046</v>
      </c>
      <c r="D28" s="155">
        <v>0</v>
      </c>
      <c r="E28" s="156">
        <v>23646182</v>
      </c>
      <c r="F28" s="60">
        <v>23646182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23646182</v>
      </c>
    </row>
    <row r="29" spans="1:27" ht="12.75">
      <c r="A29" s="183" t="s">
        <v>40</v>
      </c>
      <c r="B29" s="182"/>
      <c r="C29" s="155">
        <v>65</v>
      </c>
      <c r="D29" s="155">
        <v>0</v>
      </c>
      <c r="E29" s="156">
        <v>0</v>
      </c>
      <c r="F29" s="60">
        <v>0</v>
      </c>
      <c r="G29" s="60">
        <v>4733</v>
      </c>
      <c r="H29" s="60">
        <v>4244</v>
      </c>
      <c r="I29" s="60">
        <v>3828</v>
      </c>
      <c r="J29" s="60">
        <v>12805</v>
      </c>
      <c r="K29" s="60">
        <v>2748</v>
      </c>
      <c r="L29" s="60">
        <v>0</v>
      </c>
      <c r="M29" s="60">
        <v>0</v>
      </c>
      <c r="N29" s="60">
        <v>2748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15553</v>
      </c>
      <c r="X29" s="60"/>
      <c r="Y29" s="60">
        <v>15553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1355071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7715505</v>
      </c>
      <c r="F31" s="60">
        <v>7715505</v>
      </c>
      <c r="G31" s="60">
        <v>159316</v>
      </c>
      <c r="H31" s="60">
        <v>144615</v>
      </c>
      <c r="I31" s="60">
        <v>358142</v>
      </c>
      <c r="J31" s="60">
        <v>662073</v>
      </c>
      <c r="K31" s="60">
        <v>0</v>
      </c>
      <c r="L31" s="60">
        <v>200919</v>
      </c>
      <c r="M31" s="60">
        <v>0</v>
      </c>
      <c r="N31" s="60">
        <v>200919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862992</v>
      </c>
      <c r="X31" s="60">
        <v>3673824</v>
      </c>
      <c r="Y31" s="60">
        <v>-2810832</v>
      </c>
      <c r="Z31" s="140">
        <v>-76.51</v>
      </c>
      <c r="AA31" s="155">
        <v>7715505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9339836</v>
      </c>
      <c r="F32" s="60">
        <v>9339836</v>
      </c>
      <c r="G32" s="60">
        <v>787177</v>
      </c>
      <c r="H32" s="60">
        <v>1408442</v>
      </c>
      <c r="I32" s="60">
        <v>2029611</v>
      </c>
      <c r="J32" s="60">
        <v>4225230</v>
      </c>
      <c r="K32" s="60">
        <v>1396702</v>
      </c>
      <c r="L32" s="60">
        <v>1188743</v>
      </c>
      <c r="M32" s="60">
        <v>0</v>
      </c>
      <c r="N32" s="60">
        <v>2585445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6810675</v>
      </c>
      <c r="X32" s="60">
        <v>4669920</v>
      </c>
      <c r="Y32" s="60">
        <v>2140755</v>
      </c>
      <c r="Z32" s="140">
        <v>45.84</v>
      </c>
      <c r="AA32" s="155">
        <v>9339836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3800</v>
      </c>
      <c r="J33" s="60">
        <v>3800</v>
      </c>
      <c r="K33" s="60">
        <v>0</v>
      </c>
      <c r="L33" s="60">
        <v>1746</v>
      </c>
      <c r="M33" s="60">
        <v>0</v>
      </c>
      <c r="N33" s="60">
        <v>1746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5546</v>
      </c>
      <c r="X33" s="60"/>
      <c r="Y33" s="60">
        <v>5546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49976561</v>
      </c>
      <c r="D34" s="155">
        <v>0</v>
      </c>
      <c r="E34" s="156">
        <v>31858899</v>
      </c>
      <c r="F34" s="60">
        <v>31858899</v>
      </c>
      <c r="G34" s="60">
        <v>973452</v>
      </c>
      <c r="H34" s="60">
        <v>1256228</v>
      </c>
      <c r="I34" s="60">
        <v>976292</v>
      </c>
      <c r="J34" s="60">
        <v>3205972</v>
      </c>
      <c r="K34" s="60">
        <v>1117646</v>
      </c>
      <c r="L34" s="60">
        <v>2176708</v>
      </c>
      <c r="M34" s="60">
        <v>0</v>
      </c>
      <c r="N34" s="60">
        <v>3294354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6500326</v>
      </c>
      <c r="X34" s="60">
        <v>15929448</v>
      </c>
      <c r="Y34" s="60">
        <v>-9429122</v>
      </c>
      <c r="Z34" s="140">
        <v>-59.19</v>
      </c>
      <c r="AA34" s="155">
        <v>31858899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196045919</v>
      </c>
      <c r="D36" s="188">
        <f>SUM(D25:D35)</f>
        <v>0</v>
      </c>
      <c r="E36" s="189">
        <f t="shared" si="1"/>
        <v>206300757</v>
      </c>
      <c r="F36" s="190">
        <f t="shared" si="1"/>
        <v>206300757</v>
      </c>
      <c r="G36" s="190">
        <f t="shared" si="1"/>
        <v>1961032</v>
      </c>
      <c r="H36" s="190">
        <f t="shared" si="1"/>
        <v>2849883</v>
      </c>
      <c r="I36" s="190">
        <f t="shared" si="1"/>
        <v>3410204</v>
      </c>
      <c r="J36" s="190">
        <f t="shared" si="1"/>
        <v>8221119</v>
      </c>
      <c r="K36" s="190">
        <f t="shared" si="1"/>
        <v>2517096</v>
      </c>
      <c r="L36" s="190">
        <f t="shared" si="1"/>
        <v>3607898</v>
      </c>
      <c r="M36" s="190">
        <f t="shared" si="1"/>
        <v>0</v>
      </c>
      <c r="N36" s="190">
        <f t="shared" si="1"/>
        <v>6124994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14346113</v>
      </c>
      <c r="X36" s="190">
        <f t="shared" si="1"/>
        <v>90822846</v>
      </c>
      <c r="Y36" s="190">
        <f t="shared" si="1"/>
        <v>-76476733</v>
      </c>
      <c r="Z36" s="191">
        <f>+IF(X36&lt;&gt;0,+(Y36/X36)*100,0)</f>
        <v>-84.20429040508157</v>
      </c>
      <c r="AA36" s="188">
        <f>SUM(AA25:AA35)</f>
        <v>206300757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-13773134</v>
      </c>
      <c r="D38" s="199">
        <f>+D22-D36</f>
        <v>0</v>
      </c>
      <c r="E38" s="200">
        <f t="shared" si="2"/>
        <v>-22727130</v>
      </c>
      <c r="F38" s="106">
        <f t="shared" si="2"/>
        <v>-22727130</v>
      </c>
      <c r="G38" s="106">
        <f t="shared" si="2"/>
        <v>-1959975</v>
      </c>
      <c r="H38" s="106">
        <f t="shared" si="2"/>
        <v>-906009</v>
      </c>
      <c r="I38" s="106">
        <f t="shared" si="2"/>
        <v>-2326328</v>
      </c>
      <c r="J38" s="106">
        <f t="shared" si="2"/>
        <v>-5192312</v>
      </c>
      <c r="K38" s="106">
        <f t="shared" si="2"/>
        <v>-2030973</v>
      </c>
      <c r="L38" s="106">
        <f t="shared" si="2"/>
        <v>-1506889</v>
      </c>
      <c r="M38" s="106">
        <f t="shared" si="2"/>
        <v>0</v>
      </c>
      <c r="N38" s="106">
        <f t="shared" si="2"/>
        <v>-3537862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-8730174</v>
      </c>
      <c r="X38" s="106">
        <f>IF(F22=F36,0,X22-X36)</f>
        <v>13864548</v>
      </c>
      <c r="Y38" s="106">
        <f t="shared" si="2"/>
        <v>-22594722</v>
      </c>
      <c r="Z38" s="201">
        <f>+IF(X38&lt;&gt;0,+(Y38/X38)*100,0)</f>
        <v>-162.9676063006165</v>
      </c>
      <c r="AA38" s="199">
        <f>+AA22-AA36</f>
        <v>-22727130</v>
      </c>
    </row>
    <row r="39" spans="1:27" ht="12.75">
      <c r="A39" s="181" t="s">
        <v>46</v>
      </c>
      <c r="B39" s="185"/>
      <c r="C39" s="155">
        <v>51598295</v>
      </c>
      <c r="D39" s="155">
        <v>0</v>
      </c>
      <c r="E39" s="156">
        <v>55962000</v>
      </c>
      <c r="F39" s="60">
        <v>55962000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4134081</v>
      </c>
      <c r="M39" s="60">
        <v>0</v>
      </c>
      <c r="N39" s="60">
        <v>4134081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4134081</v>
      </c>
      <c r="X39" s="60">
        <v>1607502</v>
      </c>
      <c r="Y39" s="60">
        <v>2526579</v>
      </c>
      <c r="Z39" s="140">
        <v>157.17</v>
      </c>
      <c r="AA39" s="155">
        <v>55962000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1107498</v>
      </c>
      <c r="Y40" s="54">
        <v>-1107498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-2543700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35281461</v>
      </c>
      <c r="D42" s="206">
        <f>SUM(D38:D41)</f>
        <v>0</v>
      </c>
      <c r="E42" s="207">
        <f t="shared" si="3"/>
        <v>33234870</v>
      </c>
      <c r="F42" s="88">
        <f t="shared" si="3"/>
        <v>33234870</v>
      </c>
      <c r="G42" s="88">
        <f t="shared" si="3"/>
        <v>-1959975</v>
      </c>
      <c r="H42" s="88">
        <f t="shared" si="3"/>
        <v>-906009</v>
      </c>
      <c r="I42" s="88">
        <f t="shared" si="3"/>
        <v>-2326328</v>
      </c>
      <c r="J42" s="88">
        <f t="shared" si="3"/>
        <v>-5192312</v>
      </c>
      <c r="K42" s="88">
        <f t="shared" si="3"/>
        <v>-2030973</v>
      </c>
      <c r="L42" s="88">
        <f t="shared" si="3"/>
        <v>2627192</v>
      </c>
      <c r="M42" s="88">
        <f t="shared" si="3"/>
        <v>0</v>
      </c>
      <c r="N42" s="88">
        <f t="shared" si="3"/>
        <v>596219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-4596093</v>
      </c>
      <c r="X42" s="88">
        <f t="shared" si="3"/>
        <v>16579548</v>
      </c>
      <c r="Y42" s="88">
        <f t="shared" si="3"/>
        <v>-21175641</v>
      </c>
      <c r="Z42" s="208">
        <f>+IF(X42&lt;&gt;0,+(Y42/X42)*100,0)</f>
        <v>-127.72146140534109</v>
      </c>
      <c r="AA42" s="206">
        <f>SUM(AA38:AA41)</f>
        <v>33234870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35281461</v>
      </c>
      <c r="D44" s="210">
        <f>+D42-D43</f>
        <v>0</v>
      </c>
      <c r="E44" s="211">
        <f t="shared" si="4"/>
        <v>33234870</v>
      </c>
      <c r="F44" s="77">
        <f t="shared" si="4"/>
        <v>33234870</v>
      </c>
      <c r="G44" s="77">
        <f t="shared" si="4"/>
        <v>-1959975</v>
      </c>
      <c r="H44" s="77">
        <f t="shared" si="4"/>
        <v>-906009</v>
      </c>
      <c r="I44" s="77">
        <f t="shared" si="4"/>
        <v>-2326328</v>
      </c>
      <c r="J44" s="77">
        <f t="shared" si="4"/>
        <v>-5192312</v>
      </c>
      <c r="K44" s="77">
        <f t="shared" si="4"/>
        <v>-2030973</v>
      </c>
      <c r="L44" s="77">
        <f t="shared" si="4"/>
        <v>2627192</v>
      </c>
      <c r="M44" s="77">
        <f t="shared" si="4"/>
        <v>0</v>
      </c>
      <c r="N44" s="77">
        <f t="shared" si="4"/>
        <v>596219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-4596093</v>
      </c>
      <c r="X44" s="77">
        <f t="shared" si="4"/>
        <v>16579548</v>
      </c>
      <c r="Y44" s="77">
        <f t="shared" si="4"/>
        <v>-21175641</v>
      </c>
      <c r="Z44" s="212">
        <f>+IF(X44&lt;&gt;0,+(Y44/X44)*100,0)</f>
        <v>-127.72146140534109</v>
      </c>
      <c r="AA44" s="210">
        <f>+AA42-AA43</f>
        <v>33234870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35281461</v>
      </c>
      <c r="D46" s="206">
        <f>SUM(D44:D45)</f>
        <v>0</v>
      </c>
      <c r="E46" s="207">
        <f t="shared" si="5"/>
        <v>33234870</v>
      </c>
      <c r="F46" s="88">
        <f t="shared" si="5"/>
        <v>33234870</v>
      </c>
      <c r="G46" s="88">
        <f t="shared" si="5"/>
        <v>-1959975</v>
      </c>
      <c r="H46" s="88">
        <f t="shared" si="5"/>
        <v>-906009</v>
      </c>
      <c r="I46" s="88">
        <f t="shared" si="5"/>
        <v>-2326328</v>
      </c>
      <c r="J46" s="88">
        <f t="shared" si="5"/>
        <v>-5192312</v>
      </c>
      <c r="K46" s="88">
        <f t="shared" si="5"/>
        <v>-2030973</v>
      </c>
      <c r="L46" s="88">
        <f t="shared" si="5"/>
        <v>2627192</v>
      </c>
      <c r="M46" s="88">
        <f t="shared" si="5"/>
        <v>0</v>
      </c>
      <c r="N46" s="88">
        <f t="shared" si="5"/>
        <v>596219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-4596093</v>
      </c>
      <c r="X46" s="88">
        <f t="shared" si="5"/>
        <v>16579548</v>
      </c>
      <c r="Y46" s="88">
        <f t="shared" si="5"/>
        <v>-21175641</v>
      </c>
      <c r="Z46" s="208">
        <f>+IF(X46&lt;&gt;0,+(Y46/X46)*100,0)</f>
        <v>-127.72146140534109</v>
      </c>
      <c r="AA46" s="206">
        <f>SUM(AA44:AA45)</f>
        <v>33234870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35281461</v>
      </c>
      <c r="D48" s="217">
        <f>SUM(D46:D47)</f>
        <v>0</v>
      </c>
      <c r="E48" s="218">
        <f t="shared" si="6"/>
        <v>33234870</v>
      </c>
      <c r="F48" s="219">
        <f t="shared" si="6"/>
        <v>33234870</v>
      </c>
      <c r="G48" s="219">
        <f t="shared" si="6"/>
        <v>-1959975</v>
      </c>
      <c r="H48" s="220">
        <f t="shared" si="6"/>
        <v>-906009</v>
      </c>
      <c r="I48" s="220">
        <f t="shared" si="6"/>
        <v>-2326328</v>
      </c>
      <c r="J48" s="220">
        <f t="shared" si="6"/>
        <v>-5192312</v>
      </c>
      <c r="K48" s="220">
        <f t="shared" si="6"/>
        <v>-2030973</v>
      </c>
      <c r="L48" s="220">
        <f t="shared" si="6"/>
        <v>2627192</v>
      </c>
      <c r="M48" s="219">
        <f t="shared" si="6"/>
        <v>0</v>
      </c>
      <c r="N48" s="219">
        <f t="shared" si="6"/>
        <v>596219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-4596093</v>
      </c>
      <c r="X48" s="220">
        <f t="shared" si="6"/>
        <v>16579548</v>
      </c>
      <c r="Y48" s="220">
        <f t="shared" si="6"/>
        <v>-21175641</v>
      </c>
      <c r="Z48" s="221">
        <f>+IF(X48&lt;&gt;0,+(Y48/X48)*100,0)</f>
        <v>-127.72146140534109</v>
      </c>
      <c r="AA48" s="222">
        <f>SUM(AA46:AA47)</f>
        <v>33234870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242475</v>
      </c>
      <c r="D5" s="153">
        <f>SUM(D6:D8)</f>
        <v>0</v>
      </c>
      <c r="E5" s="154">
        <f t="shared" si="0"/>
        <v>2073710</v>
      </c>
      <c r="F5" s="100">
        <f t="shared" si="0"/>
        <v>2073710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73710</v>
      </c>
      <c r="Y5" s="100">
        <f t="shared" si="0"/>
        <v>-73710</v>
      </c>
      <c r="Z5" s="137">
        <f>+IF(X5&lt;&gt;0,+(Y5/X5)*100,0)</f>
        <v>-100</v>
      </c>
      <c r="AA5" s="153">
        <f>SUM(AA6:AA8)</f>
        <v>2073710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242475</v>
      </c>
      <c r="D7" s="157"/>
      <c r="E7" s="158">
        <v>2073710</v>
      </c>
      <c r="F7" s="159">
        <v>2073710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73710</v>
      </c>
      <c r="Y7" s="159">
        <v>-73710</v>
      </c>
      <c r="Z7" s="141">
        <v>-100</v>
      </c>
      <c r="AA7" s="225">
        <v>2073710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3067416</v>
      </c>
      <c r="D9" s="153">
        <f>SUM(D10:D14)</f>
        <v>0</v>
      </c>
      <c r="E9" s="154">
        <f t="shared" si="1"/>
        <v>10801400</v>
      </c>
      <c r="F9" s="100">
        <f t="shared" si="1"/>
        <v>10801400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10801400</v>
      </c>
    </row>
    <row r="10" spans="1:27" ht="12.75">
      <c r="A10" s="138" t="s">
        <v>79</v>
      </c>
      <c r="B10" s="136"/>
      <c r="C10" s="155">
        <v>3067416</v>
      </c>
      <c r="D10" s="155"/>
      <c r="E10" s="156">
        <v>10801400</v>
      </c>
      <c r="F10" s="60">
        <v>10801400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10801400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45881014</v>
      </c>
      <c r="D15" s="153">
        <f>SUM(D16:D18)</f>
        <v>0</v>
      </c>
      <c r="E15" s="154">
        <f t="shared" si="2"/>
        <v>35537199</v>
      </c>
      <c r="F15" s="100">
        <f t="shared" si="2"/>
        <v>35537199</v>
      </c>
      <c r="G15" s="100">
        <f t="shared" si="2"/>
        <v>1523971</v>
      </c>
      <c r="H15" s="100">
        <f t="shared" si="2"/>
        <v>4534814</v>
      </c>
      <c r="I15" s="100">
        <f t="shared" si="2"/>
        <v>0</v>
      </c>
      <c r="J15" s="100">
        <f t="shared" si="2"/>
        <v>6058785</v>
      </c>
      <c r="K15" s="100">
        <f t="shared" si="2"/>
        <v>4756624</v>
      </c>
      <c r="L15" s="100">
        <f t="shared" si="2"/>
        <v>0</v>
      </c>
      <c r="M15" s="100">
        <f t="shared" si="2"/>
        <v>0</v>
      </c>
      <c r="N15" s="100">
        <f t="shared" si="2"/>
        <v>4756624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10815409</v>
      </c>
      <c r="X15" s="100">
        <f t="shared" si="2"/>
        <v>19389396</v>
      </c>
      <c r="Y15" s="100">
        <f t="shared" si="2"/>
        <v>-8573987</v>
      </c>
      <c r="Z15" s="137">
        <f>+IF(X15&lt;&gt;0,+(Y15/X15)*100,0)</f>
        <v>-44.21997982814936</v>
      </c>
      <c r="AA15" s="102">
        <f>SUM(AA16:AA18)</f>
        <v>35537199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2775000</v>
      </c>
      <c r="Y16" s="60">
        <v>-2775000</v>
      </c>
      <c r="Z16" s="140">
        <v>-100</v>
      </c>
      <c r="AA16" s="62"/>
    </row>
    <row r="17" spans="1:27" ht="12.75">
      <c r="A17" s="138" t="s">
        <v>86</v>
      </c>
      <c r="B17" s="136"/>
      <c r="C17" s="155">
        <v>45881014</v>
      </c>
      <c r="D17" s="155"/>
      <c r="E17" s="156">
        <v>35537199</v>
      </c>
      <c r="F17" s="60">
        <v>35537199</v>
      </c>
      <c r="G17" s="60">
        <v>1523971</v>
      </c>
      <c r="H17" s="60">
        <v>4534814</v>
      </c>
      <c r="I17" s="60"/>
      <c r="J17" s="60">
        <v>6058785</v>
      </c>
      <c r="K17" s="60">
        <v>4756624</v>
      </c>
      <c r="L17" s="60"/>
      <c r="M17" s="60"/>
      <c r="N17" s="60">
        <v>4756624</v>
      </c>
      <c r="O17" s="60"/>
      <c r="P17" s="60"/>
      <c r="Q17" s="60"/>
      <c r="R17" s="60"/>
      <c r="S17" s="60"/>
      <c r="T17" s="60"/>
      <c r="U17" s="60"/>
      <c r="V17" s="60"/>
      <c r="W17" s="60">
        <v>10815409</v>
      </c>
      <c r="X17" s="60">
        <v>16614396</v>
      </c>
      <c r="Y17" s="60">
        <v>-5798987</v>
      </c>
      <c r="Z17" s="140">
        <v>-34.9</v>
      </c>
      <c r="AA17" s="62">
        <v>35537199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9643400</v>
      </c>
      <c r="F19" s="100">
        <f t="shared" si="3"/>
        <v>9643400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2525700</v>
      </c>
      <c r="Y19" s="100">
        <f t="shared" si="3"/>
        <v>-2525700</v>
      </c>
      <c r="Z19" s="137">
        <f>+IF(X19&lt;&gt;0,+(Y19/X19)*100,0)</f>
        <v>-100</v>
      </c>
      <c r="AA19" s="102">
        <f>SUM(AA20:AA23)</f>
        <v>9643400</v>
      </c>
    </row>
    <row r="20" spans="1:27" ht="12.75">
      <c r="A20" s="138" t="s">
        <v>89</v>
      </c>
      <c r="B20" s="136"/>
      <c r="C20" s="155"/>
      <c r="D20" s="155"/>
      <c r="E20" s="156">
        <v>4792000</v>
      </c>
      <c r="F20" s="60">
        <v>4792000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4792000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100002</v>
      </c>
      <c r="Y22" s="159">
        <v>-100002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>
        <v>4851400</v>
      </c>
      <c r="F23" s="60">
        <v>4851400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2425698</v>
      </c>
      <c r="Y23" s="60">
        <v>-2425698</v>
      </c>
      <c r="Z23" s="140">
        <v>-100</v>
      </c>
      <c r="AA23" s="62">
        <v>4851400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49190905</v>
      </c>
      <c r="D25" s="217">
        <f>+D5+D9+D15+D19+D24</f>
        <v>0</v>
      </c>
      <c r="E25" s="230">
        <f t="shared" si="4"/>
        <v>58055709</v>
      </c>
      <c r="F25" s="219">
        <f t="shared" si="4"/>
        <v>58055709</v>
      </c>
      <c r="G25" s="219">
        <f t="shared" si="4"/>
        <v>1523971</v>
      </c>
      <c r="H25" s="219">
        <f t="shared" si="4"/>
        <v>4534814</v>
      </c>
      <c r="I25" s="219">
        <f t="shared" si="4"/>
        <v>0</v>
      </c>
      <c r="J25" s="219">
        <f t="shared" si="4"/>
        <v>6058785</v>
      </c>
      <c r="K25" s="219">
        <f t="shared" si="4"/>
        <v>4756624</v>
      </c>
      <c r="L25" s="219">
        <f t="shared" si="4"/>
        <v>0</v>
      </c>
      <c r="M25" s="219">
        <f t="shared" si="4"/>
        <v>0</v>
      </c>
      <c r="N25" s="219">
        <f t="shared" si="4"/>
        <v>4756624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10815409</v>
      </c>
      <c r="X25" s="219">
        <f t="shared" si="4"/>
        <v>21988806</v>
      </c>
      <c r="Y25" s="219">
        <f t="shared" si="4"/>
        <v>-11173397</v>
      </c>
      <c r="Z25" s="231">
        <f>+IF(X25&lt;&gt;0,+(Y25/X25)*100,0)</f>
        <v>-50.81402328075476</v>
      </c>
      <c r="AA25" s="232">
        <f>+AA5+AA9+AA15+AA19+AA24</f>
        <v>58055709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49190905</v>
      </c>
      <c r="D28" s="155"/>
      <c r="E28" s="156">
        <v>55981999</v>
      </c>
      <c r="F28" s="60">
        <v>55981999</v>
      </c>
      <c r="G28" s="60">
        <v>1523971</v>
      </c>
      <c r="H28" s="60">
        <v>4534814</v>
      </c>
      <c r="I28" s="60"/>
      <c r="J28" s="60">
        <v>6058785</v>
      </c>
      <c r="K28" s="60">
        <v>4756624</v>
      </c>
      <c r="L28" s="60"/>
      <c r="M28" s="60"/>
      <c r="N28" s="60">
        <v>4756624</v>
      </c>
      <c r="O28" s="60"/>
      <c r="P28" s="60"/>
      <c r="Q28" s="60"/>
      <c r="R28" s="60"/>
      <c r="S28" s="60"/>
      <c r="T28" s="60"/>
      <c r="U28" s="60"/>
      <c r="V28" s="60"/>
      <c r="W28" s="60">
        <v>10815409</v>
      </c>
      <c r="X28" s="60"/>
      <c r="Y28" s="60">
        <v>10815409</v>
      </c>
      <c r="Z28" s="140"/>
      <c r="AA28" s="155">
        <v>55981999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49190905</v>
      </c>
      <c r="D32" s="210">
        <f>SUM(D28:D31)</f>
        <v>0</v>
      </c>
      <c r="E32" s="211">
        <f t="shared" si="5"/>
        <v>55981999</v>
      </c>
      <c r="F32" s="77">
        <f t="shared" si="5"/>
        <v>55981999</v>
      </c>
      <c r="G32" s="77">
        <f t="shared" si="5"/>
        <v>1523971</v>
      </c>
      <c r="H32" s="77">
        <f t="shared" si="5"/>
        <v>4534814</v>
      </c>
      <c r="I32" s="77">
        <f t="shared" si="5"/>
        <v>0</v>
      </c>
      <c r="J32" s="77">
        <f t="shared" si="5"/>
        <v>6058785</v>
      </c>
      <c r="K32" s="77">
        <f t="shared" si="5"/>
        <v>4756624</v>
      </c>
      <c r="L32" s="77">
        <f t="shared" si="5"/>
        <v>0</v>
      </c>
      <c r="M32" s="77">
        <f t="shared" si="5"/>
        <v>0</v>
      </c>
      <c r="N32" s="77">
        <f t="shared" si="5"/>
        <v>4756624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10815409</v>
      </c>
      <c r="X32" s="77">
        <f t="shared" si="5"/>
        <v>0</v>
      </c>
      <c r="Y32" s="77">
        <f t="shared" si="5"/>
        <v>10815409</v>
      </c>
      <c r="Z32" s="212">
        <f>+IF(X32&lt;&gt;0,+(Y32/X32)*100,0)</f>
        <v>0</v>
      </c>
      <c r="AA32" s="79">
        <f>SUM(AA28:AA31)</f>
        <v>55981999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2073710</v>
      </c>
      <c r="F35" s="60">
        <v>2073710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2073710</v>
      </c>
    </row>
    <row r="36" spans="1:27" ht="12.75">
      <c r="A36" s="238" t="s">
        <v>139</v>
      </c>
      <c r="B36" s="149"/>
      <c r="C36" s="222">
        <f aca="true" t="shared" si="6" ref="C36:Y36">SUM(C32:C35)</f>
        <v>49190905</v>
      </c>
      <c r="D36" s="222">
        <f>SUM(D32:D35)</f>
        <v>0</v>
      </c>
      <c r="E36" s="218">
        <f t="shared" si="6"/>
        <v>58055709</v>
      </c>
      <c r="F36" s="220">
        <f t="shared" si="6"/>
        <v>58055709</v>
      </c>
      <c r="G36" s="220">
        <f t="shared" si="6"/>
        <v>1523971</v>
      </c>
      <c r="H36" s="220">
        <f t="shared" si="6"/>
        <v>4534814</v>
      </c>
      <c r="I36" s="220">
        <f t="shared" si="6"/>
        <v>0</v>
      </c>
      <c r="J36" s="220">
        <f t="shared" si="6"/>
        <v>6058785</v>
      </c>
      <c r="K36" s="220">
        <f t="shared" si="6"/>
        <v>4756624</v>
      </c>
      <c r="L36" s="220">
        <f t="shared" si="6"/>
        <v>0</v>
      </c>
      <c r="M36" s="220">
        <f t="shared" si="6"/>
        <v>0</v>
      </c>
      <c r="N36" s="220">
        <f t="shared" si="6"/>
        <v>4756624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10815409</v>
      </c>
      <c r="X36" s="220">
        <f t="shared" si="6"/>
        <v>0</v>
      </c>
      <c r="Y36" s="220">
        <f t="shared" si="6"/>
        <v>10815409</v>
      </c>
      <c r="Z36" s="221">
        <f>+IF(X36&lt;&gt;0,+(Y36/X36)*100,0)</f>
        <v>0</v>
      </c>
      <c r="AA36" s="239">
        <f>SUM(AA32:AA35)</f>
        <v>58055709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26357521</v>
      </c>
      <c r="D6" s="155"/>
      <c r="E6" s="59">
        <v>6595965</v>
      </c>
      <c r="F6" s="60">
        <v>6595965</v>
      </c>
      <c r="G6" s="60">
        <v>97924149</v>
      </c>
      <c r="H6" s="60">
        <v>78649695</v>
      </c>
      <c r="I6" s="60"/>
      <c r="J6" s="60"/>
      <c r="K6" s="60">
        <v>67128224</v>
      </c>
      <c r="L6" s="60"/>
      <c r="M6" s="60">
        <v>80514426</v>
      </c>
      <c r="N6" s="60">
        <v>80514426</v>
      </c>
      <c r="O6" s="60"/>
      <c r="P6" s="60"/>
      <c r="Q6" s="60"/>
      <c r="R6" s="60"/>
      <c r="S6" s="60"/>
      <c r="T6" s="60"/>
      <c r="U6" s="60"/>
      <c r="V6" s="60"/>
      <c r="W6" s="60">
        <v>80514426</v>
      </c>
      <c r="X6" s="60">
        <v>3297983</v>
      </c>
      <c r="Y6" s="60">
        <v>77216443</v>
      </c>
      <c r="Z6" s="140">
        <v>2341.32</v>
      </c>
      <c r="AA6" s="62">
        <v>6595965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5583436</v>
      </c>
      <c r="D8" s="155"/>
      <c r="E8" s="59">
        <v>4193557</v>
      </c>
      <c r="F8" s="60">
        <v>4193557</v>
      </c>
      <c r="G8" s="60">
        <v>4342652</v>
      </c>
      <c r="H8" s="60">
        <v>1604860</v>
      </c>
      <c r="I8" s="60"/>
      <c r="J8" s="60"/>
      <c r="K8" s="60">
        <v>3693662</v>
      </c>
      <c r="L8" s="60"/>
      <c r="M8" s="60">
        <v>425109</v>
      </c>
      <c r="N8" s="60">
        <v>425109</v>
      </c>
      <c r="O8" s="60"/>
      <c r="P8" s="60"/>
      <c r="Q8" s="60"/>
      <c r="R8" s="60"/>
      <c r="S8" s="60"/>
      <c r="T8" s="60"/>
      <c r="U8" s="60"/>
      <c r="V8" s="60"/>
      <c r="W8" s="60">
        <v>425109</v>
      </c>
      <c r="X8" s="60">
        <v>2096779</v>
      </c>
      <c r="Y8" s="60">
        <v>-1671670</v>
      </c>
      <c r="Z8" s="140">
        <v>-79.73</v>
      </c>
      <c r="AA8" s="62">
        <v>4193557</v>
      </c>
    </row>
    <row r="9" spans="1:27" ht="12.75">
      <c r="A9" s="249" t="s">
        <v>146</v>
      </c>
      <c r="B9" s="182"/>
      <c r="C9" s="155">
        <v>4694510</v>
      </c>
      <c r="D9" s="155"/>
      <c r="E9" s="59">
        <v>8986761</v>
      </c>
      <c r="F9" s="60">
        <v>8986761</v>
      </c>
      <c r="G9" s="60">
        <v>17203540</v>
      </c>
      <c r="H9" s="60">
        <v>4621850</v>
      </c>
      <c r="I9" s="60"/>
      <c r="J9" s="60"/>
      <c r="K9" s="60">
        <v>4801041</v>
      </c>
      <c r="L9" s="60"/>
      <c r="M9" s="60">
        <v>190879</v>
      </c>
      <c r="N9" s="60">
        <v>190879</v>
      </c>
      <c r="O9" s="60"/>
      <c r="P9" s="60"/>
      <c r="Q9" s="60"/>
      <c r="R9" s="60"/>
      <c r="S9" s="60"/>
      <c r="T9" s="60"/>
      <c r="U9" s="60"/>
      <c r="V9" s="60"/>
      <c r="W9" s="60">
        <v>190879</v>
      </c>
      <c r="X9" s="60">
        <v>4493381</v>
      </c>
      <c r="Y9" s="60">
        <v>-4302502</v>
      </c>
      <c r="Z9" s="140">
        <v>-95.75</v>
      </c>
      <c r="AA9" s="62">
        <v>8986761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50605803</v>
      </c>
      <c r="D11" s="155"/>
      <c r="E11" s="59">
        <v>50650683</v>
      </c>
      <c r="F11" s="60">
        <v>50650683</v>
      </c>
      <c r="G11" s="60">
        <v>50650683</v>
      </c>
      <c r="H11" s="60">
        <v>20667</v>
      </c>
      <c r="I11" s="60"/>
      <c r="J11" s="60"/>
      <c r="K11" s="60">
        <v>20668</v>
      </c>
      <c r="L11" s="60"/>
      <c r="M11" s="60">
        <v>50605803</v>
      </c>
      <c r="N11" s="60">
        <v>50605803</v>
      </c>
      <c r="O11" s="60"/>
      <c r="P11" s="60"/>
      <c r="Q11" s="60"/>
      <c r="R11" s="60"/>
      <c r="S11" s="60"/>
      <c r="T11" s="60"/>
      <c r="U11" s="60"/>
      <c r="V11" s="60"/>
      <c r="W11" s="60">
        <v>50605803</v>
      </c>
      <c r="X11" s="60">
        <v>25325342</v>
      </c>
      <c r="Y11" s="60">
        <v>25280461</v>
      </c>
      <c r="Z11" s="140">
        <v>99.82</v>
      </c>
      <c r="AA11" s="62">
        <v>50650683</v>
      </c>
    </row>
    <row r="12" spans="1:27" ht="12.75">
      <c r="A12" s="250" t="s">
        <v>56</v>
      </c>
      <c r="B12" s="251"/>
      <c r="C12" s="168">
        <f aca="true" t="shared" si="0" ref="C12:Y12">SUM(C6:C11)</f>
        <v>87241270</v>
      </c>
      <c r="D12" s="168">
        <f>SUM(D6:D11)</f>
        <v>0</v>
      </c>
      <c r="E12" s="72">
        <f t="shared" si="0"/>
        <v>70426966</v>
      </c>
      <c r="F12" s="73">
        <f t="shared" si="0"/>
        <v>70426966</v>
      </c>
      <c r="G12" s="73">
        <f t="shared" si="0"/>
        <v>170121024</v>
      </c>
      <c r="H12" s="73">
        <f t="shared" si="0"/>
        <v>84897072</v>
      </c>
      <c r="I12" s="73">
        <f t="shared" si="0"/>
        <v>0</v>
      </c>
      <c r="J12" s="73">
        <f t="shared" si="0"/>
        <v>0</v>
      </c>
      <c r="K12" s="73">
        <f t="shared" si="0"/>
        <v>75643595</v>
      </c>
      <c r="L12" s="73">
        <f t="shared" si="0"/>
        <v>0</v>
      </c>
      <c r="M12" s="73">
        <f t="shared" si="0"/>
        <v>131736217</v>
      </c>
      <c r="N12" s="73">
        <f t="shared" si="0"/>
        <v>131736217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131736217</v>
      </c>
      <c r="X12" s="73">
        <f t="shared" si="0"/>
        <v>35213485</v>
      </c>
      <c r="Y12" s="73">
        <f t="shared" si="0"/>
        <v>96522732</v>
      </c>
      <c r="Z12" s="170">
        <f>+IF(X12&lt;&gt;0,+(Y12/X12)*100,0)</f>
        <v>274.1072972470632</v>
      </c>
      <c r="AA12" s="74">
        <f>SUM(AA6:AA11)</f>
        <v>70426966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68983508</v>
      </c>
      <c r="F16" s="60">
        <v>68983508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34491754</v>
      </c>
      <c r="Y16" s="159">
        <v>-34491754</v>
      </c>
      <c r="Z16" s="141">
        <v>-100</v>
      </c>
      <c r="AA16" s="225">
        <v>68983508</v>
      </c>
    </row>
    <row r="17" spans="1:27" ht="12.75">
      <c r="A17" s="249" t="s">
        <v>152</v>
      </c>
      <c r="B17" s="182"/>
      <c r="C17" s="155">
        <v>68364929</v>
      </c>
      <c r="D17" s="155"/>
      <c r="E17" s="59"/>
      <c r="F17" s="60"/>
      <c r="G17" s="60">
        <v>73954693</v>
      </c>
      <c r="H17" s="60">
        <v>73954693</v>
      </c>
      <c r="I17" s="60"/>
      <c r="J17" s="60"/>
      <c r="K17" s="60">
        <v>73954693</v>
      </c>
      <c r="L17" s="60"/>
      <c r="M17" s="60">
        <v>73954693</v>
      </c>
      <c r="N17" s="60">
        <v>73954693</v>
      </c>
      <c r="O17" s="60"/>
      <c r="P17" s="60"/>
      <c r="Q17" s="60"/>
      <c r="R17" s="60"/>
      <c r="S17" s="60"/>
      <c r="T17" s="60"/>
      <c r="U17" s="60"/>
      <c r="V17" s="60"/>
      <c r="W17" s="60">
        <v>73954693</v>
      </c>
      <c r="X17" s="60"/>
      <c r="Y17" s="60">
        <v>73954693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470679682</v>
      </c>
      <c r="D19" s="155"/>
      <c r="E19" s="59">
        <v>513332376</v>
      </c>
      <c r="F19" s="60">
        <v>513332376</v>
      </c>
      <c r="G19" s="60">
        <v>301175156</v>
      </c>
      <c r="H19" s="60">
        <v>283985148</v>
      </c>
      <c r="I19" s="60"/>
      <c r="J19" s="60"/>
      <c r="K19" s="60">
        <v>291621377</v>
      </c>
      <c r="L19" s="60"/>
      <c r="M19" s="60">
        <v>418723273</v>
      </c>
      <c r="N19" s="60">
        <v>418723273</v>
      </c>
      <c r="O19" s="60"/>
      <c r="P19" s="60"/>
      <c r="Q19" s="60"/>
      <c r="R19" s="60"/>
      <c r="S19" s="60"/>
      <c r="T19" s="60"/>
      <c r="U19" s="60"/>
      <c r="V19" s="60"/>
      <c r="W19" s="60">
        <v>418723273</v>
      </c>
      <c r="X19" s="60">
        <v>256666188</v>
      </c>
      <c r="Y19" s="60">
        <v>162057085</v>
      </c>
      <c r="Z19" s="140">
        <v>63.14</v>
      </c>
      <c r="AA19" s="62">
        <v>513332376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644293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539688904</v>
      </c>
      <c r="D24" s="168">
        <f>SUM(D15:D23)</f>
        <v>0</v>
      </c>
      <c r="E24" s="76">
        <f t="shared" si="1"/>
        <v>582315884</v>
      </c>
      <c r="F24" s="77">
        <f t="shared" si="1"/>
        <v>582315884</v>
      </c>
      <c r="G24" s="77">
        <f t="shared" si="1"/>
        <v>375129849</v>
      </c>
      <c r="H24" s="77">
        <f t="shared" si="1"/>
        <v>357939841</v>
      </c>
      <c r="I24" s="77">
        <f t="shared" si="1"/>
        <v>0</v>
      </c>
      <c r="J24" s="77">
        <f t="shared" si="1"/>
        <v>0</v>
      </c>
      <c r="K24" s="77">
        <f t="shared" si="1"/>
        <v>365576070</v>
      </c>
      <c r="L24" s="77">
        <f t="shared" si="1"/>
        <v>0</v>
      </c>
      <c r="M24" s="77">
        <f t="shared" si="1"/>
        <v>492677966</v>
      </c>
      <c r="N24" s="77">
        <f t="shared" si="1"/>
        <v>492677966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492677966</v>
      </c>
      <c r="X24" s="77">
        <f t="shared" si="1"/>
        <v>291157942</v>
      </c>
      <c r="Y24" s="77">
        <f t="shared" si="1"/>
        <v>201520024</v>
      </c>
      <c r="Z24" s="212">
        <f>+IF(X24&lt;&gt;0,+(Y24/X24)*100,0)</f>
        <v>69.21330141837588</v>
      </c>
      <c r="AA24" s="79">
        <f>SUM(AA15:AA23)</f>
        <v>582315884</v>
      </c>
    </row>
    <row r="25" spans="1:27" ht="12.75">
      <c r="A25" s="250" t="s">
        <v>159</v>
      </c>
      <c r="B25" s="251"/>
      <c r="C25" s="168">
        <f aca="true" t="shared" si="2" ref="C25:Y25">+C12+C24</f>
        <v>626930174</v>
      </c>
      <c r="D25" s="168">
        <f>+D12+D24</f>
        <v>0</v>
      </c>
      <c r="E25" s="72">
        <f t="shared" si="2"/>
        <v>652742850</v>
      </c>
      <c r="F25" s="73">
        <f t="shared" si="2"/>
        <v>652742850</v>
      </c>
      <c r="G25" s="73">
        <f t="shared" si="2"/>
        <v>545250873</v>
      </c>
      <c r="H25" s="73">
        <f t="shared" si="2"/>
        <v>442836913</v>
      </c>
      <c r="I25" s="73">
        <f t="shared" si="2"/>
        <v>0</v>
      </c>
      <c r="J25" s="73">
        <f t="shared" si="2"/>
        <v>0</v>
      </c>
      <c r="K25" s="73">
        <f t="shared" si="2"/>
        <v>441219665</v>
      </c>
      <c r="L25" s="73">
        <f t="shared" si="2"/>
        <v>0</v>
      </c>
      <c r="M25" s="73">
        <f t="shared" si="2"/>
        <v>624414183</v>
      </c>
      <c r="N25" s="73">
        <f t="shared" si="2"/>
        <v>624414183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624414183</v>
      </c>
      <c r="X25" s="73">
        <f t="shared" si="2"/>
        <v>326371427</v>
      </c>
      <c r="Y25" s="73">
        <f t="shared" si="2"/>
        <v>298042756</v>
      </c>
      <c r="Z25" s="170">
        <f>+IF(X25&lt;&gt;0,+(Y25/X25)*100,0)</f>
        <v>91.32011301957509</v>
      </c>
      <c r="AA25" s="74">
        <f>+AA12+AA24</f>
        <v>652742850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>
        <v>71008510</v>
      </c>
      <c r="H30" s="60">
        <v>29614640</v>
      </c>
      <c r="I30" s="60"/>
      <c r="J30" s="60"/>
      <c r="K30" s="60">
        <v>29614640</v>
      </c>
      <c r="L30" s="60"/>
      <c r="M30" s="60">
        <v>45430559</v>
      </c>
      <c r="N30" s="60">
        <v>45430559</v>
      </c>
      <c r="O30" s="60"/>
      <c r="P30" s="60"/>
      <c r="Q30" s="60"/>
      <c r="R30" s="60"/>
      <c r="S30" s="60"/>
      <c r="T30" s="60"/>
      <c r="U30" s="60"/>
      <c r="V30" s="60"/>
      <c r="W30" s="60">
        <v>45430559</v>
      </c>
      <c r="X30" s="60"/>
      <c r="Y30" s="60">
        <v>45430559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>
        <v>4910255</v>
      </c>
      <c r="N31" s="60">
        <v>4910255</v>
      </c>
      <c r="O31" s="60"/>
      <c r="P31" s="60"/>
      <c r="Q31" s="60"/>
      <c r="R31" s="60"/>
      <c r="S31" s="60"/>
      <c r="T31" s="60"/>
      <c r="U31" s="60"/>
      <c r="V31" s="60"/>
      <c r="W31" s="60">
        <v>4910255</v>
      </c>
      <c r="X31" s="60"/>
      <c r="Y31" s="60">
        <v>4910255</v>
      </c>
      <c r="Z31" s="140"/>
      <c r="AA31" s="62"/>
    </row>
    <row r="32" spans="1:27" ht="12.75">
      <c r="A32" s="249" t="s">
        <v>164</v>
      </c>
      <c r="B32" s="182"/>
      <c r="C32" s="155">
        <v>31778214</v>
      </c>
      <c r="D32" s="155"/>
      <c r="E32" s="59">
        <v>30588025</v>
      </c>
      <c r="F32" s="60">
        <v>30588025</v>
      </c>
      <c r="G32" s="60">
        <v>-31863671</v>
      </c>
      <c r="H32" s="60">
        <v>-47507835</v>
      </c>
      <c r="I32" s="60"/>
      <c r="J32" s="60"/>
      <c r="K32" s="60">
        <v>-45022332</v>
      </c>
      <c r="L32" s="60"/>
      <c r="M32" s="60">
        <v>-80827940</v>
      </c>
      <c r="N32" s="60">
        <v>-80827940</v>
      </c>
      <c r="O32" s="60"/>
      <c r="P32" s="60"/>
      <c r="Q32" s="60"/>
      <c r="R32" s="60"/>
      <c r="S32" s="60"/>
      <c r="T32" s="60"/>
      <c r="U32" s="60"/>
      <c r="V32" s="60"/>
      <c r="W32" s="60">
        <v>-80827940</v>
      </c>
      <c r="X32" s="60">
        <v>15294013</v>
      </c>
      <c r="Y32" s="60">
        <v>-96121953</v>
      </c>
      <c r="Z32" s="140">
        <v>-628.49</v>
      </c>
      <c r="AA32" s="62">
        <v>30588025</v>
      </c>
    </row>
    <row r="33" spans="1:27" ht="12.75">
      <c r="A33" s="249" t="s">
        <v>165</v>
      </c>
      <c r="B33" s="182"/>
      <c r="C33" s="155">
        <v>3843632</v>
      </c>
      <c r="D33" s="155"/>
      <c r="E33" s="59"/>
      <c r="F33" s="60"/>
      <c r="G33" s="60">
        <v>18550097</v>
      </c>
      <c r="H33" s="60">
        <v>7188018</v>
      </c>
      <c r="I33" s="60"/>
      <c r="J33" s="60"/>
      <c r="K33" s="60">
        <v>7188018</v>
      </c>
      <c r="L33" s="60"/>
      <c r="M33" s="60">
        <v>12456412</v>
      </c>
      <c r="N33" s="60">
        <v>12456412</v>
      </c>
      <c r="O33" s="60"/>
      <c r="P33" s="60"/>
      <c r="Q33" s="60"/>
      <c r="R33" s="60"/>
      <c r="S33" s="60"/>
      <c r="T33" s="60"/>
      <c r="U33" s="60"/>
      <c r="V33" s="60"/>
      <c r="W33" s="60">
        <v>12456412</v>
      </c>
      <c r="X33" s="60"/>
      <c r="Y33" s="60">
        <v>12456412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35621846</v>
      </c>
      <c r="D34" s="168">
        <f>SUM(D29:D33)</f>
        <v>0</v>
      </c>
      <c r="E34" s="72">
        <f t="shared" si="3"/>
        <v>30588025</v>
      </c>
      <c r="F34" s="73">
        <f t="shared" si="3"/>
        <v>30588025</v>
      </c>
      <c r="G34" s="73">
        <f t="shared" si="3"/>
        <v>57694936</v>
      </c>
      <c r="H34" s="73">
        <f t="shared" si="3"/>
        <v>-10705177</v>
      </c>
      <c r="I34" s="73">
        <f t="shared" si="3"/>
        <v>0</v>
      </c>
      <c r="J34" s="73">
        <f t="shared" si="3"/>
        <v>0</v>
      </c>
      <c r="K34" s="73">
        <f t="shared" si="3"/>
        <v>-8219674</v>
      </c>
      <c r="L34" s="73">
        <f t="shared" si="3"/>
        <v>0</v>
      </c>
      <c r="M34" s="73">
        <f t="shared" si="3"/>
        <v>-18030714</v>
      </c>
      <c r="N34" s="73">
        <f t="shared" si="3"/>
        <v>-18030714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-18030714</v>
      </c>
      <c r="X34" s="73">
        <f t="shared" si="3"/>
        <v>15294013</v>
      </c>
      <c r="Y34" s="73">
        <f t="shared" si="3"/>
        <v>-33324727</v>
      </c>
      <c r="Z34" s="170">
        <f>+IF(X34&lt;&gt;0,+(Y34/X34)*100,0)</f>
        <v>-217.89393666658975</v>
      </c>
      <c r="AA34" s="74">
        <f>SUM(AA29:AA33)</f>
        <v>30588025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4638656</v>
      </c>
      <c r="D38" s="155"/>
      <c r="E38" s="59">
        <v>7101458</v>
      </c>
      <c r="F38" s="60">
        <v>7101458</v>
      </c>
      <c r="G38" s="60"/>
      <c r="H38" s="60"/>
      <c r="I38" s="60"/>
      <c r="J38" s="60"/>
      <c r="K38" s="60"/>
      <c r="L38" s="60"/>
      <c r="M38" s="60">
        <v>8269924</v>
      </c>
      <c r="N38" s="60">
        <v>8269924</v>
      </c>
      <c r="O38" s="60"/>
      <c r="P38" s="60"/>
      <c r="Q38" s="60"/>
      <c r="R38" s="60"/>
      <c r="S38" s="60"/>
      <c r="T38" s="60"/>
      <c r="U38" s="60"/>
      <c r="V38" s="60"/>
      <c r="W38" s="60">
        <v>8269924</v>
      </c>
      <c r="X38" s="60">
        <v>3550729</v>
      </c>
      <c r="Y38" s="60">
        <v>4719195</v>
      </c>
      <c r="Z38" s="140">
        <v>132.91</v>
      </c>
      <c r="AA38" s="62">
        <v>7101458</v>
      </c>
    </row>
    <row r="39" spans="1:27" ht="12.75">
      <c r="A39" s="250" t="s">
        <v>59</v>
      </c>
      <c r="B39" s="253"/>
      <c r="C39" s="168">
        <f aca="true" t="shared" si="4" ref="C39:Y39">SUM(C37:C38)</f>
        <v>4638656</v>
      </c>
      <c r="D39" s="168">
        <f>SUM(D37:D38)</f>
        <v>0</v>
      </c>
      <c r="E39" s="76">
        <f t="shared" si="4"/>
        <v>7101458</v>
      </c>
      <c r="F39" s="77">
        <f t="shared" si="4"/>
        <v>7101458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8269924</v>
      </c>
      <c r="N39" s="77">
        <f t="shared" si="4"/>
        <v>8269924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8269924</v>
      </c>
      <c r="X39" s="77">
        <f t="shared" si="4"/>
        <v>3550729</v>
      </c>
      <c r="Y39" s="77">
        <f t="shared" si="4"/>
        <v>4719195</v>
      </c>
      <c r="Z39" s="212">
        <f>+IF(X39&lt;&gt;0,+(Y39/X39)*100,0)</f>
        <v>132.90777752962842</v>
      </c>
      <c r="AA39" s="79">
        <f>SUM(AA37:AA38)</f>
        <v>7101458</v>
      </c>
    </row>
    <row r="40" spans="1:27" ht="12.75">
      <c r="A40" s="250" t="s">
        <v>167</v>
      </c>
      <c r="B40" s="251"/>
      <c r="C40" s="168">
        <f aca="true" t="shared" si="5" ref="C40:Y40">+C34+C39</f>
        <v>40260502</v>
      </c>
      <c r="D40" s="168">
        <f>+D34+D39</f>
        <v>0</v>
      </c>
      <c r="E40" s="72">
        <f t="shared" si="5"/>
        <v>37689483</v>
      </c>
      <c r="F40" s="73">
        <f t="shared" si="5"/>
        <v>37689483</v>
      </c>
      <c r="G40" s="73">
        <f t="shared" si="5"/>
        <v>57694936</v>
      </c>
      <c r="H40" s="73">
        <f t="shared" si="5"/>
        <v>-10705177</v>
      </c>
      <c r="I40" s="73">
        <f t="shared" si="5"/>
        <v>0</v>
      </c>
      <c r="J40" s="73">
        <f t="shared" si="5"/>
        <v>0</v>
      </c>
      <c r="K40" s="73">
        <f t="shared" si="5"/>
        <v>-8219674</v>
      </c>
      <c r="L40" s="73">
        <f t="shared" si="5"/>
        <v>0</v>
      </c>
      <c r="M40" s="73">
        <f t="shared" si="5"/>
        <v>-9760790</v>
      </c>
      <c r="N40" s="73">
        <f t="shared" si="5"/>
        <v>-9760790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-9760790</v>
      </c>
      <c r="X40" s="73">
        <f t="shared" si="5"/>
        <v>18844742</v>
      </c>
      <c r="Y40" s="73">
        <f t="shared" si="5"/>
        <v>-28605532</v>
      </c>
      <c r="Z40" s="170">
        <f>+IF(X40&lt;&gt;0,+(Y40/X40)*100,0)</f>
        <v>-151.79582718617215</v>
      </c>
      <c r="AA40" s="74">
        <f>+AA34+AA39</f>
        <v>37689483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586669672</v>
      </c>
      <c r="D42" s="257">
        <f>+D25-D40</f>
        <v>0</v>
      </c>
      <c r="E42" s="258">
        <f t="shared" si="6"/>
        <v>615053367</v>
      </c>
      <c r="F42" s="259">
        <f t="shared" si="6"/>
        <v>615053367</v>
      </c>
      <c r="G42" s="259">
        <f t="shared" si="6"/>
        <v>487555937</v>
      </c>
      <c r="H42" s="259">
        <f t="shared" si="6"/>
        <v>453542090</v>
      </c>
      <c r="I42" s="259">
        <f t="shared" si="6"/>
        <v>0</v>
      </c>
      <c r="J42" s="259">
        <f t="shared" si="6"/>
        <v>0</v>
      </c>
      <c r="K42" s="259">
        <f t="shared" si="6"/>
        <v>449439339</v>
      </c>
      <c r="L42" s="259">
        <f t="shared" si="6"/>
        <v>0</v>
      </c>
      <c r="M42" s="259">
        <f t="shared" si="6"/>
        <v>634174973</v>
      </c>
      <c r="N42" s="259">
        <f t="shared" si="6"/>
        <v>634174973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634174973</v>
      </c>
      <c r="X42" s="259">
        <f t="shared" si="6"/>
        <v>307526685</v>
      </c>
      <c r="Y42" s="259">
        <f t="shared" si="6"/>
        <v>326648288</v>
      </c>
      <c r="Z42" s="260">
        <f>+IF(X42&lt;&gt;0,+(Y42/X42)*100,0)</f>
        <v>106.2178678900662</v>
      </c>
      <c r="AA42" s="261">
        <f>+AA25-AA40</f>
        <v>615053367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586669672</v>
      </c>
      <c r="D45" s="155"/>
      <c r="E45" s="59">
        <v>615053367</v>
      </c>
      <c r="F45" s="60">
        <v>615053367</v>
      </c>
      <c r="G45" s="60">
        <v>487555937</v>
      </c>
      <c r="H45" s="60">
        <v>453542090</v>
      </c>
      <c r="I45" s="60"/>
      <c r="J45" s="60"/>
      <c r="K45" s="60">
        <v>449439339</v>
      </c>
      <c r="L45" s="60"/>
      <c r="M45" s="60">
        <v>634174972</v>
      </c>
      <c r="N45" s="60">
        <v>634174972</v>
      </c>
      <c r="O45" s="60"/>
      <c r="P45" s="60"/>
      <c r="Q45" s="60"/>
      <c r="R45" s="60"/>
      <c r="S45" s="60"/>
      <c r="T45" s="60"/>
      <c r="U45" s="60"/>
      <c r="V45" s="60"/>
      <c r="W45" s="60">
        <v>634174972</v>
      </c>
      <c r="X45" s="60">
        <v>307526684</v>
      </c>
      <c r="Y45" s="60">
        <v>326648288</v>
      </c>
      <c r="Z45" s="139">
        <v>106.22</v>
      </c>
      <c r="AA45" s="62">
        <v>615053367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586669672</v>
      </c>
      <c r="D48" s="217">
        <f>SUM(D45:D47)</f>
        <v>0</v>
      </c>
      <c r="E48" s="264">
        <f t="shared" si="7"/>
        <v>615053367</v>
      </c>
      <c r="F48" s="219">
        <f t="shared" si="7"/>
        <v>615053367</v>
      </c>
      <c r="G48" s="219">
        <f t="shared" si="7"/>
        <v>487555937</v>
      </c>
      <c r="H48" s="219">
        <f t="shared" si="7"/>
        <v>453542090</v>
      </c>
      <c r="I48" s="219">
        <f t="shared" si="7"/>
        <v>0</v>
      </c>
      <c r="J48" s="219">
        <f t="shared" si="7"/>
        <v>0</v>
      </c>
      <c r="K48" s="219">
        <f t="shared" si="7"/>
        <v>449439339</v>
      </c>
      <c r="L48" s="219">
        <f t="shared" si="7"/>
        <v>0</v>
      </c>
      <c r="M48" s="219">
        <f t="shared" si="7"/>
        <v>634174972</v>
      </c>
      <c r="N48" s="219">
        <f t="shared" si="7"/>
        <v>634174972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634174972</v>
      </c>
      <c r="X48" s="219">
        <f t="shared" si="7"/>
        <v>307526684</v>
      </c>
      <c r="Y48" s="219">
        <f t="shared" si="7"/>
        <v>326648288</v>
      </c>
      <c r="Z48" s="265">
        <f>+IF(X48&lt;&gt;0,+(Y48/X48)*100,0)</f>
        <v>106.21786823546017</v>
      </c>
      <c r="AA48" s="232">
        <f>SUM(AA45:AA47)</f>
        <v>615053367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7500000</v>
      </c>
      <c r="F6" s="60">
        <v>7500000</v>
      </c>
      <c r="G6" s="60">
        <v>110630</v>
      </c>
      <c r="H6" s="60">
        <v>1401543</v>
      </c>
      <c r="I6" s="60">
        <v>100912</v>
      </c>
      <c r="J6" s="60">
        <v>1613085</v>
      </c>
      <c r="K6" s="60">
        <v>1887572</v>
      </c>
      <c r="L6" s="60"/>
      <c r="M6" s="60">
        <v>69112</v>
      </c>
      <c r="N6" s="60">
        <v>1956684</v>
      </c>
      <c r="O6" s="60"/>
      <c r="P6" s="60"/>
      <c r="Q6" s="60"/>
      <c r="R6" s="60"/>
      <c r="S6" s="60"/>
      <c r="T6" s="60"/>
      <c r="U6" s="60"/>
      <c r="V6" s="60"/>
      <c r="W6" s="60">
        <v>3569769</v>
      </c>
      <c r="X6" s="60">
        <v>3750000</v>
      </c>
      <c r="Y6" s="60">
        <v>-180231</v>
      </c>
      <c r="Z6" s="140">
        <v>-4.81</v>
      </c>
      <c r="AA6" s="62">
        <v>7500000</v>
      </c>
    </row>
    <row r="7" spans="1:27" ht="12.75">
      <c r="A7" s="249" t="s">
        <v>32</v>
      </c>
      <c r="B7" s="182"/>
      <c r="C7" s="155"/>
      <c r="D7" s="155"/>
      <c r="E7" s="59">
        <v>900000</v>
      </c>
      <c r="F7" s="60">
        <v>900000</v>
      </c>
      <c r="G7" s="60">
        <v>32892</v>
      </c>
      <c r="H7" s="60">
        <v>76090</v>
      </c>
      <c r="I7" s="60">
        <v>32853</v>
      </c>
      <c r="J7" s="60">
        <v>141835</v>
      </c>
      <c r="K7" s="60">
        <v>27828</v>
      </c>
      <c r="L7" s="60"/>
      <c r="M7" s="60">
        <v>25952</v>
      </c>
      <c r="N7" s="60">
        <v>53780</v>
      </c>
      <c r="O7" s="60"/>
      <c r="P7" s="60"/>
      <c r="Q7" s="60"/>
      <c r="R7" s="60"/>
      <c r="S7" s="60"/>
      <c r="T7" s="60"/>
      <c r="U7" s="60"/>
      <c r="V7" s="60"/>
      <c r="W7" s="60">
        <v>195615</v>
      </c>
      <c r="X7" s="60">
        <v>450000</v>
      </c>
      <c r="Y7" s="60">
        <v>-254385</v>
      </c>
      <c r="Z7" s="140">
        <v>-56.53</v>
      </c>
      <c r="AA7" s="62">
        <v>900000</v>
      </c>
    </row>
    <row r="8" spans="1:27" ht="12.75">
      <c r="A8" s="249" t="s">
        <v>178</v>
      </c>
      <c r="B8" s="182"/>
      <c r="C8" s="155">
        <v>19235352</v>
      </c>
      <c r="D8" s="155"/>
      <c r="E8" s="59">
        <v>15823825</v>
      </c>
      <c r="F8" s="60">
        <v>15823825</v>
      </c>
      <c r="G8" s="60">
        <v>81672191</v>
      </c>
      <c r="H8" s="60">
        <v>1599843</v>
      </c>
      <c r="I8" s="60">
        <v>3812404</v>
      </c>
      <c r="J8" s="60">
        <v>87084438</v>
      </c>
      <c r="K8" s="60">
        <v>3225542</v>
      </c>
      <c r="L8" s="60"/>
      <c r="M8" s="60">
        <v>834329</v>
      </c>
      <c r="N8" s="60">
        <v>4059871</v>
      </c>
      <c r="O8" s="60"/>
      <c r="P8" s="60"/>
      <c r="Q8" s="60"/>
      <c r="R8" s="60"/>
      <c r="S8" s="60"/>
      <c r="T8" s="60"/>
      <c r="U8" s="60"/>
      <c r="V8" s="60"/>
      <c r="W8" s="60">
        <v>91144309</v>
      </c>
      <c r="X8" s="60">
        <v>2743602</v>
      </c>
      <c r="Y8" s="60">
        <v>88400707</v>
      </c>
      <c r="Z8" s="140">
        <v>3222.07</v>
      </c>
      <c r="AA8" s="62">
        <v>15823825</v>
      </c>
    </row>
    <row r="9" spans="1:27" ht="12.75">
      <c r="A9" s="249" t="s">
        <v>179</v>
      </c>
      <c r="B9" s="182"/>
      <c r="C9" s="155">
        <v>216559363</v>
      </c>
      <c r="D9" s="155"/>
      <c r="E9" s="59">
        <v>154899000</v>
      </c>
      <c r="F9" s="60">
        <v>154899000</v>
      </c>
      <c r="G9" s="60"/>
      <c r="H9" s="60">
        <v>2215000</v>
      </c>
      <c r="I9" s="60"/>
      <c r="J9" s="60">
        <v>2215000</v>
      </c>
      <c r="K9" s="60"/>
      <c r="L9" s="60"/>
      <c r="M9" s="60">
        <v>51552000</v>
      </c>
      <c r="N9" s="60">
        <v>51552000</v>
      </c>
      <c r="O9" s="60"/>
      <c r="P9" s="60"/>
      <c r="Q9" s="60"/>
      <c r="R9" s="60"/>
      <c r="S9" s="60"/>
      <c r="T9" s="60"/>
      <c r="U9" s="60"/>
      <c r="V9" s="60"/>
      <c r="W9" s="60">
        <v>53767000</v>
      </c>
      <c r="X9" s="60">
        <v>77449500</v>
      </c>
      <c r="Y9" s="60">
        <v>-23682500</v>
      </c>
      <c r="Z9" s="140">
        <v>-30.58</v>
      </c>
      <c r="AA9" s="62">
        <v>154899000</v>
      </c>
    </row>
    <row r="10" spans="1:27" ht="12.75">
      <c r="A10" s="249" t="s">
        <v>180</v>
      </c>
      <c r="B10" s="182"/>
      <c r="C10" s="155"/>
      <c r="D10" s="155"/>
      <c r="E10" s="59">
        <v>55962000</v>
      </c>
      <c r="F10" s="60">
        <v>55962000</v>
      </c>
      <c r="G10" s="60"/>
      <c r="H10" s="60"/>
      <c r="I10" s="60"/>
      <c r="J10" s="60"/>
      <c r="K10" s="60"/>
      <c r="L10" s="60"/>
      <c r="M10" s="60">
        <v>16158000</v>
      </c>
      <c r="N10" s="60">
        <v>16158000</v>
      </c>
      <c r="O10" s="60"/>
      <c r="P10" s="60"/>
      <c r="Q10" s="60"/>
      <c r="R10" s="60"/>
      <c r="S10" s="60"/>
      <c r="T10" s="60"/>
      <c r="U10" s="60"/>
      <c r="V10" s="60"/>
      <c r="W10" s="60">
        <v>16158000</v>
      </c>
      <c r="X10" s="60">
        <v>27981000</v>
      </c>
      <c r="Y10" s="60">
        <v>-11823000</v>
      </c>
      <c r="Z10" s="140">
        <v>-42.25</v>
      </c>
      <c r="AA10" s="62">
        <v>55962000</v>
      </c>
    </row>
    <row r="11" spans="1:27" ht="12.75">
      <c r="A11" s="249" t="s">
        <v>181</v>
      </c>
      <c r="B11" s="182"/>
      <c r="C11" s="155"/>
      <c r="D11" s="155"/>
      <c r="E11" s="59">
        <v>1000000</v>
      </c>
      <c r="F11" s="60">
        <v>1000000</v>
      </c>
      <c r="G11" s="60"/>
      <c r="H11" s="60">
        <v>7159</v>
      </c>
      <c r="I11" s="60">
        <v>16415</v>
      </c>
      <c r="J11" s="60">
        <v>23574</v>
      </c>
      <c r="K11" s="60">
        <v>9354</v>
      </c>
      <c r="L11" s="60"/>
      <c r="M11" s="60">
        <v>81783</v>
      </c>
      <c r="N11" s="60">
        <v>91137</v>
      </c>
      <c r="O11" s="60"/>
      <c r="P11" s="60"/>
      <c r="Q11" s="60"/>
      <c r="R11" s="60"/>
      <c r="S11" s="60"/>
      <c r="T11" s="60"/>
      <c r="U11" s="60"/>
      <c r="V11" s="60"/>
      <c r="W11" s="60">
        <v>114711</v>
      </c>
      <c r="X11" s="60">
        <v>499998</v>
      </c>
      <c r="Y11" s="60">
        <v>-385287</v>
      </c>
      <c r="Z11" s="140">
        <v>-77.06</v>
      </c>
      <c r="AA11" s="62">
        <v>1000000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-167648904</v>
      </c>
      <c r="D14" s="155"/>
      <c r="E14" s="59">
        <v>-206300858</v>
      </c>
      <c r="F14" s="60">
        <v>-206300858</v>
      </c>
      <c r="G14" s="60">
        <v>-13278416</v>
      </c>
      <c r="H14" s="60">
        <v>-16618220</v>
      </c>
      <c r="I14" s="60">
        <v>-14873307</v>
      </c>
      <c r="J14" s="60">
        <v>-44769943</v>
      </c>
      <c r="K14" s="60">
        <v>-15367915</v>
      </c>
      <c r="L14" s="60"/>
      <c r="M14" s="60">
        <v>-15748232</v>
      </c>
      <c r="N14" s="60">
        <v>-31116147</v>
      </c>
      <c r="O14" s="60"/>
      <c r="P14" s="60"/>
      <c r="Q14" s="60"/>
      <c r="R14" s="60"/>
      <c r="S14" s="60"/>
      <c r="T14" s="60"/>
      <c r="U14" s="60"/>
      <c r="V14" s="60"/>
      <c r="W14" s="60">
        <v>-75886090</v>
      </c>
      <c r="X14" s="60">
        <v>-103150428</v>
      </c>
      <c r="Y14" s="60">
        <v>27264338</v>
      </c>
      <c r="Z14" s="140">
        <v>-26.43</v>
      </c>
      <c r="AA14" s="62">
        <v>-206300858</v>
      </c>
    </row>
    <row r="15" spans="1:27" ht="12.75">
      <c r="A15" s="249" t="s">
        <v>40</v>
      </c>
      <c r="B15" s="182"/>
      <c r="C15" s="155">
        <v>-65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68145746</v>
      </c>
      <c r="D17" s="168">
        <f t="shared" si="0"/>
        <v>0</v>
      </c>
      <c r="E17" s="72">
        <f t="shared" si="0"/>
        <v>29783967</v>
      </c>
      <c r="F17" s="73">
        <f t="shared" si="0"/>
        <v>29783967</v>
      </c>
      <c r="G17" s="73">
        <f t="shared" si="0"/>
        <v>68537297</v>
      </c>
      <c r="H17" s="73">
        <f t="shared" si="0"/>
        <v>-11318585</v>
      </c>
      <c r="I17" s="73">
        <f t="shared" si="0"/>
        <v>-10910723</v>
      </c>
      <c r="J17" s="73">
        <f t="shared" si="0"/>
        <v>46307989</v>
      </c>
      <c r="K17" s="73">
        <f t="shared" si="0"/>
        <v>-10217619</v>
      </c>
      <c r="L17" s="73">
        <f t="shared" si="0"/>
        <v>0</v>
      </c>
      <c r="M17" s="73">
        <f t="shared" si="0"/>
        <v>52972944</v>
      </c>
      <c r="N17" s="73">
        <f t="shared" si="0"/>
        <v>42755325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89063314</v>
      </c>
      <c r="X17" s="73">
        <f t="shared" si="0"/>
        <v>9723672</v>
      </c>
      <c r="Y17" s="73">
        <f t="shared" si="0"/>
        <v>79339642</v>
      </c>
      <c r="Z17" s="170">
        <f>+IF(X17&lt;&gt;0,+(Y17/X17)*100,0)</f>
        <v>815.9432156905334</v>
      </c>
      <c r="AA17" s="74">
        <f>SUM(AA6:AA16)</f>
        <v>29783967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-49934544</v>
      </c>
      <c r="D26" s="155"/>
      <c r="E26" s="59">
        <v>-55962000</v>
      </c>
      <c r="F26" s="60">
        <v>-55962000</v>
      </c>
      <c r="G26" s="60">
        <v>-49072</v>
      </c>
      <c r="H26" s="60">
        <v>-3878478</v>
      </c>
      <c r="I26" s="60">
        <v>-3480752</v>
      </c>
      <c r="J26" s="60">
        <v>-7408302</v>
      </c>
      <c r="K26" s="60">
        <v>-2236370</v>
      </c>
      <c r="L26" s="60"/>
      <c r="M26" s="60">
        <v>-3907725</v>
      </c>
      <c r="N26" s="60">
        <v>-6144095</v>
      </c>
      <c r="O26" s="60"/>
      <c r="P26" s="60"/>
      <c r="Q26" s="60"/>
      <c r="R26" s="60"/>
      <c r="S26" s="60"/>
      <c r="T26" s="60"/>
      <c r="U26" s="60"/>
      <c r="V26" s="60"/>
      <c r="W26" s="60">
        <v>-13552397</v>
      </c>
      <c r="X26" s="60">
        <v>-27984000</v>
      </c>
      <c r="Y26" s="60">
        <v>14431603</v>
      </c>
      <c r="Z26" s="140">
        <v>-51.57</v>
      </c>
      <c r="AA26" s="62">
        <v>-55962000</v>
      </c>
    </row>
    <row r="27" spans="1:27" ht="12.75">
      <c r="A27" s="250" t="s">
        <v>192</v>
      </c>
      <c r="B27" s="251"/>
      <c r="C27" s="168">
        <f aca="true" t="shared" si="1" ref="C27:Y27">SUM(C21:C26)</f>
        <v>-49934544</v>
      </c>
      <c r="D27" s="168">
        <f>SUM(D21:D26)</f>
        <v>0</v>
      </c>
      <c r="E27" s="72">
        <f t="shared" si="1"/>
        <v>-55962000</v>
      </c>
      <c r="F27" s="73">
        <f t="shared" si="1"/>
        <v>-55962000</v>
      </c>
      <c r="G27" s="73">
        <f t="shared" si="1"/>
        <v>-49072</v>
      </c>
      <c r="H27" s="73">
        <f t="shared" si="1"/>
        <v>-3878478</v>
      </c>
      <c r="I27" s="73">
        <f t="shared" si="1"/>
        <v>-3480752</v>
      </c>
      <c r="J27" s="73">
        <f t="shared" si="1"/>
        <v>-7408302</v>
      </c>
      <c r="K27" s="73">
        <f t="shared" si="1"/>
        <v>-2236370</v>
      </c>
      <c r="L27" s="73">
        <f t="shared" si="1"/>
        <v>0</v>
      </c>
      <c r="M27" s="73">
        <f t="shared" si="1"/>
        <v>-3907725</v>
      </c>
      <c r="N27" s="73">
        <f t="shared" si="1"/>
        <v>-6144095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-13552397</v>
      </c>
      <c r="X27" s="73">
        <f t="shared" si="1"/>
        <v>-27984000</v>
      </c>
      <c r="Y27" s="73">
        <f t="shared" si="1"/>
        <v>14431603</v>
      </c>
      <c r="Z27" s="170">
        <f>+IF(X27&lt;&gt;0,+(Y27/X27)*100,0)</f>
        <v>-51.57090837621497</v>
      </c>
      <c r="AA27" s="74">
        <f>SUM(AA21:AA26)</f>
        <v>-55962000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1551354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1551354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19762556</v>
      </c>
      <c r="D38" s="153">
        <f>+D17+D27+D36</f>
        <v>0</v>
      </c>
      <c r="E38" s="99">
        <f t="shared" si="3"/>
        <v>-26178033</v>
      </c>
      <c r="F38" s="100">
        <f t="shared" si="3"/>
        <v>-26178033</v>
      </c>
      <c r="G38" s="100">
        <f t="shared" si="3"/>
        <v>68488225</v>
      </c>
      <c r="H38" s="100">
        <f t="shared" si="3"/>
        <v>-15197063</v>
      </c>
      <c r="I38" s="100">
        <f t="shared" si="3"/>
        <v>-14391475</v>
      </c>
      <c r="J38" s="100">
        <f t="shared" si="3"/>
        <v>38899687</v>
      </c>
      <c r="K38" s="100">
        <f t="shared" si="3"/>
        <v>-12453989</v>
      </c>
      <c r="L38" s="100">
        <f t="shared" si="3"/>
        <v>0</v>
      </c>
      <c r="M38" s="100">
        <f t="shared" si="3"/>
        <v>49065219</v>
      </c>
      <c r="N38" s="100">
        <f t="shared" si="3"/>
        <v>36611230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75510917</v>
      </c>
      <c r="X38" s="100">
        <f t="shared" si="3"/>
        <v>-18260328</v>
      </c>
      <c r="Y38" s="100">
        <f t="shared" si="3"/>
        <v>93771245</v>
      </c>
      <c r="Z38" s="137">
        <f>+IF(X38&lt;&gt;0,+(Y38/X38)*100,0)</f>
        <v>-513.5244284768598</v>
      </c>
      <c r="AA38" s="102">
        <f>+AA17+AA27+AA36</f>
        <v>-26178033</v>
      </c>
    </row>
    <row r="39" spans="1:27" ht="12.75">
      <c r="A39" s="249" t="s">
        <v>200</v>
      </c>
      <c r="B39" s="182"/>
      <c r="C39" s="153">
        <v>6594965</v>
      </c>
      <c r="D39" s="153"/>
      <c r="E39" s="99"/>
      <c r="F39" s="100"/>
      <c r="G39" s="100">
        <v>26357521</v>
      </c>
      <c r="H39" s="100">
        <v>94845746</v>
      </c>
      <c r="I39" s="100">
        <v>79648683</v>
      </c>
      <c r="J39" s="100">
        <v>26357521</v>
      </c>
      <c r="K39" s="100">
        <v>65257208</v>
      </c>
      <c r="L39" s="100">
        <v>52803219</v>
      </c>
      <c r="M39" s="100">
        <v>52803219</v>
      </c>
      <c r="N39" s="100">
        <v>65257208</v>
      </c>
      <c r="O39" s="100"/>
      <c r="P39" s="100"/>
      <c r="Q39" s="100"/>
      <c r="R39" s="100"/>
      <c r="S39" s="100"/>
      <c r="T39" s="100"/>
      <c r="U39" s="100"/>
      <c r="V39" s="100"/>
      <c r="W39" s="100">
        <v>26357521</v>
      </c>
      <c r="X39" s="100"/>
      <c r="Y39" s="100">
        <v>26357521</v>
      </c>
      <c r="Z39" s="137"/>
      <c r="AA39" s="102"/>
    </row>
    <row r="40" spans="1:27" ht="12.75">
      <c r="A40" s="269" t="s">
        <v>201</v>
      </c>
      <c r="B40" s="256"/>
      <c r="C40" s="257">
        <v>26357521</v>
      </c>
      <c r="D40" s="257"/>
      <c r="E40" s="258">
        <v>-26178033</v>
      </c>
      <c r="F40" s="259">
        <v>-26178033</v>
      </c>
      <c r="G40" s="259">
        <v>94845746</v>
      </c>
      <c r="H40" s="259">
        <v>79648683</v>
      </c>
      <c r="I40" s="259">
        <v>65257208</v>
      </c>
      <c r="J40" s="259">
        <v>65257208</v>
      </c>
      <c r="K40" s="259">
        <v>52803219</v>
      </c>
      <c r="L40" s="259">
        <v>52803219</v>
      </c>
      <c r="M40" s="259">
        <v>101868438</v>
      </c>
      <c r="N40" s="259">
        <v>101868438</v>
      </c>
      <c r="O40" s="259"/>
      <c r="P40" s="259"/>
      <c r="Q40" s="259"/>
      <c r="R40" s="259"/>
      <c r="S40" s="259"/>
      <c r="T40" s="259"/>
      <c r="U40" s="259"/>
      <c r="V40" s="259"/>
      <c r="W40" s="259">
        <v>101868438</v>
      </c>
      <c r="X40" s="259">
        <v>-18260328</v>
      </c>
      <c r="Y40" s="259">
        <v>120128766</v>
      </c>
      <c r="Z40" s="260">
        <v>-657.87</v>
      </c>
      <c r="AA40" s="261">
        <v>-26178033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49190905</v>
      </c>
      <c r="D5" s="200">
        <f t="shared" si="0"/>
        <v>0</v>
      </c>
      <c r="E5" s="106">
        <f t="shared" si="0"/>
        <v>48910883</v>
      </c>
      <c r="F5" s="106">
        <f t="shared" si="0"/>
        <v>48910883</v>
      </c>
      <c r="G5" s="106">
        <f t="shared" si="0"/>
        <v>1523971</v>
      </c>
      <c r="H5" s="106">
        <f t="shared" si="0"/>
        <v>4534814</v>
      </c>
      <c r="I5" s="106">
        <f t="shared" si="0"/>
        <v>0</v>
      </c>
      <c r="J5" s="106">
        <f t="shared" si="0"/>
        <v>6058785</v>
      </c>
      <c r="K5" s="106">
        <f t="shared" si="0"/>
        <v>4756624</v>
      </c>
      <c r="L5" s="106">
        <f t="shared" si="0"/>
        <v>0</v>
      </c>
      <c r="M5" s="106">
        <f t="shared" si="0"/>
        <v>0</v>
      </c>
      <c r="N5" s="106">
        <f t="shared" si="0"/>
        <v>4756624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10815409</v>
      </c>
      <c r="X5" s="106">
        <f t="shared" si="0"/>
        <v>24455442</v>
      </c>
      <c r="Y5" s="106">
        <f t="shared" si="0"/>
        <v>-13640033</v>
      </c>
      <c r="Z5" s="201">
        <f>+IF(X5&lt;&gt;0,+(Y5/X5)*100,0)</f>
        <v>-55.775041808690276</v>
      </c>
      <c r="AA5" s="199">
        <f>SUM(AA11:AA18)</f>
        <v>48910883</v>
      </c>
    </row>
    <row r="6" spans="1:27" ht="12.75">
      <c r="A6" s="291" t="s">
        <v>206</v>
      </c>
      <c r="B6" s="142"/>
      <c r="C6" s="62">
        <v>7695057</v>
      </c>
      <c r="D6" s="156"/>
      <c r="E6" s="60">
        <v>31443773</v>
      </c>
      <c r="F6" s="60">
        <v>31443773</v>
      </c>
      <c r="G6" s="60">
        <v>1523971</v>
      </c>
      <c r="H6" s="60">
        <v>4187638</v>
      </c>
      <c r="I6" s="60"/>
      <c r="J6" s="60">
        <v>5711609</v>
      </c>
      <c r="K6" s="60">
        <v>4756624</v>
      </c>
      <c r="L6" s="60"/>
      <c r="M6" s="60"/>
      <c r="N6" s="60">
        <v>4756624</v>
      </c>
      <c r="O6" s="60"/>
      <c r="P6" s="60"/>
      <c r="Q6" s="60"/>
      <c r="R6" s="60"/>
      <c r="S6" s="60"/>
      <c r="T6" s="60"/>
      <c r="U6" s="60"/>
      <c r="V6" s="60"/>
      <c r="W6" s="60">
        <v>10468233</v>
      </c>
      <c r="X6" s="60">
        <v>15721887</v>
      </c>
      <c r="Y6" s="60">
        <v>-5253654</v>
      </c>
      <c r="Z6" s="140">
        <v>-33.42</v>
      </c>
      <c r="AA6" s="155">
        <v>31443773</v>
      </c>
    </row>
    <row r="7" spans="1:27" ht="12.75">
      <c r="A7" s="291" t="s">
        <v>207</v>
      </c>
      <c r="B7" s="142"/>
      <c r="C7" s="62">
        <v>666199</v>
      </c>
      <c r="D7" s="156"/>
      <c r="E7" s="60">
        <v>4792000</v>
      </c>
      <c r="F7" s="60">
        <v>4792000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2396000</v>
      </c>
      <c r="Y7" s="60">
        <v>-2396000</v>
      </c>
      <c r="Z7" s="140">
        <v>-100</v>
      </c>
      <c r="AA7" s="155">
        <v>4792000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37375758</v>
      </c>
      <c r="D10" s="156"/>
      <c r="E10" s="60"/>
      <c r="F10" s="60"/>
      <c r="G10" s="60"/>
      <c r="H10" s="60">
        <v>347176</v>
      </c>
      <c r="I10" s="60"/>
      <c r="J10" s="60">
        <v>347176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347176</v>
      </c>
      <c r="X10" s="60"/>
      <c r="Y10" s="60">
        <v>347176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45737014</v>
      </c>
      <c r="D11" s="294">
        <f t="shared" si="1"/>
        <v>0</v>
      </c>
      <c r="E11" s="295">
        <f t="shared" si="1"/>
        <v>36235773</v>
      </c>
      <c r="F11" s="295">
        <f t="shared" si="1"/>
        <v>36235773</v>
      </c>
      <c r="G11" s="295">
        <f t="shared" si="1"/>
        <v>1523971</v>
      </c>
      <c r="H11" s="295">
        <f t="shared" si="1"/>
        <v>4534814</v>
      </c>
      <c r="I11" s="295">
        <f t="shared" si="1"/>
        <v>0</v>
      </c>
      <c r="J11" s="295">
        <f t="shared" si="1"/>
        <v>6058785</v>
      </c>
      <c r="K11" s="295">
        <f t="shared" si="1"/>
        <v>4756624</v>
      </c>
      <c r="L11" s="295">
        <f t="shared" si="1"/>
        <v>0</v>
      </c>
      <c r="M11" s="295">
        <f t="shared" si="1"/>
        <v>0</v>
      </c>
      <c r="N11" s="295">
        <f t="shared" si="1"/>
        <v>4756624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10815409</v>
      </c>
      <c r="X11" s="295">
        <f t="shared" si="1"/>
        <v>18117887</v>
      </c>
      <c r="Y11" s="295">
        <f t="shared" si="1"/>
        <v>-7302478</v>
      </c>
      <c r="Z11" s="296">
        <f>+IF(X11&lt;&gt;0,+(Y11/X11)*100,0)</f>
        <v>-40.305351280753655</v>
      </c>
      <c r="AA11" s="297">
        <f>SUM(AA6:AA10)</f>
        <v>36235773</v>
      </c>
    </row>
    <row r="12" spans="1:27" ht="12.75">
      <c r="A12" s="298" t="s">
        <v>212</v>
      </c>
      <c r="B12" s="136"/>
      <c r="C12" s="62">
        <v>3067416</v>
      </c>
      <c r="D12" s="156"/>
      <c r="E12" s="60">
        <v>10601400</v>
      </c>
      <c r="F12" s="60">
        <v>10601400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5300700</v>
      </c>
      <c r="Y12" s="60">
        <v>-5300700</v>
      </c>
      <c r="Z12" s="140">
        <v>-100</v>
      </c>
      <c r="AA12" s="155">
        <v>10601400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386475</v>
      </c>
      <c r="D15" s="156"/>
      <c r="E15" s="60">
        <v>2073710</v>
      </c>
      <c r="F15" s="60">
        <v>2073710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1036855</v>
      </c>
      <c r="Y15" s="60">
        <v>-1036855</v>
      </c>
      <c r="Z15" s="140">
        <v>-100</v>
      </c>
      <c r="AA15" s="155">
        <v>2073710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9144826</v>
      </c>
      <c r="F20" s="100">
        <f t="shared" si="2"/>
        <v>9144826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4572413</v>
      </c>
      <c r="Y20" s="100">
        <f t="shared" si="2"/>
        <v>-4572413</v>
      </c>
      <c r="Z20" s="137">
        <f>+IF(X20&lt;&gt;0,+(Y20/X20)*100,0)</f>
        <v>-100</v>
      </c>
      <c r="AA20" s="153">
        <f>SUM(AA26:AA33)</f>
        <v>9144826</v>
      </c>
    </row>
    <row r="21" spans="1:27" ht="12.75">
      <c r="A21" s="291" t="s">
        <v>206</v>
      </c>
      <c r="B21" s="142"/>
      <c r="C21" s="62"/>
      <c r="D21" s="156"/>
      <c r="E21" s="60">
        <v>4093426</v>
      </c>
      <c r="F21" s="60">
        <v>4093426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2046713</v>
      </c>
      <c r="Y21" s="60">
        <v>-2046713</v>
      </c>
      <c r="Z21" s="140">
        <v>-100</v>
      </c>
      <c r="AA21" s="155">
        <v>4093426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4851400</v>
      </c>
      <c r="F25" s="60">
        <v>4851400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2425700</v>
      </c>
      <c r="Y25" s="60">
        <v>-2425700</v>
      </c>
      <c r="Z25" s="140">
        <v>-100</v>
      </c>
      <c r="AA25" s="155">
        <v>4851400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8944826</v>
      </c>
      <c r="F26" s="295">
        <f t="shared" si="3"/>
        <v>8944826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4472413</v>
      </c>
      <c r="Y26" s="295">
        <f t="shared" si="3"/>
        <v>-4472413</v>
      </c>
      <c r="Z26" s="296">
        <f>+IF(X26&lt;&gt;0,+(Y26/X26)*100,0)</f>
        <v>-100</v>
      </c>
      <c r="AA26" s="297">
        <f>SUM(AA21:AA25)</f>
        <v>8944826</v>
      </c>
    </row>
    <row r="27" spans="1:27" ht="12.75">
      <c r="A27" s="298" t="s">
        <v>212</v>
      </c>
      <c r="B27" s="147"/>
      <c r="C27" s="62"/>
      <c r="D27" s="156"/>
      <c r="E27" s="60">
        <v>200000</v>
      </c>
      <c r="F27" s="60">
        <v>200000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100000</v>
      </c>
      <c r="Y27" s="60">
        <v>-100000</v>
      </c>
      <c r="Z27" s="140">
        <v>-100</v>
      </c>
      <c r="AA27" s="155">
        <v>200000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7695057</v>
      </c>
      <c r="D36" s="156">
        <f t="shared" si="4"/>
        <v>0</v>
      </c>
      <c r="E36" s="60">
        <f t="shared" si="4"/>
        <v>35537199</v>
      </c>
      <c r="F36" s="60">
        <f t="shared" si="4"/>
        <v>35537199</v>
      </c>
      <c r="G36" s="60">
        <f t="shared" si="4"/>
        <v>1523971</v>
      </c>
      <c r="H36" s="60">
        <f t="shared" si="4"/>
        <v>4187638</v>
      </c>
      <c r="I36" s="60">
        <f t="shared" si="4"/>
        <v>0</v>
      </c>
      <c r="J36" s="60">
        <f t="shared" si="4"/>
        <v>5711609</v>
      </c>
      <c r="K36" s="60">
        <f t="shared" si="4"/>
        <v>4756624</v>
      </c>
      <c r="L36" s="60">
        <f t="shared" si="4"/>
        <v>0</v>
      </c>
      <c r="M36" s="60">
        <f t="shared" si="4"/>
        <v>0</v>
      </c>
      <c r="N36" s="60">
        <f t="shared" si="4"/>
        <v>4756624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10468233</v>
      </c>
      <c r="X36" s="60">
        <f t="shared" si="4"/>
        <v>17768600</v>
      </c>
      <c r="Y36" s="60">
        <f t="shared" si="4"/>
        <v>-7300367</v>
      </c>
      <c r="Z36" s="140">
        <f aca="true" t="shared" si="5" ref="Z36:Z49">+IF(X36&lt;&gt;0,+(Y36/X36)*100,0)</f>
        <v>-41.08577490629538</v>
      </c>
      <c r="AA36" s="155">
        <f>AA6+AA21</f>
        <v>35537199</v>
      </c>
    </row>
    <row r="37" spans="1:27" ht="12.75">
      <c r="A37" s="291" t="s">
        <v>207</v>
      </c>
      <c r="B37" s="142"/>
      <c r="C37" s="62">
        <f t="shared" si="4"/>
        <v>666199</v>
      </c>
      <c r="D37" s="156">
        <f t="shared" si="4"/>
        <v>0</v>
      </c>
      <c r="E37" s="60">
        <f t="shared" si="4"/>
        <v>4792000</v>
      </c>
      <c r="F37" s="60">
        <f t="shared" si="4"/>
        <v>4792000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2396000</v>
      </c>
      <c r="Y37" s="60">
        <f t="shared" si="4"/>
        <v>-2396000</v>
      </c>
      <c r="Z37" s="140">
        <f t="shared" si="5"/>
        <v>-100</v>
      </c>
      <c r="AA37" s="155">
        <f>AA7+AA22</f>
        <v>4792000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37375758</v>
      </c>
      <c r="D40" s="156">
        <f t="shared" si="4"/>
        <v>0</v>
      </c>
      <c r="E40" s="60">
        <f t="shared" si="4"/>
        <v>4851400</v>
      </c>
      <c r="F40" s="60">
        <f t="shared" si="4"/>
        <v>4851400</v>
      </c>
      <c r="G40" s="60">
        <f t="shared" si="4"/>
        <v>0</v>
      </c>
      <c r="H40" s="60">
        <f t="shared" si="4"/>
        <v>347176</v>
      </c>
      <c r="I40" s="60">
        <f t="shared" si="4"/>
        <v>0</v>
      </c>
      <c r="J40" s="60">
        <f t="shared" si="4"/>
        <v>347176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347176</v>
      </c>
      <c r="X40" s="60">
        <f t="shared" si="4"/>
        <v>2425700</v>
      </c>
      <c r="Y40" s="60">
        <f t="shared" si="4"/>
        <v>-2078524</v>
      </c>
      <c r="Z40" s="140">
        <f t="shared" si="5"/>
        <v>-85.68759533330585</v>
      </c>
      <c r="AA40" s="155">
        <f>AA10+AA25</f>
        <v>4851400</v>
      </c>
    </row>
    <row r="41" spans="1:27" ht="12.75">
      <c r="A41" s="292" t="s">
        <v>211</v>
      </c>
      <c r="B41" s="142"/>
      <c r="C41" s="293">
        <f aca="true" t="shared" si="6" ref="C41:Y41">SUM(C36:C40)</f>
        <v>45737014</v>
      </c>
      <c r="D41" s="294">
        <f t="shared" si="6"/>
        <v>0</v>
      </c>
      <c r="E41" s="295">
        <f t="shared" si="6"/>
        <v>45180599</v>
      </c>
      <c r="F41" s="295">
        <f t="shared" si="6"/>
        <v>45180599</v>
      </c>
      <c r="G41" s="295">
        <f t="shared" si="6"/>
        <v>1523971</v>
      </c>
      <c r="H41" s="295">
        <f t="shared" si="6"/>
        <v>4534814</v>
      </c>
      <c r="I41" s="295">
        <f t="shared" si="6"/>
        <v>0</v>
      </c>
      <c r="J41" s="295">
        <f t="shared" si="6"/>
        <v>6058785</v>
      </c>
      <c r="K41" s="295">
        <f t="shared" si="6"/>
        <v>4756624</v>
      </c>
      <c r="L41" s="295">
        <f t="shared" si="6"/>
        <v>0</v>
      </c>
      <c r="M41" s="295">
        <f t="shared" si="6"/>
        <v>0</v>
      </c>
      <c r="N41" s="295">
        <f t="shared" si="6"/>
        <v>4756624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10815409</v>
      </c>
      <c r="X41" s="295">
        <f t="shared" si="6"/>
        <v>22590300</v>
      </c>
      <c r="Y41" s="295">
        <f t="shared" si="6"/>
        <v>-11774891</v>
      </c>
      <c r="Z41" s="296">
        <f t="shared" si="5"/>
        <v>-52.12365926968655</v>
      </c>
      <c r="AA41" s="297">
        <f>SUM(AA36:AA40)</f>
        <v>45180599</v>
      </c>
    </row>
    <row r="42" spans="1:27" ht="12.75">
      <c r="A42" s="298" t="s">
        <v>212</v>
      </c>
      <c r="B42" s="136"/>
      <c r="C42" s="95">
        <f aca="true" t="shared" si="7" ref="C42:Y48">C12+C27</f>
        <v>3067416</v>
      </c>
      <c r="D42" s="129">
        <f t="shared" si="7"/>
        <v>0</v>
      </c>
      <c r="E42" s="54">
        <f t="shared" si="7"/>
        <v>10801400</v>
      </c>
      <c r="F42" s="54">
        <f t="shared" si="7"/>
        <v>10801400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5400700</v>
      </c>
      <c r="Y42" s="54">
        <f t="shared" si="7"/>
        <v>-5400700</v>
      </c>
      <c r="Z42" s="184">
        <f t="shared" si="5"/>
        <v>-100</v>
      </c>
      <c r="AA42" s="130">
        <f aca="true" t="shared" si="8" ref="AA42:AA48">AA12+AA27</f>
        <v>10801400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386475</v>
      </c>
      <c r="D45" s="129">
        <f t="shared" si="7"/>
        <v>0</v>
      </c>
      <c r="E45" s="54">
        <f t="shared" si="7"/>
        <v>2073710</v>
      </c>
      <c r="F45" s="54">
        <f t="shared" si="7"/>
        <v>2073710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1036855</v>
      </c>
      <c r="Y45" s="54">
        <f t="shared" si="7"/>
        <v>-1036855</v>
      </c>
      <c r="Z45" s="184">
        <f t="shared" si="5"/>
        <v>-100</v>
      </c>
      <c r="AA45" s="130">
        <f t="shared" si="8"/>
        <v>2073710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49190905</v>
      </c>
      <c r="D49" s="218">
        <f t="shared" si="9"/>
        <v>0</v>
      </c>
      <c r="E49" s="220">
        <f t="shared" si="9"/>
        <v>58055709</v>
      </c>
      <c r="F49" s="220">
        <f t="shared" si="9"/>
        <v>58055709</v>
      </c>
      <c r="G49" s="220">
        <f t="shared" si="9"/>
        <v>1523971</v>
      </c>
      <c r="H49" s="220">
        <f t="shared" si="9"/>
        <v>4534814</v>
      </c>
      <c r="I49" s="220">
        <f t="shared" si="9"/>
        <v>0</v>
      </c>
      <c r="J49" s="220">
        <f t="shared" si="9"/>
        <v>6058785</v>
      </c>
      <c r="K49" s="220">
        <f t="shared" si="9"/>
        <v>4756624</v>
      </c>
      <c r="L49" s="220">
        <f t="shared" si="9"/>
        <v>0</v>
      </c>
      <c r="M49" s="220">
        <f t="shared" si="9"/>
        <v>0</v>
      </c>
      <c r="N49" s="220">
        <f t="shared" si="9"/>
        <v>4756624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10815409</v>
      </c>
      <c r="X49" s="220">
        <f t="shared" si="9"/>
        <v>29027855</v>
      </c>
      <c r="Y49" s="220">
        <f t="shared" si="9"/>
        <v>-18212446</v>
      </c>
      <c r="Z49" s="221">
        <f t="shared" si="5"/>
        <v>-62.74127385574994</v>
      </c>
      <c r="AA49" s="222">
        <f>SUM(AA41:AA48)</f>
        <v>58055709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4500000</v>
      </c>
      <c r="F51" s="54">
        <f t="shared" si="10"/>
        <v>4500000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2250000</v>
      </c>
      <c r="Y51" s="54">
        <f t="shared" si="10"/>
        <v>-2250000</v>
      </c>
      <c r="Z51" s="184">
        <f>+IF(X51&lt;&gt;0,+(Y51/X51)*100,0)</f>
        <v>-100</v>
      </c>
      <c r="AA51" s="130">
        <f>SUM(AA57:AA61)</f>
        <v>4500000</v>
      </c>
    </row>
    <row r="52" spans="1:27" ht="12.75">
      <c r="A52" s="310" t="s">
        <v>206</v>
      </c>
      <c r="B52" s="142"/>
      <c r="C52" s="62"/>
      <c r="D52" s="156"/>
      <c r="E52" s="60">
        <v>4500000</v>
      </c>
      <c r="F52" s="60">
        <v>4500000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2250000</v>
      </c>
      <c r="Y52" s="60">
        <v>-2250000</v>
      </c>
      <c r="Z52" s="140">
        <v>-100</v>
      </c>
      <c r="AA52" s="155">
        <v>4500000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4500000</v>
      </c>
      <c r="F57" s="295">
        <f t="shared" si="11"/>
        <v>4500000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2250000</v>
      </c>
      <c r="Y57" s="295">
        <f t="shared" si="11"/>
        <v>-2250000</v>
      </c>
      <c r="Z57" s="296">
        <f>+IF(X57&lt;&gt;0,+(Y57/X57)*100,0)</f>
        <v>-100</v>
      </c>
      <c r="AA57" s="297">
        <f>SUM(AA52:AA56)</f>
        <v>4500000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480213</v>
      </c>
      <c r="I68" s="60">
        <v>37058</v>
      </c>
      <c r="J68" s="60">
        <v>517271</v>
      </c>
      <c r="K68" s="60">
        <v>92836</v>
      </c>
      <c r="L68" s="60">
        <v>1129331</v>
      </c>
      <c r="M68" s="60">
        <v>332958</v>
      </c>
      <c r="N68" s="60">
        <v>1555125</v>
      </c>
      <c r="O68" s="60"/>
      <c r="P68" s="60"/>
      <c r="Q68" s="60"/>
      <c r="R68" s="60"/>
      <c r="S68" s="60"/>
      <c r="T68" s="60"/>
      <c r="U68" s="60"/>
      <c r="V68" s="60"/>
      <c r="W68" s="60">
        <v>2072396</v>
      </c>
      <c r="X68" s="60"/>
      <c r="Y68" s="60">
        <v>2072396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480213</v>
      </c>
      <c r="I69" s="220">
        <f t="shared" si="12"/>
        <v>37058</v>
      </c>
      <c r="J69" s="220">
        <f t="shared" si="12"/>
        <v>517271</v>
      </c>
      <c r="K69" s="220">
        <f t="shared" si="12"/>
        <v>92836</v>
      </c>
      <c r="L69" s="220">
        <f t="shared" si="12"/>
        <v>1129331</v>
      </c>
      <c r="M69" s="220">
        <f t="shared" si="12"/>
        <v>332958</v>
      </c>
      <c r="N69" s="220">
        <f t="shared" si="12"/>
        <v>1555125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2072396</v>
      </c>
      <c r="X69" s="220">
        <f t="shared" si="12"/>
        <v>0</v>
      </c>
      <c r="Y69" s="220">
        <f t="shared" si="12"/>
        <v>2072396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45737014</v>
      </c>
      <c r="D5" s="357">
        <f t="shared" si="0"/>
        <v>0</v>
      </c>
      <c r="E5" s="356">
        <f t="shared" si="0"/>
        <v>36235773</v>
      </c>
      <c r="F5" s="358">
        <f t="shared" si="0"/>
        <v>36235773</v>
      </c>
      <c r="G5" s="358">
        <f t="shared" si="0"/>
        <v>1523971</v>
      </c>
      <c r="H5" s="356">
        <f t="shared" si="0"/>
        <v>4534814</v>
      </c>
      <c r="I5" s="356">
        <f t="shared" si="0"/>
        <v>0</v>
      </c>
      <c r="J5" s="358">
        <f t="shared" si="0"/>
        <v>6058785</v>
      </c>
      <c r="K5" s="358">
        <f t="shared" si="0"/>
        <v>4756624</v>
      </c>
      <c r="L5" s="356">
        <f t="shared" si="0"/>
        <v>0</v>
      </c>
      <c r="M5" s="356">
        <f t="shared" si="0"/>
        <v>0</v>
      </c>
      <c r="N5" s="358">
        <f t="shared" si="0"/>
        <v>4756624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10815409</v>
      </c>
      <c r="X5" s="356">
        <f t="shared" si="0"/>
        <v>18117887</v>
      </c>
      <c r="Y5" s="358">
        <f t="shared" si="0"/>
        <v>-7302478</v>
      </c>
      <c r="Z5" s="359">
        <f>+IF(X5&lt;&gt;0,+(Y5/X5)*100,0)</f>
        <v>-40.305351280753655</v>
      </c>
      <c r="AA5" s="360">
        <f>+AA6+AA8+AA11+AA13+AA15</f>
        <v>36235773</v>
      </c>
    </row>
    <row r="6" spans="1:27" ht="12.75">
      <c r="A6" s="361" t="s">
        <v>206</v>
      </c>
      <c r="B6" s="142"/>
      <c r="C6" s="60">
        <f>+C7</f>
        <v>7695057</v>
      </c>
      <c r="D6" s="340">
        <f aca="true" t="shared" si="1" ref="D6:AA6">+D7</f>
        <v>0</v>
      </c>
      <c r="E6" s="60">
        <f t="shared" si="1"/>
        <v>31443773</v>
      </c>
      <c r="F6" s="59">
        <f t="shared" si="1"/>
        <v>31443773</v>
      </c>
      <c r="G6" s="59">
        <f t="shared" si="1"/>
        <v>1523971</v>
      </c>
      <c r="H6" s="60">
        <f t="shared" si="1"/>
        <v>4187638</v>
      </c>
      <c r="I6" s="60">
        <f t="shared" si="1"/>
        <v>0</v>
      </c>
      <c r="J6" s="59">
        <f t="shared" si="1"/>
        <v>5711609</v>
      </c>
      <c r="K6" s="59">
        <f t="shared" si="1"/>
        <v>4756624</v>
      </c>
      <c r="L6" s="60">
        <f t="shared" si="1"/>
        <v>0</v>
      </c>
      <c r="M6" s="60">
        <f t="shared" si="1"/>
        <v>0</v>
      </c>
      <c r="N6" s="59">
        <f t="shared" si="1"/>
        <v>4756624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10468233</v>
      </c>
      <c r="X6" s="60">
        <f t="shared" si="1"/>
        <v>15721887</v>
      </c>
      <c r="Y6" s="59">
        <f t="shared" si="1"/>
        <v>-5253654</v>
      </c>
      <c r="Z6" s="61">
        <f>+IF(X6&lt;&gt;0,+(Y6/X6)*100,0)</f>
        <v>-33.41617962271323</v>
      </c>
      <c r="AA6" s="62">
        <f t="shared" si="1"/>
        <v>31443773</v>
      </c>
    </row>
    <row r="7" spans="1:27" ht="12.75">
      <c r="A7" s="291" t="s">
        <v>230</v>
      </c>
      <c r="B7" s="142"/>
      <c r="C7" s="60">
        <v>7695057</v>
      </c>
      <c r="D7" s="340"/>
      <c r="E7" s="60">
        <v>31443773</v>
      </c>
      <c r="F7" s="59">
        <v>31443773</v>
      </c>
      <c r="G7" s="59">
        <v>1523971</v>
      </c>
      <c r="H7" s="60">
        <v>4187638</v>
      </c>
      <c r="I7" s="60"/>
      <c r="J7" s="59">
        <v>5711609</v>
      </c>
      <c r="K7" s="59">
        <v>4756624</v>
      </c>
      <c r="L7" s="60"/>
      <c r="M7" s="60"/>
      <c r="N7" s="59">
        <v>4756624</v>
      </c>
      <c r="O7" s="59"/>
      <c r="P7" s="60"/>
      <c r="Q7" s="60"/>
      <c r="R7" s="59"/>
      <c r="S7" s="59"/>
      <c r="T7" s="60"/>
      <c r="U7" s="60"/>
      <c r="V7" s="59"/>
      <c r="W7" s="59">
        <v>10468233</v>
      </c>
      <c r="X7" s="60">
        <v>15721887</v>
      </c>
      <c r="Y7" s="59">
        <v>-5253654</v>
      </c>
      <c r="Z7" s="61">
        <v>-33.42</v>
      </c>
      <c r="AA7" s="62">
        <v>31443773</v>
      </c>
    </row>
    <row r="8" spans="1:27" ht="12.75">
      <c r="A8" s="361" t="s">
        <v>207</v>
      </c>
      <c r="B8" s="142"/>
      <c r="C8" s="60">
        <f aca="true" t="shared" si="2" ref="C8:Y8">SUM(C9:C10)</f>
        <v>666199</v>
      </c>
      <c r="D8" s="340">
        <f t="shared" si="2"/>
        <v>0</v>
      </c>
      <c r="E8" s="60">
        <f t="shared" si="2"/>
        <v>4792000</v>
      </c>
      <c r="F8" s="59">
        <f t="shared" si="2"/>
        <v>4792000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2396000</v>
      </c>
      <c r="Y8" s="59">
        <f t="shared" si="2"/>
        <v>-2396000</v>
      </c>
      <c r="Z8" s="61">
        <f>+IF(X8&lt;&gt;0,+(Y8/X8)*100,0)</f>
        <v>-100</v>
      </c>
      <c r="AA8" s="62">
        <f>SUM(AA9:AA10)</f>
        <v>4792000</v>
      </c>
    </row>
    <row r="9" spans="1:27" ht="12.75">
      <c r="A9" s="291" t="s">
        <v>231</v>
      </c>
      <c r="B9" s="142"/>
      <c r="C9" s="60">
        <v>666199</v>
      </c>
      <c r="D9" s="340"/>
      <c r="E9" s="60">
        <v>4792000</v>
      </c>
      <c r="F9" s="59">
        <v>4792000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2396000</v>
      </c>
      <c r="Y9" s="59">
        <v>-2396000</v>
      </c>
      <c r="Z9" s="61">
        <v>-100</v>
      </c>
      <c r="AA9" s="62">
        <v>4792000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37375758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347176</v>
      </c>
      <c r="I15" s="60">
        <f t="shared" si="5"/>
        <v>0</v>
      </c>
      <c r="J15" s="59">
        <f t="shared" si="5"/>
        <v>347176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347176</v>
      </c>
      <c r="X15" s="60">
        <f t="shared" si="5"/>
        <v>0</v>
      </c>
      <c r="Y15" s="59">
        <f t="shared" si="5"/>
        <v>347176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>
        <v>347176</v>
      </c>
      <c r="I17" s="60"/>
      <c r="J17" s="59">
        <v>347176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347176</v>
      </c>
      <c r="X17" s="60"/>
      <c r="Y17" s="59">
        <v>347176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37375758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3067416</v>
      </c>
      <c r="D22" s="344">
        <f t="shared" si="6"/>
        <v>0</v>
      </c>
      <c r="E22" s="343">
        <f t="shared" si="6"/>
        <v>10601400</v>
      </c>
      <c r="F22" s="345">
        <f t="shared" si="6"/>
        <v>10601400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5300700</v>
      </c>
      <c r="Y22" s="345">
        <f t="shared" si="6"/>
        <v>-5300700</v>
      </c>
      <c r="Z22" s="336">
        <f>+IF(X22&lt;&gt;0,+(Y22/X22)*100,0)</f>
        <v>-100</v>
      </c>
      <c r="AA22" s="350">
        <f>SUM(AA23:AA32)</f>
        <v>10601400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10601400</v>
      </c>
      <c r="F25" s="59">
        <v>10601400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5300700</v>
      </c>
      <c r="Y25" s="59">
        <v>-5300700</v>
      </c>
      <c r="Z25" s="61">
        <v>-100</v>
      </c>
      <c r="AA25" s="62">
        <v>10601400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3067416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386475</v>
      </c>
      <c r="D40" s="344">
        <f t="shared" si="9"/>
        <v>0</v>
      </c>
      <c r="E40" s="343">
        <f t="shared" si="9"/>
        <v>2073710</v>
      </c>
      <c r="F40" s="345">
        <f t="shared" si="9"/>
        <v>2073710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1036855</v>
      </c>
      <c r="Y40" s="345">
        <f t="shared" si="9"/>
        <v>-1036855</v>
      </c>
      <c r="Z40" s="336">
        <f>+IF(X40&lt;&gt;0,+(Y40/X40)*100,0)</f>
        <v>-100</v>
      </c>
      <c r="AA40" s="350">
        <f>SUM(AA41:AA49)</f>
        <v>2073710</v>
      </c>
    </row>
    <row r="41" spans="1:27" ht="12.75">
      <c r="A41" s="361" t="s">
        <v>249</v>
      </c>
      <c r="B41" s="142"/>
      <c r="C41" s="362"/>
      <c r="D41" s="363"/>
      <c r="E41" s="362">
        <v>2073710</v>
      </c>
      <c r="F41" s="364">
        <v>2073710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1036855</v>
      </c>
      <c r="Y41" s="364">
        <v>-1036855</v>
      </c>
      <c r="Z41" s="365">
        <v>-100</v>
      </c>
      <c r="AA41" s="366">
        <v>2073710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144000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242475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49190905</v>
      </c>
      <c r="D60" s="346">
        <f t="shared" si="14"/>
        <v>0</v>
      </c>
      <c r="E60" s="219">
        <f t="shared" si="14"/>
        <v>48910883</v>
      </c>
      <c r="F60" s="264">
        <f t="shared" si="14"/>
        <v>48910883</v>
      </c>
      <c r="G60" s="264">
        <f t="shared" si="14"/>
        <v>1523971</v>
      </c>
      <c r="H60" s="219">
        <f t="shared" si="14"/>
        <v>4534814</v>
      </c>
      <c r="I60" s="219">
        <f t="shared" si="14"/>
        <v>0</v>
      </c>
      <c r="J60" s="264">
        <f t="shared" si="14"/>
        <v>6058785</v>
      </c>
      <c r="K60" s="264">
        <f t="shared" si="14"/>
        <v>4756624</v>
      </c>
      <c r="L60" s="219">
        <f t="shared" si="14"/>
        <v>0</v>
      </c>
      <c r="M60" s="219">
        <f t="shared" si="14"/>
        <v>0</v>
      </c>
      <c r="N60" s="264">
        <f t="shared" si="14"/>
        <v>4756624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10815409</v>
      </c>
      <c r="X60" s="219">
        <f t="shared" si="14"/>
        <v>24455442</v>
      </c>
      <c r="Y60" s="264">
        <f t="shared" si="14"/>
        <v>-13640033</v>
      </c>
      <c r="Z60" s="337">
        <f>+IF(X60&lt;&gt;0,+(Y60/X60)*100,0)</f>
        <v>-55.775041808690276</v>
      </c>
      <c r="AA60" s="232">
        <f>+AA57+AA54+AA51+AA40+AA37+AA34+AA22+AA5</f>
        <v>48910883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8944826</v>
      </c>
      <c r="F5" s="358">
        <f t="shared" si="0"/>
        <v>8944826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4472413</v>
      </c>
      <c r="Y5" s="358">
        <f t="shared" si="0"/>
        <v>-4472413</v>
      </c>
      <c r="Z5" s="359">
        <f>+IF(X5&lt;&gt;0,+(Y5/X5)*100,0)</f>
        <v>-100</v>
      </c>
      <c r="AA5" s="360">
        <f>+AA6+AA8+AA11+AA13+AA15</f>
        <v>8944826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4093426</v>
      </c>
      <c r="F6" s="59">
        <f t="shared" si="1"/>
        <v>4093426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2046713</v>
      </c>
      <c r="Y6" s="59">
        <f t="shared" si="1"/>
        <v>-2046713</v>
      </c>
      <c r="Z6" s="61">
        <f>+IF(X6&lt;&gt;0,+(Y6/X6)*100,0)</f>
        <v>-100</v>
      </c>
      <c r="AA6" s="62">
        <f t="shared" si="1"/>
        <v>4093426</v>
      </c>
    </row>
    <row r="7" spans="1:27" ht="12.75">
      <c r="A7" s="291" t="s">
        <v>230</v>
      </c>
      <c r="B7" s="142"/>
      <c r="C7" s="60"/>
      <c r="D7" s="340"/>
      <c r="E7" s="60">
        <v>4093426</v>
      </c>
      <c r="F7" s="59">
        <v>4093426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2046713</v>
      </c>
      <c r="Y7" s="59">
        <v>-2046713</v>
      </c>
      <c r="Z7" s="61">
        <v>-100</v>
      </c>
      <c r="AA7" s="62">
        <v>4093426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4851400</v>
      </c>
      <c r="F15" s="59">
        <f t="shared" si="5"/>
        <v>4851400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2425700</v>
      </c>
      <c r="Y15" s="59">
        <f t="shared" si="5"/>
        <v>-2425700</v>
      </c>
      <c r="Z15" s="61">
        <f>+IF(X15&lt;&gt;0,+(Y15/X15)*100,0)</f>
        <v>-100</v>
      </c>
      <c r="AA15" s="62">
        <f>SUM(AA16:AA20)</f>
        <v>4851400</v>
      </c>
    </row>
    <row r="16" spans="1:27" ht="12.75">
      <c r="A16" s="291" t="s">
        <v>235</v>
      </c>
      <c r="B16" s="300"/>
      <c r="C16" s="60"/>
      <c r="D16" s="340"/>
      <c r="E16" s="60">
        <v>4851400</v>
      </c>
      <c r="F16" s="59">
        <v>4851400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2425700</v>
      </c>
      <c r="Y16" s="59">
        <v>-2425700</v>
      </c>
      <c r="Z16" s="61">
        <v>-100</v>
      </c>
      <c r="AA16" s="62">
        <v>4851400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100000</v>
      </c>
      <c r="Y22" s="345">
        <f t="shared" si="6"/>
        <v>-100000</v>
      </c>
      <c r="Z22" s="336">
        <f>+IF(X22&lt;&gt;0,+(Y22/X22)*100,0)</f>
        <v>-100</v>
      </c>
      <c r="AA22" s="350">
        <f>SUM(AA23:AA32)</f>
        <v>200000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200000</v>
      </c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100000</v>
      </c>
      <c r="Y25" s="59">
        <v>-100000</v>
      </c>
      <c r="Z25" s="61">
        <v>-100</v>
      </c>
      <c r="AA25" s="62">
        <v>200000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9144826</v>
      </c>
      <c r="F60" s="264">
        <f t="shared" si="14"/>
        <v>9144826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4572413</v>
      </c>
      <c r="Y60" s="264">
        <f t="shared" si="14"/>
        <v>-4572413</v>
      </c>
      <c r="Z60" s="337">
        <f>+IF(X60&lt;&gt;0,+(Y60/X60)*100,0)</f>
        <v>-100</v>
      </c>
      <c r="AA60" s="232">
        <f>+AA57+AA54+AA51+AA40+AA37+AA34+AA22+AA5</f>
        <v>9144826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2019-01-31T12:13:28Z</dcterms:created>
  <dcterms:modified xsi:type="dcterms:W3CDTF">2019-01-31T12:13:32Z</dcterms:modified>
  <cp:category/>
  <cp:version/>
  <cp:contentType/>
  <cp:contentStatus/>
</cp:coreProperties>
</file>