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<sst xmlns="http://schemas.openxmlformats.org/spreadsheetml/2006/main" count="859" uniqueCount="304">
  <si>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Eastern Cape: Emalahleni (EC)(EC136)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</si>
  <si>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</si>
  <si>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</si>
  <si>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</si>
  <si>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</si>
  <si>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</si>
  <si>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</si>
  <si>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</si>
  <si>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</si>
  <si>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</si>
  <si>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</si>
  <si>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</si>
  <si>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</si>
  <si>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</si>
  <si>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</si>
  <si>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</si>
  <si>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</si>
  <si>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</si>
  <si>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</si>
  <si>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</si>
  <si>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</si>
  <si>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</si>
  <si>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</si>
  <si>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</si>
  <si>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</si>
  <si>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</si>
  <si>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</si>
  <si>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</si>
  <si>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</si>
  <si>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</si>
  <si>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</si>
  <si>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</si>
  <si>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</si>
  <si>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</si>
  <si>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</si>
  <si>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</si>
  <si>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</si>
  <si>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</si>
  <si>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</si>
  <si>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</si>
  <si>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</si>
  <si>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</si>
  <si>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</si>
  <si>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</si>
  <si>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</si>
  <si>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</si>
  <si>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</si>
  <si>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</si>
  <si>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</si>
  <si>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</si>
  <si>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</si>
  <si>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</si>
  <si>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</si>
  <si>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</si>
  <si>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</si>
  <si>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</si>
  <si>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</si>
  <si>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</si>
  <si>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</si>
  <si>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</si>
  <si>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</si>
  <si>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</si>
  <si>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</si>
  <si>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</si>
  <si>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</si>
  <si>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</si>
  <si>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</si>
  <si>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</si>
  <si>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</si>
  <si>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</si>
  <si>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Emalahleni (EC)(EC136)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</si>
  <si>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</si>
  <si>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</si>
  <si>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</si>
  <si>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</si>
  <si>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</si>
  <si>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</si>
  <si>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</si>
  <si>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</si>
  <si>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</si>
  <si>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</si>
  <si>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</si>
  <si>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</si>
  <si>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</si>
  <si>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</si>
  <si>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</si>
  <si>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</si>
  <si>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</si>
  <si>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</si>
  <si>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</si>
  <si>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</si>
  <si>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</si>
  <si>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</si>
  <si>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</si>
  <si>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</si>
  <si>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</si>
  <si>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</si>
  <si>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</si>
  <si>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</si>
  <si>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</si>
  <si>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Emalahleni (EC)(EC136)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</si>
  <si>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</si>
  <si>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</si>
  <si>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</si>
  <si>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</si>
  <si>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</si>
  <si>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</si>
  <si>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</si>
  <si>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</si>
  <si>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</si>
  <si>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</si>
  <si>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</si>
  <si>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</si>
  <si>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</si>
  <si>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</si>
  <si>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</si>
  <si>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</si>
  <si>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</si>
  <si>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</si>
  <si>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</si>
  <si>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</si>
  <si>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</si>
  <si>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</si>
  <si>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</si>
  <si>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</si>
  <si>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</si>
  <si>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</si>
  <si>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</si>
  <si>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</si>
  <si>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Emalahleni (EC)(EC136)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</si>
  <si>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</si>
  <si>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</si>
  <si>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</si>
  <si>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</si>
  <si>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</si>
  <si>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</si>
  <si>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</si>
  <si>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</si>
  <si>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</si>
  <si>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</si>
  <si>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Emalahleni (EC)(EC136)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</si>
  <si>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</si>
  <si>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</si>
  <si>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</si>
  <si>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</si>
  <si>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</si>
  <si>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</si>
  <si>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</si>
  <si>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</si>
  <si>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</si>
  <si>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</si>
  <si>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</si>
  <si>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</si>
  <si>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</si>
  <si>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</si>
  <si>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</si>
  <si>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</si>
  <si>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</si>
  <si>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</si>
  <si>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</si>
  <si>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</si>
  <si>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</si>
  <si>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</si>
  <si>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</si>
  <si>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</si>
  <si>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</si>
  <si>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</si>
  <si>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</si>
  <si>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</si>
  <si>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</si>
  <si>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</si>
  <si>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</si>
  <si>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</si>
  <si>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</si>
  <si>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Emalahleni (EC)(EC136)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</si>
  <si>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</si>
  <si>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</si>
  <si>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</si>
  <si>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</si>
  <si>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</si>
  <si>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</si>
  <si>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</si>
  <si>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</si>
  <si>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</si>
  <si>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</si>
  <si>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</si>
  <si>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</si>
  <si>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</si>
  <si>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</si>
  <si>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</si>
  <si>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</si>
  <si>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</si>
  <si>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</si>
  <si>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</si>
  <si>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</si>
  <si>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</si>
  <si>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</si>
  <si>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</si>
  <si>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</si>
  <si>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</si>
  <si>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</si>
  <si>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</si>
  <si>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Emalahleni (EC)(EC136)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</si>
  <si>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</si>
  <si>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</si>
  <si>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</si>
  <si>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</si>
  <si>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</si>
  <si>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</si>
  <si>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</si>
  <si>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</si>
  <si>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</si>
  <si>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</si>
  <si>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</si>
  <si>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</si>
  <si>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</si>
  <si>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</si>
  <si>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</si>
  <si>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</si>
  <si>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</si>
  <si>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</si>
  <si>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</si>
  <si>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</si>
  <si>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</si>
  <si>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</si>
  <si>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</si>
  <si>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</si>
  <si>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</si>
  <si>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Emalahleni (EC)(EC136)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</si>
  <si>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</si>
  <si>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</si>
  <si>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</si>
  <si>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</si>
  <si>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</si>
  <si>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</si>
  <si>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</si>
  <si>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</si>
  <si>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</si>
  <si>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</si>
  <si>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</si>
  <si>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</si>
  <si>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</si>
  <si>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</si>
  <si>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</si>
  <si>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</si>
  <si>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</si>
  <si>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</si>
  <si>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</si>
  <si>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</si>
  <si>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</si>
  <si>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</si>
  <si>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</si>
  <si>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</si>
  <si>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</si>
  <si>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</si>
  <si>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</si>
  <si>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</si>
  <si>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</si>
  <si>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</si>
  <si>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</si>
  <si>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</si>
  <si>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</si>
  <si>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</si>
  <si>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</si>
  <si>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Emalahleni (EC)(EC136)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</si>
  <si>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</si>
  <si>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</si>
  <si>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Eastern Cape: Emalahleni (EC)(EC136)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</si>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</sst>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5211974</v>
      </c>
      <c r="C5" s="19">
        <v>0</v>
      </c>
      <c r="D5" s="59">
        <v>4615315</v>
      </c>
      <c r="E5" s="60">
        <v>4615315</v>
      </c>
      <c r="F5" s="60">
        <v>78684</v>
      </c>
      <c r="G5" s="60">
        <v>-90</v>
      </c>
      <c r="H5" s="60">
        <v>-9983</v>
      </c>
      <c r="I5" s="60">
        <v>68611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68611</v>
      </c>
      <c r="W5" s="60">
        <v>2307660</v>
      </c>
      <c r="X5" s="60">
        <v>-2239049</v>
      </c>
      <c r="Y5" s="61">
        <v>-97.03</v>
      </c>
      <c r="Z5" s="62">
        <v>4615315</v>
      </c>
    </row>
    <row r="6" spans="1:26" ht="12.75">
      <c r="A6" s="58" t="s">
        <v>32</v>
      </c>
      <c r="B6" s="19">
        <v>13596504</v>
      </c>
      <c r="C6" s="19">
        <v>0</v>
      </c>
      <c r="D6" s="59">
        <v>15198819</v>
      </c>
      <c r="E6" s="60">
        <v>15198819</v>
      </c>
      <c r="F6" s="60">
        <v>2162699</v>
      </c>
      <c r="G6" s="60">
        <v>966499</v>
      </c>
      <c r="H6" s="60">
        <v>75472</v>
      </c>
      <c r="I6" s="60">
        <v>3204670</v>
      </c>
      <c r="J6" s="60">
        <v>0</v>
      </c>
      <c r="K6" s="60">
        <v>4382632</v>
      </c>
      <c r="L6" s="60">
        <v>0</v>
      </c>
      <c r="M6" s="60">
        <v>4382632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7587302</v>
      </c>
      <c r="W6" s="60">
        <v>7599408</v>
      </c>
      <c r="X6" s="60">
        <v>-12106</v>
      </c>
      <c r="Y6" s="61">
        <v>-0.16</v>
      </c>
      <c r="Z6" s="62">
        <v>15198819</v>
      </c>
    </row>
    <row r="7" spans="1:26" ht="12.75">
      <c r="A7" s="58" t="s">
        <v>33</v>
      </c>
      <c r="B7" s="19">
        <v>1182620</v>
      </c>
      <c r="C7" s="19">
        <v>0</v>
      </c>
      <c r="D7" s="59">
        <v>2045453</v>
      </c>
      <c r="E7" s="60">
        <v>2045453</v>
      </c>
      <c r="F7" s="60">
        <v>126446</v>
      </c>
      <c r="G7" s="60">
        <v>15868</v>
      </c>
      <c r="H7" s="60">
        <v>151266</v>
      </c>
      <c r="I7" s="60">
        <v>293580</v>
      </c>
      <c r="J7" s="60">
        <v>0</v>
      </c>
      <c r="K7" s="60">
        <v>4341</v>
      </c>
      <c r="L7" s="60">
        <v>0</v>
      </c>
      <c r="M7" s="60">
        <v>4341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297921</v>
      </c>
      <c r="W7" s="60">
        <v>1022724</v>
      </c>
      <c r="X7" s="60">
        <v>-724803</v>
      </c>
      <c r="Y7" s="61">
        <v>-70.87</v>
      </c>
      <c r="Z7" s="62">
        <v>2045453</v>
      </c>
    </row>
    <row r="8" spans="1:26" ht="12.75">
      <c r="A8" s="58" t="s">
        <v>34</v>
      </c>
      <c r="B8" s="19">
        <v>121753786</v>
      </c>
      <c r="C8" s="19">
        <v>0</v>
      </c>
      <c r="D8" s="59">
        <v>123829410</v>
      </c>
      <c r="E8" s="60">
        <v>123829410</v>
      </c>
      <c r="F8" s="60">
        <v>49315921</v>
      </c>
      <c r="G8" s="60">
        <v>138154</v>
      </c>
      <c r="H8" s="60">
        <v>612523</v>
      </c>
      <c r="I8" s="60">
        <v>50066598</v>
      </c>
      <c r="J8" s="60">
        <v>0</v>
      </c>
      <c r="K8" s="60">
        <v>141395</v>
      </c>
      <c r="L8" s="60">
        <v>0</v>
      </c>
      <c r="M8" s="60">
        <v>141395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50207993</v>
      </c>
      <c r="W8" s="60">
        <v>82552940</v>
      </c>
      <c r="X8" s="60">
        <v>-32344947</v>
      </c>
      <c r="Y8" s="61">
        <v>-39.18</v>
      </c>
      <c r="Z8" s="62">
        <v>123829410</v>
      </c>
    </row>
    <row r="9" spans="1:26" ht="12.75">
      <c r="A9" s="58" t="s">
        <v>35</v>
      </c>
      <c r="B9" s="19">
        <v>8860933</v>
      </c>
      <c r="C9" s="19">
        <v>0</v>
      </c>
      <c r="D9" s="59">
        <v>9643872</v>
      </c>
      <c r="E9" s="60">
        <v>9643872</v>
      </c>
      <c r="F9" s="60">
        <v>795107</v>
      </c>
      <c r="G9" s="60">
        <v>1406642</v>
      </c>
      <c r="H9" s="60">
        <v>539713</v>
      </c>
      <c r="I9" s="60">
        <v>2741462</v>
      </c>
      <c r="J9" s="60">
        <v>0</v>
      </c>
      <c r="K9" s="60">
        <v>3950886</v>
      </c>
      <c r="L9" s="60">
        <v>0</v>
      </c>
      <c r="M9" s="60">
        <v>3950886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6692348</v>
      </c>
      <c r="W9" s="60">
        <v>4821936</v>
      </c>
      <c r="X9" s="60">
        <v>1870412</v>
      </c>
      <c r="Y9" s="61">
        <v>38.79</v>
      </c>
      <c r="Z9" s="62">
        <v>9643872</v>
      </c>
    </row>
    <row r="10" spans="1:26" ht="22.5">
      <c r="A10" s="63" t="s">
        <v>279</v>
      </c>
      <c r="B10" s="64">
        <f>SUM(B5:B9)</f>
        <v>150605817</v>
      </c>
      <c r="C10" s="64">
        <f>SUM(C5:C9)</f>
        <v>0</v>
      </c>
      <c r="D10" s="65">
        <f aca="true" t="shared" si="0" ref="D10:Z10">SUM(D5:D9)</f>
        <v>155332869</v>
      </c>
      <c r="E10" s="66">
        <f t="shared" si="0"/>
        <v>155332869</v>
      </c>
      <c r="F10" s="66">
        <f t="shared" si="0"/>
        <v>52478857</v>
      </c>
      <c r="G10" s="66">
        <f t="shared" si="0"/>
        <v>2527073</v>
      </c>
      <c r="H10" s="66">
        <f t="shared" si="0"/>
        <v>1368991</v>
      </c>
      <c r="I10" s="66">
        <f t="shared" si="0"/>
        <v>56374921</v>
      </c>
      <c r="J10" s="66">
        <f t="shared" si="0"/>
        <v>0</v>
      </c>
      <c r="K10" s="66">
        <f t="shared" si="0"/>
        <v>8479254</v>
      </c>
      <c r="L10" s="66">
        <f t="shared" si="0"/>
        <v>0</v>
      </c>
      <c r="M10" s="66">
        <f t="shared" si="0"/>
        <v>8479254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64854175</v>
      </c>
      <c r="W10" s="66">
        <f t="shared" si="0"/>
        <v>98304668</v>
      </c>
      <c r="X10" s="66">
        <f t="shared" si="0"/>
        <v>-33450493</v>
      </c>
      <c r="Y10" s="67">
        <f>+IF(W10&lt;&gt;0,(X10/W10)*100,0)</f>
        <v>-34.02736989051222</v>
      </c>
      <c r="Z10" s="68">
        <f t="shared" si="0"/>
        <v>155332869</v>
      </c>
    </row>
    <row r="11" spans="1:26" ht="12.75">
      <c r="A11" s="58" t="s">
        <v>37</v>
      </c>
      <c r="B11" s="19">
        <v>74155290</v>
      </c>
      <c r="C11" s="19">
        <v>0</v>
      </c>
      <c r="D11" s="59">
        <v>85277813</v>
      </c>
      <c r="E11" s="60">
        <v>85277813</v>
      </c>
      <c r="F11" s="60">
        <v>4083027</v>
      </c>
      <c r="G11" s="60">
        <v>4992217</v>
      </c>
      <c r="H11" s="60">
        <v>5292291</v>
      </c>
      <c r="I11" s="60">
        <v>14367535</v>
      </c>
      <c r="J11" s="60">
        <v>0</v>
      </c>
      <c r="K11" s="60">
        <v>5202733</v>
      </c>
      <c r="L11" s="60">
        <v>0</v>
      </c>
      <c r="M11" s="60">
        <v>5202733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19570268</v>
      </c>
      <c r="W11" s="60">
        <v>42638910</v>
      </c>
      <c r="X11" s="60">
        <v>-23068642</v>
      </c>
      <c r="Y11" s="61">
        <v>-54.1</v>
      </c>
      <c r="Z11" s="62">
        <v>85277813</v>
      </c>
    </row>
    <row r="12" spans="1:26" ht="12.75">
      <c r="A12" s="58" t="s">
        <v>38</v>
      </c>
      <c r="B12" s="19">
        <v>12466471</v>
      </c>
      <c r="C12" s="19">
        <v>0</v>
      </c>
      <c r="D12" s="59">
        <v>13702560</v>
      </c>
      <c r="E12" s="60">
        <v>13702560</v>
      </c>
      <c r="F12" s="60">
        <v>934241</v>
      </c>
      <c r="G12" s="60">
        <v>942549</v>
      </c>
      <c r="H12" s="60">
        <v>948177</v>
      </c>
      <c r="I12" s="60">
        <v>2824967</v>
      </c>
      <c r="J12" s="60">
        <v>0</v>
      </c>
      <c r="K12" s="60">
        <v>742549</v>
      </c>
      <c r="L12" s="60">
        <v>0</v>
      </c>
      <c r="M12" s="60">
        <v>742549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3567516</v>
      </c>
      <c r="W12" s="60">
        <v>6851280</v>
      </c>
      <c r="X12" s="60">
        <v>-3283764</v>
      </c>
      <c r="Y12" s="61">
        <v>-47.93</v>
      </c>
      <c r="Z12" s="62">
        <v>13702560</v>
      </c>
    </row>
    <row r="13" spans="1:26" ht="12.75">
      <c r="A13" s="58" t="s">
        <v>280</v>
      </c>
      <c r="B13" s="19">
        <v>26151041</v>
      </c>
      <c r="C13" s="19">
        <v>0</v>
      </c>
      <c r="D13" s="59">
        <v>23721031</v>
      </c>
      <c r="E13" s="60">
        <v>23721031</v>
      </c>
      <c r="F13" s="60">
        <v>1216134</v>
      </c>
      <c r="G13" s="60">
        <v>703622</v>
      </c>
      <c r="H13" s="60">
        <v>1955812</v>
      </c>
      <c r="I13" s="60">
        <v>3875568</v>
      </c>
      <c r="J13" s="60">
        <v>0</v>
      </c>
      <c r="K13" s="60">
        <v>1205206</v>
      </c>
      <c r="L13" s="60">
        <v>0</v>
      </c>
      <c r="M13" s="60">
        <v>1205206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5080774</v>
      </c>
      <c r="W13" s="60">
        <v>11860518</v>
      </c>
      <c r="X13" s="60">
        <v>-6779744</v>
      </c>
      <c r="Y13" s="61">
        <v>-57.16</v>
      </c>
      <c r="Z13" s="62">
        <v>23721031</v>
      </c>
    </row>
    <row r="14" spans="1:26" ht="12.75">
      <c r="A14" s="58" t="s">
        <v>40</v>
      </c>
      <c r="B14" s="19">
        <v>1663692</v>
      </c>
      <c r="C14" s="19">
        <v>0</v>
      </c>
      <c r="D14" s="59">
        <v>2215786</v>
      </c>
      <c r="E14" s="60">
        <v>2215786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1107894</v>
      </c>
      <c r="X14" s="60">
        <v>-1107894</v>
      </c>
      <c r="Y14" s="61">
        <v>-100</v>
      </c>
      <c r="Z14" s="62">
        <v>2215786</v>
      </c>
    </row>
    <row r="15" spans="1:26" ht="12.75">
      <c r="A15" s="58" t="s">
        <v>41</v>
      </c>
      <c r="B15" s="19">
        <v>16674022</v>
      </c>
      <c r="C15" s="19">
        <v>0</v>
      </c>
      <c r="D15" s="59">
        <v>17855500</v>
      </c>
      <c r="E15" s="60">
        <v>17855500</v>
      </c>
      <c r="F15" s="60">
        <v>0</v>
      </c>
      <c r="G15" s="60">
        <v>428845</v>
      </c>
      <c r="H15" s="60">
        <v>1785509</v>
      </c>
      <c r="I15" s="60">
        <v>2214354</v>
      </c>
      <c r="J15" s="60">
        <v>0</v>
      </c>
      <c r="K15" s="60">
        <v>267210</v>
      </c>
      <c r="L15" s="60">
        <v>0</v>
      </c>
      <c r="M15" s="60">
        <v>267210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2481564</v>
      </c>
      <c r="W15" s="60">
        <v>8927748</v>
      </c>
      <c r="X15" s="60">
        <v>-6446184</v>
      </c>
      <c r="Y15" s="61">
        <v>-72.2</v>
      </c>
      <c r="Z15" s="62">
        <v>17855500</v>
      </c>
    </row>
    <row r="16" spans="1:26" ht="12.75">
      <c r="A16" s="69" t="s">
        <v>42</v>
      </c>
      <c r="B16" s="19">
        <v>4301476</v>
      </c>
      <c r="C16" s="19">
        <v>0</v>
      </c>
      <c r="D16" s="59">
        <v>290000</v>
      </c>
      <c r="E16" s="60">
        <v>290000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145002</v>
      </c>
      <c r="X16" s="60">
        <v>-145002</v>
      </c>
      <c r="Y16" s="61">
        <v>-100</v>
      </c>
      <c r="Z16" s="62">
        <v>290000</v>
      </c>
    </row>
    <row r="17" spans="1:26" ht="12.75">
      <c r="A17" s="58" t="s">
        <v>43</v>
      </c>
      <c r="B17" s="19">
        <v>55160859</v>
      </c>
      <c r="C17" s="19">
        <v>0</v>
      </c>
      <c r="D17" s="59">
        <v>40965313</v>
      </c>
      <c r="E17" s="60">
        <v>40965313</v>
      </c>
      <c r="F17" s="60">
        <v>4069020</v>
      </c>
      <c r="G17" s="60">
        <v>1334578</v>
      </c>
      <c r="H17" s="60">
        <v>4015513</v>
      </c>
      <c r="I17" s="60">
        <v>9419111</v>
      </c>
      <c r="J17" s="60">
        <v>0</v>
      </c>
      <c r="K17" s="60">
        <v>5400203</v>
      </c>
      <c r="L17" s="60">
        <v>0</v>
      </c>
      <c r="M17" s="60">
        <v>5400203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14819314</v>
      </c>
      <c r="W17" s="60">
        <v>20482656</v>
      </c>
      <c r="X17" s="60">
        <v>-5663342</v>
      </c>
      <c r="Y17" s="61">
        <v>-27.65</v>
      </c>
      <c r="Z17" s="62">
        <v>40965313</v>
      </c>
    </row>
    <row r="18" spans="1:26" ht="12.75">
      <c r="A18" s="70" t="s">
        <v>44</v>
      </c>
      <c r="B18" s="71">
        <f>SUM(B11:B17)</f>
        <v>190572851</v>
      </c>
      <c r="C18" s="71">
        <f>SUM(C11:C17)</f>
        <v>0</v>
      </c>
      <c r="D18" s="72">
        <f aca="true" t="shared" si="1" ref="D18:Z18">SUM(D11:D17)</f>
        <v>184028003</v>
      </c>
      <c r="E18" s="73">
        <f t="shared" si="1"/>
        <v>184028003</v>
      </c>
      <c r="F18" s="73">
        <f t="shared" si="1"/>
        <v>10302422</v>
      </c>
      <c r="G18" s="73">
        <f t="shared" si="1"/>
        <v>8401811</v>
      </c>
      <c r="H18" s="73">
        <f t="shared" si="1"/>
        <v>13997302</v>
      </c>
      <c r="I18" s="73">
        <f t="shared" si="1"/>
        <v>32701535</v>
      </c>
      <c r="J18" s="73">
        <f t="shared" si="1"/>
        <v>0</v>
      </c>
      <c r="K18" s="73">
        <f t="shared" si="1"/>
        <v>12817901</v>
      </c>
      <c r="L18" s="73">
        <f t="shared" si="1"/>
        <v>0</v>
      </c>
      <c r="M18" s="73">
        <f t="shared" si="1"/>
        <v>12817901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45519436</v>
      </c>
      <c r="W18" s="73">
        <f t="shared" si="1"/>
        <v>92014008</v>
      </c>
      <c r="X18" s="73">
        <f t="shared" si="1"/>
        <v>-46494572</v>
      </c>
      <c r="Y18" s="67">
        <f>+IF(W18&lt;&gt;0,(X18/W18)*100,0)</f>
        <v>-50.52988453671098</v>
      </c>
      <c r="Z18" s="74">
        <f t="shared" si="1"/>
        <v>184028003</v>
      </c>
    </row>
    <row r="19" spans="1:26" ht="12.75">
      <c r="A19" s="70" t="s">
        <v>45</v>
      </c>
      <c r="B19" s="75">
        <f>+B10-B18</f>
        <v>-39967034</v>
      </c>
      <c r="C19" s="75">
        <f>+C10-C18</f>
        <v>0</v>
      </c>
      <c r="D19" s="76">
        <f aca="true" t="shared" si="2" ref="D19:Z19">+D10-D18</f>
        <v>-28695134</v>
      </c>
      <c r="E19" s="77">
        <f t="shared" si="2"/>
        <v>-28695134</v>
      </c>
      <c r="F19" s="77">
        <f t="shared" si="2"/>
        <v>42176435</v>
      </c>
      <c r="G19" s="77">
        <f t="shared" si="2"/>
        <v>-5874738</v>
      </c>
      <c r="H19" s="77">
        <f t="shared" si="2"/>
        <v>-12628311</v>
      </c>
      <c r="I19" s="77">
        <f t="shared" si="2"/>
        <v>23673386</v>
      </c>
      <c r="J19" s="77">
        <f t="shared" si="2"/>
        <v>0</v>
      </c>
      <c r="K19" s="77">
        <f t="shared" si="2"/>
        <v>-4338647</v>
      </c>
      <c r="L19" s="77">
        <f t="shared" si="2"/>
        <v>0</v>
      </c>
      <c r="M19" s="77">
        <f t="shared" si="2"/>
        <v>-4338647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19334739</v>
      </c>
      <c r="W19" s="77">
        <f>IF(E10=E18,0,W10-W18)</f>
        <v>6290660</v>
      </c>
      <c r="X19" s="77">
        <f t="shared" si="2"/>
        <v>13044079</v>
      </c>
      <c r="Y19" s="78">
        <f>+IF(W19&lt;&gt;0,(X19/W19)*100,0)</f>
        <v>207.35628693968516</v>
      </c>
      <c r="Z19" s="79">
        <f t="shared" si="2"/>
        <v>-28695134</v>
      </c>
    </row>
    <row r="20" spans="1:26" ht="12.75">
      <c r="A20" s="58" t="s">
        <v>46</v>
      </c>
      <c r="B20" s="19">
        <v>33665950</v>
      </c>
      <c r="C20" s="19">
        <v>0</v>
      </c>
      <c r="D20" s="59">
        <v>44278900</v>
      </c>
      <c r="E20" s="60">
        <v>44278900</v>
      </c>
      <c r="F20" s="60">
        <v>0</v>
      </c>
      <c r="G20" s="60">
        <v>-165</v>
      </c>
      <c r="H20" s="60">
        <v>1405478</v>
      </c>
      <c r="I20" s="60">
        <v>1405313</v>
      </c>
      <c r="J20" s="60">
        <v>0</v>
      </c>
      <c r="K20" s="60">
        <v>4444423</v>
      </c>
      <c r="L20" s="60">
        <v>0</v>
      </c>
      <c r="M20" s="60">
        <v>4444423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5849736</v>
      </c>
      <c r="W20" s="60">
        <v>29519266</v>
      </c>
      <c r="X20" s="60">
        <v>-23669530</v>
      </c>
      <c r="Y20" s="61">
        <v>-80.18</v>
      </c>
      <c r="Z20" s="62">
        <v>44278900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-6301084</v>
      </c>
      <c r="C22" s="86">
        <f>SUM(C19:C21)</f>
        <v>0</v>
      </c>
      <c r="D22" s="87">
        <f aca="true" t="shared" si="3" ref="D22:Z22">SUM(D19:D21)</f>
        <v>15583766</v>
      </c>
      <c r="E22" s="88">
        <f t="shared" si="3"/>
        <v>15583766</v>
      </c>
      <c r="F22" s="88">
        <f t="shared" si="3"/>
        <v>42176435</v>
      </c>
      <c r="G22" s="88">
        <f t="shared" si="3"/>
        <v>-5874903</v>
      </c>
      <c r="H22" s="88">
        <f t="shared" si="3"/>
        <v>-11222833</v>
      </c>
      <c r="I22" s="88">
        <f t="shared" si="3"/>
        <v>25078699</v>
      </c>
      <c r="J22" s="88">
        <f t="shared" si="3"/>
        <v>0</v>
      </c>
      <c r="K22" s="88">
        <f t="shared" si="3"/>
        <v>105776</v>
      </c>
      <c r="L22" s="88">
        <f t="shared" si="3"/>
        <v>0</v>
      </c>
      <c r="M22" s="88">
        <f t="shared" si="3"/>
        <v>105776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25184475</v>
      </c>
      <c r="W22" s="88">
        <f t="shared" si="3"/>
        <v>35809926</v>
      </c>
      <c r="X22" s="88">
        <f t="shared" si="3"/>
        <v>-10625451</v>
      </c>
      <c r="Y22" s="89">
        <f>+IF(W22&lt;&gt;0,(X22/W22)*100,0)</f>
        <v>-29.671803845671167</v>
      </c>
      <c r="Z22" s="90">
        <f t="shared" si="3"/>
        <v>15583766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-6301084</v>
      </c>
      <c r="C24" s="75">
        <f>SUM(C22:C23)</f>
        <v>0</v>
      </c>
      <c r="D24" s="76">
        <f aca="true" t="shared" si="4" ref="D24:Z24">SUM(D22:D23)</f>
        <v>15583766</v>
      </c>
      <c r="E24" s="77">
        <f t="shared" si="4"/>
        <v>15583766</v>
      </c>
      <c r="F24" s="77">
        <f t="shared" si="4"/>
        <v>42176435</v>
      </c>
      <c r="G24" s="77">
        <f t="shared" si="4"/>
        <v>-5874903</v>
      </c>
      <c r="H24" s="77">
        <f t="shared" si="4"/>
        <v>-11222833</v>
      </c>
      <c r="I24" s="77">
        <f t="shared" si="4"/>
        <v>25078699</v>
      </c>
      <c r="J24" s="77">
        <f t="shared" si="4"/>
        <v>0</v>
      </c>
      <c r="K24" s="77">
        <f t="shared" si="4"/>
        <v>105776</v>
      </c>
      <c r="L24" s="77">
        <f t="shared" si="4"/>
        <v>0</v>
      </c>
      <c r="M24" s="77">
        <f t="shared" si="4"/>
        <v>105776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25184475</v>
      </c>
      <c r="W24" s="77">
        <f t="shared" si="4"/>
        <v>35809926</v>
      </c>
      <c r="X24" s="77">
        <f t="shared" si="4"/>
        <v>-10625451</v>
      </c>
      <c r="Y24" s="78">
        <f>+IF(W24&lt;&gt;0,(X24/W24)*100,0)</f>
        <v>-29.671803845671167</v>
      </c>
      <c r="Z24" s="79">
        <f t="shared" si="4"/>
        <v>15583766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37433893</v>
      </c>
      <c r="C27" s="22">
        <v>0</v>
      </c>
      <c r="D27" s="99">
        <v>60553600</v>
      </c>
      <c r="E27" s="100">
        <v>60553600</v>
      </c>
      <c r="F27" s="100">
        <v>60772</v>
      </c>
      <c r="G27" s="100">
        <v>1630494</v>
      </c>
      <c r="H27" s="100">
        <v>176924</v>
      </c>
      <c r="I27" s="100">
        <v>1868190</v>
      </c>
      <c r="J27" s="100">
        <v>2350805</v>
      </c>
      <c r="K27" s="100">
        <v>6098494</v>
      </c>
      <c r="L27" s="100">
        <v>0</v>
      </c>
      <c r="M27" s="100">
        <v>8449299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10317489</v>
      </c>
      <c r="W27" s="100">
        <v>30276800</v>
      </c>
      <c r="X27" s="100">
        <v>-19959311</v>
      </c>
      <c r="Y27" s="101">
        <v>-65.92</v>
      </c>
      <c r="Z27" s="102">
        <v>60553600</v>
      </c>
    </row>
    <row r="28" spans="1:26" ht="12.75">
      <c r="A28" s="103" t="s">
        <v>46</v>
      </c>
      <c r="B28" s="19">
        <v>33665950</v>
      </c>
      <c r="C28" s="19">
        <v>0</v>
      </c>
      <c r="D28" s="59">
        <v>44828600</v>
      </c>
      <c r="E28" s="60">
        <v>44828600</v>
      </c>
      <c r="F28" s="60">
        <v>60772</v>
      </c>
      <c r="G28" s="60">
        <v>455960</v>
      </c>
      <c r="H28" s="60">
        <v>176924</v>
      </c>
      <c r="I28" s="60">
        <v>693656</v>
      </c>
      <c r="J28" s="60">
        <v>1854848</v>
      </c>
      <c r="K28" s="60">
        <v>5041525</v>
      </c>
      <c r="L28" s="60">
        <v>0</v>
      </c>
      <c r="M28" s="60">
        <v>6896373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7590029</v>
      </c>
      <c r="W28" s="60">
        <v>22414300</v>
      </c>
      <c r="X28" s="60">
        <v>-14824271</v>
      </c>
      <c r="Y28" s="61">
        <v>-66.14</v>
      </c>
      <c r="Z28" s="62">
        <v>44828600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15000000</v>
      </c>
      <c r="E30" s="60">
        <v>15000000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7500000</v>
      </c>
      <c r="X30" s="60">
        <v>-7500000</v>
      </c>
      <c r="Y30" s="61">
        <v>-100</v>
      </c>
      <c r="Z30" s="62">
        <v>15000000</v>
      </c>
    </row>
    <row r="31" spans="1:26" ht="12.75">
      <c r="A31" s="58" t="s">
        <v>53</v>
      </c>
      <c r="B31" s="19">
        <v>3767943</v>
      </c>
      <c r="C31" s="19">
        <v>0</v>
      </c>
      <c r="D31" s="59">
        <v>725000</v>
      </c>
      <c r="E31" s="60">
        <v>725000</v>
      </c>
      <c r="F31" s="60">
        <v>0</v>
      </c>
      <c r="G31" s="60">
        <v>1174534</v>
      </c>
      <c r="H31" s="60">
        <v>0</v>
      </c>
      <c r="I31" s="60">
        <v>1174534</v>
      </c>
      <c r="J31" s="60">
        <v>495957</v>
      </c>
      <c r="K31" s="60">
        <v>1056969</v>
      </c>
      <c r="L31" s="60">
        <v>0</v>
      </c>
      <c r="M31" s="60">
        <v>1552926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2727460</v>
      </c>
      <c r="W31" s="60">
        <v>362500</v>
      </c>
      <c r="X31" s="60">
        <v>2364960</v>
      </c>
      <c r="Y31" s="61">
        <v>652.4</v>
      </c>
      <c r="Z31" s="62">
        <v>725000</v>
      </c>
    </row>
    <row r="32" spans="1:26" ht="12.75">
      <c r="A32" s="70" t="s">
        <v>54</v>
      </c>
      <c r="B32" s="22">
        <f>SUM(B28:B31)</f>
        <v>37433893</v>
      </c>
      <c r="C32" s="22">
        <f>SUM(C28:C31)</f>
        <v>0</v>
      </c>
      <c r="D32" s="99">
        <f aca="true" t="shared" si="5" ref="D32:Z32">SUM(D28:D31)</f>
        <v>60553600</v>
      </c>
      <c r="E32" s="100">
        <f t="shared" si="5"/>
        <v>60553600</v>
      </c>
      <c r="F32" s="100">
        <f t="shared" si="5"/>
        <v>60772</v>
      </c>
      <c r="G32" s="100">
        <f t="shared" si="5"/>
        <v>1630494</v>
      </c>
      <c r="H32" s="100">
        <f t="shared" si="5"/>
        <v>176924</v>
      </c>
      <c r="I32" s="100">
        <f t="shared" si="5"/>
        <v>1868190</v>
      </c>
      <c r="J32" s="100">
        <f t="shared" si="5"/>
        <v>2350805</v>
      </c>
      <c r="K32" s="100">
        <f t="shared" si="5"/>
        <v>6098494</v>
      </c>
      <c r="L32" s="100">
        <f t="shared" si="5"/>
        <v>0</v>
      </c>
      <c r="M32" s="100">
        <f t="shared" si="5"/>
        <v>8449299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10317489</v>
      </c>
      <c r="W32" s="100">
        <f t="shared" si="5"/>
        <v>30276800</v>
      </c>
      <c r="X32" s="100">
        <f t="shared" si="5"/>
        <v>-19959311</v>
      </c>
      <c r="Y32" s="101">
        <f>+IF(W32&lt;&gt;0,(X32/W32)*100,0)</f>
        <v>-65.92278906621571</v>
      </c>
      <c r="Z32" s="102">
        <f t="shared" si="5"/>
        <v>60553600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17880324</v>
      </c>
      <c r="C35" s="19">
        <v>0</v>
      </c>
      <c r="D35" s="59">
        <v>38932297</v>
      </c>
      <c r="E35" s="60">
        <v>38932297</v>
      </c>
      <c r="F35" s="60">
        <v>57643395</v>
      </c>
      <c r="G35" s="60">
        <v>53460045</v>
      </c>
      <c r="H35" s="60">
        <v>40930217</v>
      </c>
      <c r="I35" s="60">
        <v>40930217</v>
      </c>
      <c r="J35" s="60">
        <v>34667667</v>
      </c>
      <c r="K35" s="60">
        <v>26790064</v>
      </c>
      <c r="L35" s="60">
        <v>0</v>
      </c>
      <c r="M35" s="60">
        <v>26790064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26790064</v>
      </c>
      <c r="W35" s="60">
        <v>19466149</v>
      </c>
      <c r="X35" s="60">
        <v>7323915</v>
      </c>
      <c r="Y35" s="61">
        <v>37.62</v>
      </c>
      <c r="Z35" s="62">
        <v>38932297</v>
      </c>
    </row>
    <row r="36" spans="1:26" ht="12.75">
      <c r="A36" s="58" t="s">
        <v>57</v>
      </c>
      <c r="B36" s="19">
        <v>431379296</v>
      </c>
      <c r="C36" s="19">
        <v>0</v>
      </c>
      <c r="D36" s="59">
        <v>451611431</v>
      </c>
      <c r="E36" s="60">
        <v>451611431</v>
      </c>
      <c r="F36" s="60">
        <v>60772</v>
      </c>
      <c r="G36" s="60">
        <v>1720766</v>
      </c>
      <c r="H36" s="60">
        <v>1897690</v>
      </c>
      <c r="I36" s="60">
        <v>1897690</v>
      </c>
      <c r="J36" s="60">
        <v>4218995</v>
      </c>
      <c r="K36" s="60">
        <v>10317489</v>
      </c>
      <c r="L36" s="60">
        <v>0</v>
      </c>
      <c r="M36" s="60">
        <v>10317489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10317489</v>
      </c>
      <c r="W36" s="60">
        <v>225805716</v>
      </c>
      <c r="X36" s="60">
        <v>-215488227</v>
      </c>
      <c r="Y36" s="61">
        <v>-95.43</v>
      </c>
      <c r="Z36" s="62">
        <v>451611431</v>
      </c>
    </row>
    <row r="37" spans="1:26" ht="12.75">
      <c r="A37" s="58" t="s">
        <v>58</v>
      </c>
      <c r="B37" s="19">
        <v>30590911</v>
      </c>
      <c r="C37" s="19">
        <v>0</v>
      </c>
      <c r="D37" s="59">
        <v>50022299</v>
      </c>
      <c r="E37" s="60">
        <v>50022299</v>
      </c>
      <c r="F37" s="60">
        <v>-15763555</v>
      </c>
      <c r="G37" s="60">
        <v>-20680599</v>
      </c>
      <c r="H37" s="60">
        <v>-20939525</v>
      </c>
      <c r="I37" s="60">
        <v>-20939525</v>
      </c>
      <c r="J37" s="60">
        <v>-15614777</v>
      </c>
      <c r="K37" s="60">
        <v>-18422137</v>
      </c>
      <c r="L37" s="60">
        <v>0</v>
      </c>
      <c r="M37" s="60">
        <v>-18422137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-18422137</v>
      </c>
      <c r="W37" s="60">
        <v>25011150</v>
      </c>
      <c r="X37" s="60">
        <v>-43433287</v>
      </c>
      <c r="Y37" s="61">
        <v>-173.66</v>
      </c>
      <c r="Z37" s="62">
        <v>50022299</v>
      </c>
    </row>
    <row r="38" spans="1:26" ht="12.75">
      <c r="A38" s="58" t="s">
        <v>59</v>
      </c>
      <c r="B38" s="19">
        <v>10262395</v>
      </c>
      <c r="C38" s="19">
        <v>0</v>
      </c>
      <c r="D38" s="59">
        <v>21303534</v>
      </c>
      <c r="E38" s="60">
        <v>21303534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10651767</v>
      </c>
      <c r="X38" s="60">
        <v>-10651767</v>
      </c>
      <c r="Y38" s="61">
        <v>-100</v>
      </c>
      <c r="Z38" s="62">
        <v>21303534</v>
      </c>
    </row>
    <row r="39" spans="1:26" ht="12.75">
      <c r="A39" s="58" t="s">
        <v>60</v>
      </c>
      <c r="B39" s="19">
        <v>408406314</v>
      </c>
      <c r="C39" s="19">
        <v>0</v>
      </c>
      <c r="D39" s="59">
        <v>419217895</v>
      </c>
      <c r="E39" s="60">
        <v>419217895</v>
      </c>
      <c r="F39" s="60">
        <v>73467722</v>
      </c>
      <c r="G39" s="60">
        <v>75861408</v>
      </c>
      <c r="H39" s="60">
        <v>63767432</v>
      </c>
      <c r="I39" s="60">
        <v>63767432</v>
      </c>
      <c r="J39" s="60">
        <v>54501438</v>
      </c>
      <c r="K39" s="60">
        <v>55529690</v>
      </c>
      <c r="L39" s="60">
        <v>0</v>
      </c>
      <c r="M39" s="60">
        <v>55529690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55529690</v>
      </c>
      <c r="W39" s="60">
        <v>209608948</v>
      </c>
      <c r="X39" s="60">
        <v>-154079258</v>
      </c>
      <c r="Y39" s="61">
        <v>-73.51</v>
      </c>
      <c r="Z39" s="62">
        <v>419217895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20316750</v>
      </c>
      <c r="C42" s="19">
        <v>0</v>
      </c>
      <c r="D42" s="59">
        <v>34106110</v>
      </c>
      <c r="E42" s="60">
        <v>34106110</v>
      </c>
      <c r="F42" s="60">
        <v>56240663</v>
      </c>
      <c r="G42" s="60">
        <v>-5824482</v>
      </c>
      <c r="H42" s="60">
        <v>-7472214</v>
      </c>
      <c r="I42" s="60">
        <v>42943967</v>
      </c>
      <c r="J42" s="60">
        <v>-3529318</v>
      </c>
      <c r="K42" s="60">
        <v>105824</v>
      </c>
      <c r="L42" s="60">
        <v>0</v>
      </c>
      <c r="M42" s="60">
        <v>-3423494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39520473</v>
      </c>
      <c r="W42" s="60">
        <v>45071107</v>
      </c>
      <c r="X42" s="60">
        <v>-5550634</v>
      </c>
      <c r="Y42" s="61">
        <v>-12.32</v>
      </c>
      <c r="Z42" s="62">
        <v>34106110</v>
      </c>
    </row>
    <row r="43" spans="1:26" ht="12.75">
      <c r="A43" s="58" t="s">
        <v>63</v>
      </c>
      <c r="B43" s="19">
        <v>-36515983</v>
      </c>
      <c r="C43" s="19">
        <v>0</v>
      </c>
      <c r="D43" s="59">
        <v>-54053596</v>
      </c>
      <c r="E43" s="60">
        <v>-54053596</v>
      </c>
      <c r="F43" s="60">
        <v>-60772</v>
      </c>
      <c r="G43" s="60">
        <v>-1630494</v>
      </c>
      <c r="H43" s="60">
        <v>-176924</v>
      </c>
      <c r="I43" s="60">
        <v>-1868190</v>
      </c>
      <c r="J43" s="60">
        <v>-2350805</v>
      </c>
      <c r="K43" s="60">
        <v>-6098494</v>
      </c>
      <c r="L43" s="60">
        <v>0</v>
      </c>
      <c r="M43" s="60">
        <v>-8449299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-10317489</v>
      </c>
      <c r="W43" s="60">
        <v>-23776798</v>
      </c>
      <c r="X43" s="60">
        <v>13459309</v>
      </c>
      <c r="Y43" s="61">
        <v>-56.61</v>
      </c>
      <c r="Z43" s="62">
        <v>-54053596</v>
      </c>
    </row>
    <row r="44" spans="1:26" ht="12.75">
      <c r="A44" s="58" t="s">
        <v>64</v>
      </c>
      <c r="B44" s="19">
        <v>-353452</v>
      </c>
      <c r="C44" s="19">
        <v>0</v>
      </c>
      <c r="D44" s="59">
        <v>14058820</v>
      </c>
      <c r="E44" s="60">
        <v>14058820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-470590</v>
      </c>
      <c r="X44" s="60">
        <v>470590</v>
      </c>
      <c r="Y44" s="61">
        <v>-100</v>
      </c>
      <c r="Z44" s="62">
        <v>14058820</v>
      </c>
    </row>
    <row r="45" spans="1:26" ht="12.75">
      <c r="A45" s="70" t="s">
        <v>65</v>
      </c>
      <c r="B45" s="22">
        <v>-3418687</v>
      </c>
      <c r="C45" s="22">
        <v>0</v>
      </c>
      <c r="D45" s="99">
        <v>10381334</v>
      </c>
      <c r="E45" s="100">
        <v>10381334</v>
      </c>
      <c r="F45" s="100">
        <v>94995152</v>
      </c>
      <c r="G45" s="100">
        <v>87540176</v>
      </c>
      <c r="H45" s="100">
        <v>79891038</v>
      </c>
      <c r="I45" s="100">
        <v>79891038</v>
      </c>
      <c r="J45" s="100">
        <v>74010915</v>
      </c>
      <c r="K45" s="100">
        <v>68018245</v>
      </c>
      <c r="L45" s="100">
        <v>0</v>
      </c>
      <c r="M45" s="100">
        <v>68018245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68018245</v>
      </c>
      <c r="W45" s="100">
        <v>37093719</v>
      </c>
      <c r="X45" s="100">
        <v>30924526</v>
      </c>
      <c r="Y45" s="101">
        <v>83.37</v>
      </c>
      <c r="Z45" s="102">
        <v>10381334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58.0702229258985</v>
      </c>
      <c r="E58" s="7">
        <f t="shared" si="6"/>
        <v>58.0702229258985</v>
      </c>
      <c r="F58" s="7">
        <f t="shared" si="6"/>
        <v>144.13278143307963</v>
      </c>
      <c r="G58" s="7">
        <f t="shared" si="6"/>
        <v>126.26462313850297</v>
      </c>
      <c r="H58" s="7">
        <f t="shared" si="6"/>
        <v>468.11224926771615</v>
      </c>
      <c r="I58" s="7">
        <f t="shared" si="6"/>
        <v>171.94866989473203</v>
      </c>
      <c r="J58" s="7">
        <f t="shared" si="6"/>
        <v>0</v>
      </c>
      <c r="K58" s="7">
        <f t="shared" si="6"/>
        <v>98.7932188640091</v>
      </c>
      <c r="L58" s="7">
        <f t="shared" si="6"/>
        <v>0</v>
      </c>
      <c r="M58" s="7">
        <f t="shared" si="6"/>
        <v>133.84873815978847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152.433832942672</v>
      </c>
      <c r="W58" s="7">
        <f t="shared" si="6"/>
        <v>58.07021537220011</v>
      </c>
      <c r="X58" s="7">
        <f t="shared" si="6"/>
        <v>0</v>
      </c>
      <c r="Y58" s="7">
        <f t="shared" si="6"/>
        <v>0</v>
      </c>
      <c r="Z58" s="8">
        <f t="shared" si="6"/>
        <v>58.0702229258985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34.9999295822712</v>
      </c>
      <c r="E59" s="10">
        <f t="shared" si="7"/>
        <v>34.9999295822712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3334.8938216903994</v>
      </c>
      <c r="W59" s="10">
        <f t="shared" si="7"/>
        <v>34.99991333211998</v>
      </c>
      <c r="X59" s="10">
        <f t="shared" si="7"/>
        <v>0</v>
      </c>
      <c r="Y59" s="10">
        <f t="shared" si="7"/>
        <v>0</v>
      </c>
      <c r="Z59" s="11">
        <f t="shared" si="7"/>
        <v>34.9999295822712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73.2505334789499</v>
      </c>
      <c r="E60" s="13">
        <f t="shared" si="7"/>
        <v>73.2505334789499</v>
      </c>
      <c r="F60" s="13">
        <f t="shared" si="7"/>
        <v>162.73628461473373</v>
      </c>
      <c r="G60" s="13">
        <f t="shared" si="7"/>
        <v>139.69729922120976</v>
      </c>
      <c r="H60" s="13">
        <f t="shared" si="7"/>
        <v>2362.929298282807</v>
      </c>
      <c r="I60" s="13">
        <f t="shared" si="7"/>
        <v>207.60387184951963</v>
      </c>
      <c r="J60" s="13">
        <f t="shared" si="7"/>
        <v>0</v>
      </c>
      <c r="K60" s="13">
        <f t="shared" si="7"/>
        <v>46.195801974703784</v>
      </c>
      <c r="L60" s="13">
        <f t="shared" si="7"/>
        <v>0</v>
      </c>
      <c r="M60" s="13">
        <f t="shared" si="7"/>
        <v>75.31483364334491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131.1901252909137</v>
      </c>
      <c r="W60" s="13">
        <f t="shared" si="7"/>
        <v>73.25054793741829</v>
      </c>
      <c r="X60" s="13">
        <f t="shared" si="7"/>
        <v>0</v>
      </c>
      <c r="Y60" s="13">
        <f t="shared" si="7"/>
        <v>0</v>
      </c>
      <c r="Z60" s="14">
        <f t="shared" si="7"/>
        <v>73.2505334789499</v>
      </c>
    </row>
    <row r="61" spans="1:26" ht="12.75">
      <c r="A61" s="39" t="s">
        <v>103</v>
      </c>
      <c r="B61" s="12">
        <f t="shared" si="7"/>
        <v>100.1177649565504</v>
      </c>
      <c r="C61" s="12">
        <f t="shared" si="7"/>
        <v>0</v>
      </c>
      <c r="D61" s="3">
        <f t="shared" si="7"/>
        <v>89.99998013288075</v>
      </c>
      <c r="E61" s="13">
        <f t="shared" si="7"/>
        <v>89.99998013288075</v>
      </c>
      <c r="F61" s="13">
        <f t="shared" si="7"/>
        <v>159.02717455526232</v>
      </c>
      <c r="G61" s="13">
        <f t="shared" si="7"/>
        <v>104.23222024611431</v>
      </c>
      <c r="H61" s="13">
        <f t="shared" si="7"/>
        <v>521.3301244423574</v>
      </c>
      <c r="I61" s="13">
        <f t="shared" si="7"/>
        <v>173.8985626992195</v>
      </c>
      <c r="J61" s="13">
        <f t="shared" si="7"/>
        <v>0</v>
      </c>
      <c r="K61" s="13">
        <f t="shared" si="7"/>
        <v>87.19713434981318</v>
      </c>
      <c r="L61" s="13">
        <f t="shared" si="7"/>
        <v>0</v>
      </c>
      <c r="M61" s="13">
        <f t="shared" si="7"/>
        <v>132.8954147489589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158.65636265842917</v>
      </c>
      <c r="W61" s="13">
        <f t="shared" si="7"/>
        <v>90.00002270528988</v>
      </c>
      <c r="X61" s="13">
        <f t="shared" si="7"/>
        <v>0</v>
      </c>
      <c r="Y61" s="13">
        <f t="shared" si="7"/>
        <v>0</v>
      </c>
      <c r="Z61" s="14">
        <f t="shared" si="7"/>
        <v>89.99998013288075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35.00011882668372</v>
      </c>
      <c r="E64" s="13">
        <f t="shared" si="7"/>
        <v>35.00011882668372</v>
      </c>
      <c r="F64" s="13">
        <f t="shared" si="7"/>
        <v>193.41856486900153</v>
      </c>
      <c r="G64" s="13">
        <f t="shared" si="7"/>
        <v>154.83136966884825</v>
      </c>
      <c r="H64" s="13">
        <f t="shared" si="7"/>
        <v>-250.54035142279582</v>
      </c>
      <c r="I64" s="13">
        <f t="shared" si="7"/>
        <v>392.8037822589071</v>
      </c>
      <c r="J64" s="13">
        <f t="shared" si="7"/>
        <v>0</v>
      </c>
      <c r="K64" s="13">
        <f t="shared" si="7"/>
        <v>155.22707694842077</v>
      </c>
      <c r="L64" s="13">
        <f t="shared" si="7"/>
        <v>0</v>
      </c>
      <c r="M64" s="13">
        <f t="shared" si="7"/>
        <v>310.4112541484057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355.05249766877955</v>
      </c>
      <c r="W64" s="13">
        <f t="shared" si="7"/>
        <v>35.0001037032428</v>
      </c>
      <c r="X64" s="13">
        <f t="shared" si="7"/>
        <v>0</v>
      </c>
      <c r="Y64" s="13">
        <f t="shared" si="7"/>
        <v>0</v>
      </c>
      <c r="Z64" s="14">
        <f t="shared" si="7"/>
        <v>35.00011882668372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35.00009748244619</v>
      </c>
      <c r="E66" s="16">
        <f t="shared" si="7"/>
        <v>35.00009748244619</v>
      </c>
      <c r="F66" s="16">
        <f t="shared" si="7"/>
        <v>81.75781283731854</v>
      </c>
      <c r="G66" s="16">
        <f t="shared" si="7"/>
        <v>94.91865603952371</v>
      </c>
      <c r="H66" s="16">
        <f t="shared" si="7"/>
        <v>100.333961742578</v>
      </c>
      <c r="I66" s="16">
        <f t="shared" si="7"/>
        <v>91.85306548705495</v>
      </c>
      <c r="J66" s="16">
        <f t="shared" si="7"/>
        <v>0</v>
      </c>
      <c r="K66" s="16">
        <f t="shared" si="7"/>
        <v>103.07980125123213</v>
      </c>
      <c r="L66" s="16">
        <f t="shared" si="7"/>
        <v>0</v>
      </c>
      <c r="M66" s="16">
        <f t="shared" si="7"/>
        <v>203.5570598056768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118.34316351009761</v>
      </c>
      <c r="W66" s="16">
        <f t="shared" si="7"/>
        <v>35.000077985913514</v>
      </c>
      <c r="X66" s="16">
        <f t="shared" si="7"/>
        <v>0</v>
      </c>
      <c r="Y66" s="16">
        <f t="shared" si="7"/>
        <v>0</v>
      </c>
      <c r="Z66" s="17">
        <f t="shared" si="7"/>
        <v>35.00009748244619</v>
      </c>
    </row>
    <row r="67" spans="1:26" ht="12.75" hidden="1">
      <c r="A67" s="41" t="s">
        <v>287</v>
      </c>
      <c r="B67" s="24">
        <v>23662443</v>
      </c>
      <c r="C67" s="24"/>
      <c r="D67" s="25">
        <v>25199719</v>
      </c>
      <c r="E67" s="26">
        <v>25199719</v>
      </c>
      <c r="F67" s="26">
        <v>2704595</v>
      </c>
      <c r="G67" s="26">
        <v>1380945</v>
      </c>
      <c r="H67" s="26">
        <v>467032</v>
      </c>
      <c r="I67" s="26">
        <v>4552572</v>
      </c>
      <c r="J67" s="26"/>
      <c r="K67" s="26">
        <v>4780320</v>
      </c>
      <c r="L67" s="26"/>
      <c r="M67" s="26">
        <v>4780320</v>
      </c>
      <c r="N67" s="26"/>
      <c r="O67" s="26"/>
      <c r="P67" s="26"/>
      <c r="Q67" s="26"/>
      <c r="R67" s="26"/>
      <c r="S67" s="26"/>
      <c r="T67" s="26"/>
      <c r="U67" s="26"/>
      <c r="V67" s="26">
        <v>9332892</v>
      </c>
      <c r="W67" s="26">
        <v>12599862</v>
      </c>
      <c r="X67" s="26"/>
      <c r="Y67" s="25"/>
      <c r="Z67" s="27">
        <v>25199719</v>
      </c>
    </row>
    <row r="68" spans="1:26" ht="12.75" hidden="1">
      <c r="A68" s="37" t="s">
        <v>31</v>
      </c>
      <c r="B68" s="19">
        <v>5211974</v>
      </c>
      <c r="C68" s="19"/>
      <c r="D68" s="20">
        <v>4615315</v>
      </c>
      <c r="E68" s="21">
        <v>4615315</v>
      </c>
      <c r="F68" s="21">
        <v>78684</v>
      </c>
      <c r="G68" s="21">
        <v>-90</v>
      </c>
      <c r="H68" s="21">
        <v>-9983</v>
      </c>
      <c r="I68" s="21">
        <v>68611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68611</v>
      </c>
      <c r="W68" s="21">
        <v>2307660</v>
      </c>
      <c r="X68" s="21"/>
      <c r="Y68" s="20"/>
      <c r="Z68" s="23">
        <v>4615315</v>
      </c>
    </row>
    <row r="69" spans="1:26" ht="12.75" hidden="1">
      <c r="A69" s="38" t="s">
        <v>32</v>
      </c>
      <c r="B69" s="19">
        <v>13596504</v>
      </c>
      <c r="C69" s="19"/>
      <c r="D69" s="20">
        <v>15198819</v>
      </c>
      <c r="E69" s="21">
        <v>15198819</v>
      </c>
      <c r="F69" s="21">
        <v>2162699</v>
      </c>
      <c r="G69" s="21">
        <v>966499</v>
      </c>
      <c r="H69" s="21">
        <v>75472</v>
      </c>
      <c r="I69" s="21">
        <v>3204670</v>
      </c>
      <c r="J69" s="21"/>
      <c r="K69" s="21">
        <v>4382632</v>
      </c>
      <c r="L69" s="21"/>
      <c r="M69" s="21">
        <v>4382632</v>
      </c>
      <c r="N69" s="21"/>
      <c r="O69" s="21"/>
      <c r="P69" s="21"/>
      <c r="Q69" s="21"/>
      <c r="R69" s="21"/>
      <c r="S69" s="21"/>
      <c r="T69" s="21"/>
      <c r="U69" s="21"/>
      <c r="V69" s="21">
        <v>7587302</v>
      </c>
      <c r="W69" s="21">
        <v>7599408</v>
      </c>
      <c r="X69" s="21"/>
      <c r="Y69" s="20"/>
      <c r="Z69" s="23">
        <v>15198819</v>
      </c>
    </row>
    <row r="70" spans="1:26" ht="12.75" hidden="1">
      <c r="A70" s="39" t="s">
        <v>103</v>
      </c>
      <c r="B70" s="19">
        <v>10101477</v>
      </c>
      <c r="C70" s="19"/>
      <c r="D70" s="20">
        <v>10570229</v>
      </c>
      <c r="E70" s="21">
        <v>10570229</v>
      </c>
      <c r="F70" s="21">
        <v>1929452</v>
      </c>
      <c r="G70" s="21">
        <v>862526</v>
      </c>
      <c r="H70" s="21">
        <v>255540</v>
      </c>
      <c r="I70" s="21">
        <v>3047518</v>
      </c>
      <c r="J70" s="21"/>
      <c r="K70" s="21">
        <v>1803151</v>
      </c>
      <c r="L70" s="21"/>
      <c r="M70" s="21">
        <v>1803151</v>
      </c>
      <c r="N70" s="21"/>
      <c r="O70" s="21"/>
      <c r="P70" s="21"/>
      <c r="Q70" s="21"/>
      <c r="R70" s="21"/>
      <c r="S70" s="21"/>
      <c r="T70" s="21"/>
      <c r="U70" s="21"/>
      <c r="V70" s="21">
        <v>4850669</v>
      </c>
      <c r="W70" s="21">
        <v>5285112</v>
      </c>
      <c r="X70" s="21"/>
      <c r="Y70" s="20"/>
      <c r="Z70" s="23">
        <v>10570229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3483131</v>
      </c>
      <c r="C73" s="19"/>
      <c r="D73" s="20">
        <v>4628590</v>
      </c>
      <c r="E73" s="21">
        <v>4628590</v>
      </c>
      <c r="F73" s="21">
        <v>233247</v>
      </c>
      <c r="G73" s="21">
        <v>291377</v>
      </c>
      <c r="H73" s="21">
        <v>-180068</v>
      </c>
      <c r="I73" s="21">
        <v>344556</v>
      </c>
      <c r="J73" s="21"/>
      <c r="K73" s="21">
        <v>291377</v>
      </c>
      <c r="L73" s="21"/>
      <c r="M73" s="21">
        <v>291377</v>
      </c>
      <c r="N73" s="21"/>
      <c r="O73" s="21"/>
      <c r="P73" s="21"/>
      <c r="Q73" s="21"/>
      <c r="R73" s="21"/>
      <c r="S73" s="21"/>
      <c r="T73" s="21"/>
      <c r="U73" s="21"/>
      <c r="V73" s="21">
        <v>635933</v>
      </c>
      <c r="W73" s="21">
        <v>2314296</v>
      </c>
      <c r="X73" s="21"/>
      <c r="Y73" s="20"/>
      <c r="Z73" s="23">
        <v>4628590</v>
      </c>
    </row>
    <row r="74" spans="1:26" ht="12.75" hidden="1">
      <c r="A74" s="39" t="s">
        <v>107</v>
      </c>
      <c r="B74" s="19">
        <v>11896</v>
      </c>
      <c r="C74" s="19"/>
      <c r="D74" s="20"/>
      <c r="E74" s="21"/>
      <c r="F74" s="21"/>
      <c r="G74" s="21">
        <v>-187404</v>
      </c>
      <c r="H74" s="21"/>
      <c r="I74" s="21">
        <v>-187404</v>
      </c>
      <c r="J74" s="21"/>
      <c r="K74" s="21">
        <v>2288104</v>
      </c>
      <c r="L74" s="21"/>
      <c r="M74" s="21">
        <v>2288104</v>
      </c>
      <c r="N74" s="21"/>
      <c r="O74" s="21"/>
      <c r="P74" s="21"/>
      <c r="Q74" s="21"/>
      <c r="R74" s="21"/>
      <c r="S74" s="21"/>
      <c r="T74" s="21"/>
      <c r="U74" s="21"/>
      <c r="V74" s="21">
        <v>2100700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4853965</v>
      </c>
      <c r="C75" s="28"/>
      <c r="D75" s="29">
        <v>5385585</v>
      </c>
      <c r="E75" s="30">
        <v>5385585</v>
      </c>
      <c r="F75" s="30">
        <v>463212</v>
      </c>
      <c r="G75" s="30">
        <v>414536</v>
      </c>
      <c r="H75" s="30">
        <v>401543</v>
      </c>
      <c r="I75" s="30">
        <v>1279291</v>
      </c>
      <c r="J75" s="30"/>
      <c r="K75" s="30">
        <v>397688</v>
      </c>
      <c r="L75" s="30"/>
      <c r="M75" s="30">
        <v>397688</v>
      </c>
      <c r="N75" s="30"/>
      <c r="O75" s="30"/>
      <c r="P75" s="30"/>
      <c r="Q75" s="30"/>
      <c r="R75" s="30"/>
      <c r="S75" s="30"/>
      <c r="T75" s="30"/>
      <c r="U75" s="30"/>
      <c r="V75" s="30">
        <v>1676979</v>
      </c>
      <c r="W75" s="30">
        <v>2692794</v>
      </c>
      <c r="X75" s="30"/>
      <c r="Y75" s="29"/>
      <c r="Z75" s="31">
        <v>5385585</v>
      </c>
    </row>
    <row r="76" spans="1:26" ht="12.75" hidden="1">
      <c r="A76" s="42" t="s">
        <v>288</v>
      </c>
      <c r="B76" s="32">
        <v>23662443</v>
      </c>
      <c r="C76" s="32"/>
      <c r="D76" s="33">
        <v>14633533</v>
      </c>
      <c r="E76" s="34">
        <v>14633533</v>
      </c>
      <c r="F76" s="34">
        <v>3898208</v>
      </c>
      <c r="G76" s="34">
        <v>1743645</v>
      </c>
      <c r="H76" s="34">
        <v>2186234</v>
      </c>
      <c r="I76" s="34">
        <v>7828087</v>
      </c>
      <c r="J76" s="34">
        <v>1675766</v>
      </c>
      <c r="K76" s="34">
        <v>4722632</v>
      </c>
      <c r="L76" s="34"/>
      <c r="M76" s="34">
        <v>6398398</v>
      </c>
      <c r="N76" s="34"/>
      <c r="O76" s="34"/>
      <c r="P76" s="34"/>
      <c r="Q76" s="34"/>
      <c r="R76" s="34"/>
      <c r="S76" s="34"/>
      <c r="T76" s="34"/>
      <c r="U76" s="34"/>
      <c r="V76" s="34">
        <v>14226485</v>
      </c>
      <c r="W76" s="34">
        <v>7316767</v>
      </c>
      <c r="X76" s="34"/>
      <c r="Y76" s="33"/>
      <c r="Z76" s="35">
        <v>14633533</v>
      </c>
    </row>
    <row r="77" spans="1:26" ht="12.75" hidden="1">
      <c r="A77" s="37" t="s">
        <v>31</v>
      </c>
      <c r="B77" s="19">
        <v>5211974</v>
      </c>
      <c r="C77" s="19"/>
      <c r="D77" s="20">
        <v>1615357</v>
      </c>
      <c r="E77" s="21">
        <v>1615357</v>
      </c>
      <c r="F77" s="21"/>
      <c r="G77" s="21"/>
      <c r="H77" s="21"/>
      <c r="I77" s="21"/>
      <c r="J77" s="21"/>
      <c r="K77" s="21">
        <v>2288104</v>
      </c>
      <c r="L77" s="21"/>
      <c r="M77" s="21">
        <v>2288104</v>
      </c>
      <c r="N77" s="21"/>
      <c r="O77" s="21"/>
      <c r="P77" s="21"/>
      <c r="Q77" s="21"/>
      <c r="R77" s="21"/>
      <c r="S77" s="21"/>
      <c r="T77" s="21"/>
      <c r="U77" s="21"/>
      <c r="V77" s="21">
        <v>2288104</v>
      </c>
      <c r="W77" s="21">
        <v>807679</v>
      </c>
      <c r="X77" s="21"/>
      <c r="Y77" s="20"/>
      <c r="Z77" s="23">
        <v>1615357</v>
      </c>
    </row>
    <row r="78" spans="1:26" ht="12.75" hidden="1">
      <c r="A78" s="38" t="s">
        <v>32</v>
      </c>
      <c r="B78" s="19">
        <v>13596504</v>
      </c>
      <c r="C78" s="19"/>
      <c r="D78" s="20">
        <v>11133216</v>
      </c>
      <c r="E78" s="21">
        <v>11133216</v>
      </c>
      <c r="F78" s="21">
        <v>3519496</v>
      </c>
      <c r="G78" s="21">
        <v>1350173</v>
      </c>
      <c r="H78" s="21">
        <v>1783350</v>
      </c>
      <c r="I78" s="21">
        <v>6653019</v>
      </c>
      <c r="J78" s="21">
        <v>1276180</v>
      </c>
      <c r="K78" s="21">
        <v>2024592</v>
      </c>
      <c r="L78" s="21"/>
      <c r="M78" s="21">
        <v>3300772</v>
      </c>
      <c r="N78" s="21"/>
      <c r="O78" s="21"/>
      <c r="P78" s="21"/>
      <c r="Q78" s="21"/>
      <c r="R78" s="21"/>
      <c r="S78" s="21"/>
      <c r="T78" s="21"/>
      <c r="U78" s="21"/>
      <c r="V78" s="21">
        <v>9953791</v>
      </c>
      <c r="W78" s="21">
        <v>5566608</v>
      </c>
      <c r="X78" s="21"/>
      <c r="Y78" s="20"/>
      <c r="Z78" s="23">
        <v>11133216</v>
      </c>
    </row>
    <row r="79" spans="1:26" ht="12.75" hidden="1">
      <c r="A79" s="39" t="s">
        <v>103</v>
      </c>
      <c r="B79" s="19">
        <v>10113373</v>
      </c>
      <c r="C79" s="19"/>
      <c r="D79" s="20">
        <v>9513204</v>
      </c>
      <c r="E79" s="21">
        <v>9513204</v>
      </c>
      <c r="F79" s="21">
        <v>3068353</v>
      </c>
      <c r="G79" s="21">
        <v>899030</v>
      </c>
      <c r="H79" s="21">
        <v>1332207</v>
      </c>
      <c r="I79" s="21">
        <v>5299590</v>
      </c>
      <c r="J79" s="21">
        <v>824009</v>
      </c>
      <c r="K79" s="21">
        <v>1572296</v>
      </c>
      <c r="L79" s="21"/>
      <c r="M79" s="21">
        <v>2396305</v>
      </c>
      <c r="N79" s="21"/>
      <c r="O79" s="21"/>
      <c r="P79" s="21"/>
      <c r="Q79" s="21"/>
      <c r="R79" s="21"/>
      <c r="S79" s="21"/>
      <c r="T79" s="21"/>
      <c r="U79" s="21"/>
      <c r="V79" s="21">
        <v>7695895</v>
      </c>
      <c r="W79" s="21">
        <v>4756602</v>
      </c>
      <c r="X79" s="21"/>
      <c r="Y79" s="20"/>
      <c r="Z79" s="23">
        <v>9513204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3483131</v>
      </c>
      <c r="C82" s="19"/>
      <c r="D82" s="20">
        <v>1620012</v>
      </c>
      <c r="E82" s="21">
        <v>1620012</v>
      </c>
      <c r="F82" s="21">
        <v>451143</v>
      </c>
      <c r="G82" s="21">
        <v>451143</v>
      </c>
      <c r="H82" s="21">
        <v>451143</v>
      </c>
      <c r="I82" s="21">
        <v>1353429</v>
      </c>
      <c r="J82" s="21">
        <v>452171</v>
      </c>
      <c r="K82" s="21">
        <v>452296</v>
      </c>
      <c r="L82" s="21"/>
      <c r="M82" s="21">
        <v>904467</v>
      </c>
      <c r="N82" s="21"/>
      <c r="O82" s="21"/>
      <c r="P82" s="21"/>
      <c r="Q82" s="21"/>
      <c r="R82" s="21"/>
      <c r="S82" s="21"/>
      <c r="T82" s="21"/>
      <c r="U82" s="21"/>
      <c r="V82" s="21">
        <v>2257896</v>
      </c>
      <c r="W82" s="21">
        <v>810006</v>
      </c>
      <c r="X82" s="21"/>
      <c r="Y82" s="20"/>
      <c r="Z82" s="23">
        <v>1620012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4853965</v>
      </c>
      <c r="C84" s="28"/>
      <c r="D84" s="29">
        <v>1884960</v>
      </c>
      <c r="E84" s="30">
        <v>1884960</v>
      </c>
      <c r="F84" s="30">
        <v>378712</v>
      </c>
      <c r="G84" s="30">
        <v>393472</v>
      </c>
      <c r="H84" s="30">
        <v>402884</v>
      </c>
      <c r="I84" s="30">
        <v>1175068</v>
      </c>
      <c r="J84" s="30">
        <v>399586</v>
      </c>
      <c r="K84" s="30">
        <v>409936</v>
      </c>
      <c r="L84" s="30"/>
      <c r="M84" s="30">
        <v>809522</v>
      </c>
      <c r="N84" s="30"/>
      <c r="O84" s="30"/>
      <c r="P84" s="30"/>
      <c r="Q84" s="30"/>
      <c r="R84" s="30"/>
      <c r="S84" s="30"/>
      <c r="T84" s="30"/>
      <c r="U84" s="30"/>
      <c r="V84" s="30">
        <v>1984590</v>
      </c>
      <c r="W84" s="30">
        <v>942480</v>
      </c>
      <c r="X84" s="30"/>
      <c r="Y84" s="29"/>
      <c r="Z84" s="31">
        <v>1884960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1452322</v>
      </c>
      <c r="D5" s="357">
        <f t="shared" si="0"/>
        <v>0</v>
      </c>
      <c r="E5" s="356">
        <f t="shared" si="0"/>
        <v>3192848</v>
      </c>
      <c r="F5" s="358">
        <f t="shared" si="0"/>
        <v>3192848</v>
      </c>
      <c r="G5" s="358">
        <f t="shared" si="0"/>
        <v>27181</v>
      </c>
      <c r="H5" s="356">
        <f t="shared" si="0"/>
        <v>134528</v>
      </c>
      <c r="I5" s="356">
        <f t="shared" si="0"/>
        <v>161178</v>
      </c>
      <c r="J5" s="358">
        <f t="shared" si="0"/>
        <v>322887</v>
      </c>
      <c r="K5" s="358">
        <f t="shared" si="0"/>
        <v>124052</v>
      </c>
      <c r="L5" s="356">
        <f t="shared" si="0"/>
        <v>0</v>
      </c>
      <c r="M5" s="356">
        <f t="shared" si="0"/>
        <v>0</v>
      </c>
      <c r="N5" s="358">
        <f t="shared" si="0"/>
        <v>124052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446939</v>
      </c>
      <c r="X5" s="356">
        <f t="shared" si="0"/>
        <v>1596424</v>
      </c>
      <c r="Y5" s="358">
        <f t="shared" si="0"/>
        <v>-1149485</v>
      </c>
      <c r="Z5" s="359">
        <f>+IF(X5&lt;&gt;0,+(Y5/X5)*100,0)</f>
        <v>-72.00374086082394</v>
      </c>
      <c r="AA5" s="360">
        <f>+AA6+AA8+AA11+AA13+AA15</f>
        <v>3192848</v>
      </c>
    </row>
    <row r="6" spans="1:27" ht="12.75">
      <c r="A6" s="361" t="s">
        <v>206</v>
      </c>
      <c r="B6" s="142"/>
      <c r="C6" s="60">
        <f>+C7</f>
        <v>1127766</v>
      </c>
      <c r="D6" s="340">
        <f aca="true" t="shared" si="1" ref="D6:AA6">+D7</f>
        <v>0</v>
      </c>
      <c r="E6" s="60">
        <f t="shared" si="1"/>
        <v>2762848</v>
      </c>
      <c r="F6" s="59">
        <f t="shared" si="1"/>
        <v>2762848</v>
      </c>
      <c r="G6" s="59">
        <f t="shared" si="1"/>
        <v>0</v>
      </c>
      <c r="H6" s="60">
        <f t="shared" si="1"/>
        <v>96420</v>
      </c>
      <c r="I6" s="60">
        <f t="shared" si="1"/>
        <v>27557</v>
      </c>
      <c r="J6" s="59">
        <f t="shared" si="1"/>
        <v>123977</v>
      </c>
      <c r="K6" s="59">
        <f t="shared" si="1"/>
        <v>96420</v>
      </c>
      <c r="L6" s="60">
        <f t="shared" si="1"/>
        <v>0</v>
      </c>
      <c r="M6" s="60">
        <f t="shared" si="1"/>
        <v>0</v>
      </c>
      <c r="N6" s="59">
        <f t="shared" si="1"/>
        <v>96420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220397</v>
      </c>
      <c r="X6" s="60">
        <f t="shared" si="1"/>
        <v>1381424</v>
      </c>
      <c r="Y6" s="59">
        <f t="shared" si="1"/>
        <v>-1161027</v>
      </c>
      <c r="Z6" s="61">
        <f>+IF(X6&lt;&gt;0,+(Y6/X6)*100,0)</f>
        <v>-84.04566592154184</v>
      </c>
      <c r="AA6" s="62">
        <f t="shared" si="1"/>
        <v>2762848</v>
      </c>
    </row>
    <row r="7" spans="1:27" ht="12.75">
      <c r="A7" s="291" t="s">
        <v>230</v>
      </c>
      <c r="B7" s="142"/>
      <c r="C7" s="60">
        <v>1127766</v>
      </c>
      <c r="D7" s="340"/>
      <c r="E7" s="60">
        <v>2762848</v>
      </c>
      <c r="F7" s="59">
        <v>2762848</v>
      </c>
      <c r="G7" s="59"/>
      <c r="H7" s="60">
        <v>96420</v>
      </c>
      <c r="I7" s="60">
        <v>27557</v>
      </c>
      <c r="J7" s="59">
        <v>123977</v>
      </c>
      <c r="K7" s="59">
        <v>96420</v>
      </c>
      <c r="L7" s="60"/>
      <c r="M7" s="60"/>
      <c r="N7" s="59">
        <v>96420</v>
      </c>
      <c r="O7" s="59"/>
      <c r="P7" s="60"/>
      <c r="Q7" s="60"/>
      <c r="R7" s="59"/>
      <c r="S7" s="59"/>
      <c r="T7" s="60"/>
      <c r="U7" s="60"/>
      <c r="V7" s="59"/>
      <c r="W7" s="59">
        <v>220397</v>
      </c>
      <c r="X7" s="60">
        <v>1381424</v>
      </c>
      <c r="Y7" s="59">
        <v>-1161027</v>
      </c>
      <c r="Z7" s="61">
        <v>-84.05</v>
      </c>
      <c r="AA7" s="62">
        <v>2762848</v>
      </c>
    </row>
    <row r="8" spans="1:27" ht="12.75">
      <c r="A8" s="361" t="s">
        <v>207</v>
      </c>
      <c r="B8" s="142"/>
      <c r="C8" s="60">
        <f aca="true" t="shared" si="2" ref="C8:Y8">SUM(C9:C10)</f>
        <v>324556</v>
      </c>
      <c r="D8" s="340">
        <f t="shared" si="2"/>
        <v>0</v>
      </c>
      <c r="E8" s="60">
        <f t="shared" si="2"/>
        <v>430000</v>
      </c>
      <c r="F8" s="59">
        <f t="shared" si="2"/>
        <v>430000</v>
      </c>
      <c r="G8" s="59">
        <f t="shared" si="2"/>
        <v>27181</v>
      </c>
      <c r="H8" s="60">
        <f t="shared" si="2"/>
        <v>38108</v>
      </c>
      <c r="I8" s="60">
        <f t="shared" si="2"/>
        <v>133621</v>
      </c>
      <c r="J8" s="59">
        <f t="shared" si="2"/>
        <v>198910</v>
      </c>
      <c r="K8" s="59">
        <f t="shared" si="2"/>
        <v>27632</v>
      </c>
      <c r="L8" s="60">
        <f t="shared" si="2"/>
        <v>0</v>
      </c>
      <c r="M8" s="60">
        <f t="shared" si="2"/>
        <v>0</v>
      </c>
      <c r="N8" s="59">
        <f t="shared" si="2"/>
        <v>27632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226542</v>
      </c>
      <c r="X8" s="60">
        <f t="shared" si="2"/>
        <v>215000</v>
      </c>
      <c r="Y8" s="59">
        <f t="shared" si="2"/>
        <v>11542</v>
      </c>
      <c r="Z8" s="61">
        <f>+IF(X8&lt;&gt;0,+(Y8/X8)*100,0)</f>
        <v>5.368372093023256</v>
      </c>
      <c r="AA8" s="62">
        <f>SUM(AA9:AA10)</f>
        <v>430000</v>
      </c>
    </row>
    <row r="9" spans="1:27" ht="12.75">
      <c r="A9" s="291" t="s">
        <v>231</v>
      </c>
      <c r="B9" s="142"/>
      <c r="C9" s="60">
        <v>214228</v>
      </c>
      <c r="D9" s="340"/>
      <c r="E9" s="60">
        <v>430000</v>
      </c>
      <c r="F9" s="59">
        <v>430000</v>
      </c>
      <c r="G9" s="59">
        <v>27181</v>
      </c>
      <c r="H9" s="60">
        <v>38108</v>
      </c>
      <c r="I9" s="60">
        <v>27181</v>
      </c>
      <c r="J9" s="59">
        <v>92470</v>
      </c>
      <c r="K9" s="59">
        <v>27632</v>
      </c>
      <c r="L9" s="60"/>
      <c r="M9" s="60"/>
      <c r="N9" s="59">
        <v>27632</v>
      </c>
      <c r="O9" s="59"/>
      <c r="P9" s="60"/>
      <c r="Q9" s="60"/>
      <c r="R9" s="59"/>
      <c r="S9" s="59"/>
      <c r="T9" s="60"/>
      <c r="U9" s="60"/>
      <c r="V9" s="59"/>
      <c r="W9" s="59">
        <v>120102</v>
      </c>
      <c r="X9" s="60">
        <v>215000</v>
      </c>
      <c r="Y9" s="59">
        <v>-94898</v>
      </c>
      <c r="Z9" s="61">
        <v>-44.14</v>
      </c>
      <c r="AA9" s="62">
        <v>430000</v>
      </c>
    </row>
    <row r="10" spans="1:27" ht="12.75">
      <c r="A10" s="291" t="s">
        <v>232</v>
      </c>
      <c r="B10" s="142"/>
      <c r="C10" s="60">
        <v>110328</v>
      </c>
      <c r="D10" s="340"/>
      <c r="E10" s="60"/>
      <c r="F10" s="59"/>
      <c r="G10" s="59"/>
      <c r="H10" s="60"/>
      <c r="I10" s="60">
        <v>106440</v>
      </c>
      <c r="J10" s="59">
        <v>106440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106440</v>
      </c>
      <c r="X10" s="60"/>
      <c r="Y10" s="59">
        <v>106440</v>
      </c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209966</v>
      </c>
      <c r="D22" s="344">
        <f t="shared" si="6"/>
        <v>0</v>
      </c>
      <c r="E22" s="343">
        <f t="shared" si="6"/>
        <v>810000</v>
      </c>
      <c r="F22" s="345">
        <f t="shared" si="6"/>
        <v>810000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405000</v>
      </c>
      <c r="Y22" s="345">
        <f t="shared" si="6"/>
        <v>-405000</v>
      </c>
      <c r="Z22" s="336">
        <f>+IF(X22&lt;&gt;0,+(Y22/X22)*100,0)</f>
        <v>-100</v>
      </c>
      <c r="AA22" s="350">
        <f>SUM(AA23:AA32)</f>
        <v>810000</v>
      </c>
    </row>
    <row r="23" spans="1:27" ht="12.75">
      <c r="A23" s="361" t="s">
        <v>238</v>
      </c>
      <c r="B23" s="142"/>
      <c r="C23" s="60">
        <v>190466</v>
      </c>
      <c r="D23" s="340"/>
      <c r="E23" s="60">
        <v>170000</v>
      </c>
      <c r="F23" s="59">
        <v>170000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85000</v>
      </c>
      <c r="Y23" s="59">
        <v>-85000</v>
      </c>
      <c r="Z23" s="61">
        <v>-100</v>
      </c>
      <c r="AA23" s="62">
        <v>170000</v>
      </c>
    </row>
    <row r="24" spans="1:27" ht="12.75">
      <c r="A24" s="361" t="s">
        <v>239</v>
      </c>
      <c r="B24" s="142"/>
      <c r="C24" s="60">
        <v>19500</v>
      </c>
      <c r="D24" s="340"/>
      <c r="E24" s="60">
        <v>60000</v>
      </c>
      <c r="F24" s="59">
        <v>60000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30000</v>
      </c>
      <c r="Y24" s="59">
        <v>-30000</v>
      </c>
      <c r="Z24" s="61">
        <v>-100</v>
      </c>
      <c r="AA24" s="62">
        <v>60000</v>
      </c>
    </row>
    <row r="25" spans="1:27" ht="12.75">
      <c r="A25" s="361" t="s">
        <v>240</v>
      </c>
      <c r="B25" s="142"/>
      <c r="C25" s="60"/>
      <c r="D25" s="340"/>
      <c r="E25" s="60">
        <v>130000</v>
      </c>
      <c r="F25" s="59">
        <v>130000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65000</v>
      </c>
      <c r="Y25" s="59">
        <v>-65000</v>
      </c>
      <c r="Z25" s="61">
        <v>-100</v>
      </c>
      <c r="AA25" s="62">
        <v>130000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450000</v>
      </c>
      <c r="F32" s="59">
        <v>450000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225000</v>
      </c>
      <c r="Y32" s="59">
        <v>-225000</v>
      </c>
      <c r="Z32" s="61">
        <v>-100</v>
      </c>
      <c r="AA32" s="62">
        <v>450000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2439661</v>
      </c>
      <c r="D40" s="344">
        <f t="shared" si="9"/>
        <v>0</v>
      </c>
      <c r="E40" s="343">
        <f t="shared" si="9"/>
        <v>2126000</v>
      </c>
      <c r="F40" s="345">
        <f t="shared" si="9"/>
        <v>2126000</v>
      </c>
      <c r="G40" s="345">
        <f t="shared" si="9"/>
        <v>15120</v>
      </c>
      <c r="H40" s="343">
        <f t="shared" si="9"/>
        <v>16439</v>
      </c>
      <c r="I40" s="343">
        <f t="shared" si="9"/>
        <v>80552</v>
      </c>
      <c r="J40" s="345">
        <f t="shared" si="9"/>
        <v>112111</v>
      </c>
      <c r="K40" s="345">
        <f t="shared" si="9"/>
        <v>32605</v>
      </c>
      <c r="L40" s="343">
        <f t="shared" si="9"/>
        <v>89469</v>
      </c>
      <c r="M40" s="343">
        <f t="shared" si="9"/>
        <v>0</v>
      </c>
      <c r="N40" s="345">
        <f t="shared" si="9"/>
        <v>122074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234185</v>
      </c>
      <c r="X40" s="343">
        <f t="shared" si="9"/>
        <v>1063000</v>
      </c>
      <c r="Y40" s="345">
        <f t="shared" si="9"/>
        <v>-828815</v>
      </c>
      <c r="Z40" s="336">
        <f>+IF(X40&lt;&gt;0,+(Y40/X40)*100,0)</f>
        <v>-77.96942615239887</v>
      </c>
      <c r="AA40" s="350">
        <f>SUM(AA41:AA49)</f>
        <v>2126000</v>
      </c>
    </row>
    <row r="41" spans="1:27" ht="12.75">
      <c r="A41" s="361" t="s">
        <v>249</v>
      </c>
      <c r="B41" s="142"/>
      <c r="C41" s="362">
        <v>757052</v>
      </c>
      <c r="D41" s="363"/>
      <c r="E41" s="362">
        <v>1260000</v>
      </c>
      <c r="F41" s="364">
        <v>1260000</v>
      </c>
      <c r="G41" s="364">
        <v>15120</v>
      </c>
      <c r="H41" s="362">
        <v>2345</v>
      </c>
      <c r="I41" s="362">
        <v>24740</v>
      </c>
      <c r="J41" s="364">
        <v>42205</v>
      </c>
      <c r="K41" s="364">
        <v>32205</v>
      </c>
      <c r="L41" s="362">
        <v>88118</v>
      </c>
      <c r="M41" s="362"/>
      <c r="N41" s="364">
        <v>120323</v>
      </c>
      <c r="O41" s="364"/>
      <c r="P41" s="362"/>
      <c r="Q41" s="362"/>
      <c r="R41" s="364"/>
      <c r="S41" s="364"/>
      <c r="T41" s="362"/>
      <c r="U41" s="362"/>
      <c r="V41" s="364"/>
      <c r="W41" s="364">
        <v>162528</v>
      </c>
      <c r="X41" s="362">
        <v>630000</v>
      </c>
      <c r="Y41" s="364">
        <v>-467472</v>
      </c>
      <c r="Z41" s="365">
        <v>-74.2</v>
      </c>
      <c r="AA41" s="366">
        <v>1260000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334877</v>
      </c>
      <c r="D43" s="369"/>
      <c r="E43" s="305">
        <v>416000</v>
      </c>
      <c r="F43" s="370">
        <v>416000</v>
      </c>
      <c r="G43" s="370"/>
      <c r="H43" s="305"/>
      <c r="I43" s="305"/>
      <c r="J43" s="370"/>
      <c r="K43" s="370"/>
      <c r="L43" s="305">
        <v>1351</v>
      </c>
      <c r="M43" s="305"/>
      <c r="N43" s="370">
        <v>1351</v>
      </c>
      <c r="O43" s="370"/>
      <c r="P43" s="305"/>
      <c r="Q43" s="305"/>
      <c r="R43" s="370"/>
      <c r="S43" s="370"/>
      <c r="T43" s="305"/>
      <c r="U43" s="305"/>
      <c r="V43" s="370"/>
      <c r="W43" s="370">
        <v>1351</v>
      </c>
      <c r="X43" s="305">
        <v>208000</v>
      </c>
      <c r="Y43" s="370">
        <v>-206649</v>
      </c>
      <c r="Z43" s="371">
        <v>-99.35</v>
      </c>
      <c r="AA43" s="303">
        <v>416000</v>
      </c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>
        <v>7895</v>
      </c>
      <c r="J44" s="53">
        <v>7895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7895</v>
      </c>
      <c r="X44" s="54"/>
      <c r="Y44" s="53">
        <v>7895</v>
      </c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>
        <v>850232</v>
      </c>
      <c r="D47" s="368"/>
      <c r="E47" s="54">
        <v>450000</v>
      </c>
      <c r="F47" s="53">
        <v>450000</v>
      </c>
      <c r="G47" s="53"/>
      <c r="H47" s="54"/>
      <c r="I47" s="54"/>
      <c r="J47" s="53"/>
      <c r="K47" s="53">
        <v>400</v>
      </c>
      <c r="L47" s="54"/>
      <c r="M47" s="54"/>
      <c r="N47" s="53">
        <v>400</v>
      </c>
      <c r="O47" s="53"/>
      <c r="P47" s="54"/>
      <c r="Q47" s="54"/>
      <c r="R47" s="53"/>
      <c r="S47" s="53"/>
      <c r="T47" s="54"/>
      <c r="U47" s="54"/>
      <c r="V47" s="53"/>
      <c r="W47" s="53">
        <v>400</v>
      </c>
      <c r="X47" s="54">
        <v>225000</v>
      </c>
      <c r="Y47" s="53">
        <v>-224600</v>
      </c>
      <c r="Z47" s="94">
        <v>-99.82</v>
      </c>
      <c r="AA47" s="95">
        <v>450000</v>
      </c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>
        <v>14094</v>
      </c>
      <c r="I48" s="54">
        <v>47917</v>
      </c>
      <c r="J48" s="53">
        <v>62011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62011</v>
      </c>
      <c r="X48" s="54"/>
      <c r="Y48" s="53">
        <v>62011</v>
      </c>
      <c r="Z48" s="94"/>
      <c r="AA48" s="95"/>
    </row>
    <row r="49" spans="1:27" ht="12.75">
      <c r="A49" s="361" t="s">
        <v>93</v>
      </c>
      <c r="B49" s="136"/>
      <c r="C49" s="54">
        <v>497500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130000</v>
      </c>
      <c r="F57" s="345">
        <f t="shared" si="13"/>
        <v>130000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65000</v>
      </c>
      <c r="Y57" s="345">
        <f t="shared" si="13"/>
        <v>-65000</v>
      </c>
      <c r="Z57" s="336">
        <f>+IF(X57&lt;&gt;0,+(Y57/X57)*100,0)</f>
        <v>-100</v>
      </c>
      <c r="AA57" s="350">
        <f t="shared" si="13"/>
        <v>130000</v>
      </c>
    </row>
    <row r="58" spans="1:27" ht="12.75">
      <c r="A58" s="361" t="s">
        <v>218</v>
      </c>
      <c r="B58" s="136"/>
      <c r="C58" s="60"/>
      <c r="D58" s="340"/>
      <c r="E58" s="60">
        <v>130000</v>
      </c>
      <c r="F58" s="59">
        <v>130000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65000</v>
      </c>
      <c r="Y58" s="59">
        <v>-65000</v>
      </c>
      <c r="Z58" s="61">
        <v>-100</v>
      </c>
      <c r="AA58" s="62">
        <v>130000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4101949</v>
      </c>
      <c r="D60" s="346">
        <f t="shared" si="14"/>
        <v>0</v>
      </c>
      <c r="E60" s="219">
        <f t="shared" si="14"/>
        <v>6258848</v>
      </c>
      <c r="F60" s="264">
        <f t="shared" si="14"/>
        <v>6258848</v>
      </c>
      <c r="G60" s="264">
        <f t="shared" si="14"/>
        <v>42301</v>
      </c>
      <c r="H60" s="219">
        <f t="shared" si="14"/>
        <v>150967</v>
      </c>
      <c r="I60" s="219">
        <f t="shared" si="14"/>
        <v>241730</v>
      </c>
      <c r="J60" s="264">
        <f t="shared" si="14"/>
        <v>434998</v>
      </c>
      <c r="K60" s="264">
        <f t="shared" si="14"/>
        <v>156657</v>
      </c>
      <c r="L60" s="219">
        <f t="shared" si="14"/>
        <v>89469</v>
      </c>
      <c r="M60" s="219">
        <f t="shared" si="14"/>
        <v>0</v>
      </c>
      <c r="N60" s="264">
        <f t="shared" si="14"/>
        <v>246126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681124</v>
      </c>
      <c r="X60" s="219">
        <f t="shared" si="14"/>
        <v>3129424</v>
      </c>
      <c r="Y60" s="264">
        <f t="shared" si="14"/>
        <v>-2448300</v>
      </c>
      <c r="Z60" s="337">
        <f>+IF(X60&lt;&gt;0,+(Y60/X60)*100,0)</f>
        <v>-78.23484449534483</v>
      </c>
      <c r="AA60" s="232">
        <f>+AA57+AA54+AA51+AA40+AA37+AA34+AA22+AA5</f>
        <v>6258848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127569570</v>
      </c>
      <c r="D5" s="153">
        <f>SUM(D6:D8)</f>
        <v>0</v>
      </c>
      <c r="E5" s="154">
        <f t="shared" si="0"/>
        <v>127218348</v>
      </c>
      <c r="F5" s="100">
        <f t="shared" si="0"/>
        <v>127218348</v>
      </c>
      <c r="G5" s="100">
        <f t="shared" si="0"/>
        <v>48554566</v>
      </c>
      <c r="H5" s="100">
        <f t="shared" si="0"/>
        <v>223113</v>
      </c>
      <c r="I5" s="100">
        <f t="shared" si="0"/>
        <v>564956</v>
      </c>
      <c r="J5" s="100">
        <f t="shared" si="0"/>
        <v>49342635</v>
      </c>
      <c r="K5" s="100">
        <f t="shared" si="0"/>
        <v>0</v>
      </c>
      <c r="L5" s="100">
        <f t="shared" si="0"/>
        <v>4966367</v>
      </c>
      <c r="M5" s="100">
        <f t="shared" si="0"/>
        <v>0</v>
      </c>
      <c r="N5" s="100">
        <f t="shared" si="0"/>
        <v>4966367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54309002</v>
      </c>
      <c r="X5" s="100">
        <f t="shared" si="0"/>
        <v>83323224</v>
      </c>
      <c r="Y5" s="100">
        <f t="shared" si="0"/>
        <v>-29014222</v>
      </c>
      <c r="Z5" s="137">
        <f>+IF(X5&lt;&gt;0,+(Y5/X5)*100,0)</f>
        <v>-34.82129064041017</v>
      </c>
      <c r="AA5" s="153">
        <f>SUM(AA6:AA8)</f>
        <v>127218348</v>
      </c>
    </row>
    <row r="6" spans="1:27" ht="12.75">
      <c r="A6" s="138" t="s">
        <v>75</v>
      </c>
      <c r="B6" s="136"/>
      <c r="C6" s="155">
        <v>6669540</v>
      </c>
      <c r="D6" s="155"/>
      <c r="E6" s="156">
        <v>7015000</v>
      </c>
      <c r="F6" s="60">
        <v>7015000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4676666</v>
      </c>
      <c r="Y6" s="60">
        <v>-4676666</v>
      </c>
      <c r="Z6" s="140">
        <v>-100</v>
      </c>
      <c r="AA6" s="155">
        <v>7015000</v>
      </c>
    </row>
    <row r="7" spans="1:27" ht="12.75">
      <c r="A7" s="138" t="s">
        <v>76</v>
      </c>
      <c r="B7" s="136"/>
      <c r="C7" s="157">
        <v>120900030</v>
      </c>
      <c r="D7" s="157"/>
      <c r="E7" s="158">
        <v>120108038</v>
      </c>
      <c r="F7" s="159">
        <v>120108038</v>
      </c>
      <c r="G7" s="159">
        <v>48554566</v>
      </c>
      <c r="H7" s="159">
        <v>223113</v>
      </c>
      <c r="I7" s="159">
        <v>564956</v>
      </c>
      <c r="J7" s="159">
        <v>49342635</v>
      </c>
      <c r="K7" s="159"/>
      <c r="L7" s="159">
        <v>4966367</v>
      </c>
      <c r="M7" s="159"/>
      <c r="N7" s="159">
        <v>4966367</v>
      </c>
      <c r="O7" s="159"/>
      <c r="P7" s="159"/>
      <c r="Q7" s="159"/>
      <c r="R7" s="159"/>
      <c r="S7" s="159"/>
      <c r="T7" s="159"/>
      <c r="U7" s="159"/>
      <c r="V7" s="159"/>
      <c r="W7" s="159">
        <v>54309002</v>
      </c>
      <c r="X7" s="159">
        <v>78646558</v>
      </c>
      <c r="Y7" s="159">
        <v>-24337556</v>
      </c>
      <c r="Z7" s="141">
        <v>-30.95</v>
      </c>
      <c r="AA7" s="157">
        <v>120108038</v>
      </c>
    </row>
    <row r="8" spans="1:27" ht="12.75">
      <c r="A8" s="138" t="s">
        <v>77</v>
      </c>
      <c r="B8" s="136"/>
      <c r="C8" s="155"/>
      <c r="D8" s="155"/>
      <c r="E8" s="156">
        <v>95310</v>
      </c>
      <c r="F8" s="60">
        <v>95310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>
        <v>95310</v>
      </c>
    </row>
    <row r="9" spans="1:27" ht="12.75">
      <c r="A9" s="135" t="s">
        <v>78</v>
      </c>
      <c r="B9" s="136"/>
      <c r="C9" s="153">
        <f aca="true" t="shared" si="1" ref="C9:Y9">SUM(C10:C14)</f>
        <v>1968773</v>
      </c>
      <c r="D9" s="153">
        <f>SUM(D10:D14)</f>
        <v>0</v>
      </c>
      <c r="E9" s="154">
        <f t="shared" si="1"/>
        <v>1142181</v>
      </c>
      <c r="F9" s="100">
        <f t="shared" si="1"/>
        <v>1142181</v>
      </c>
      <c r="G9" s="100">
        <f t="shared" si="1"/>
        <v>132004</v>
      </c>
      <c r="H9" s="100">
        <f t="shared" si="1"/>
        <v>332866</v>
      </c>
      <c r="I9" s="100">
        <f t="shared" si="1"/>
        <v>94912</v>
      </c>
      <c r="J9" s="100">
        <f t="shared" si="1"/>
        <v>559782</v>
      </c>
      <c r="K9" s="100">
        <f t="shared" si="1"/>
        <v>0</v>
      </c>
      <c r="L9" s="100">
        <f t="shared" si="1"/>
        <v>539791</v>
      </c>
      <c r="M9" s="100">
        <f t="shared" si="1"/>
        <v>0</v>
      </c>
      <c r="N9" s="100">
        <f t="shared" si="1"/>
        <v>539791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1099573</v>
      </c>
      <c r="X9" s="100">
        <f t="shared" si="1"/>
        <v>729756</v>
      </c>
      <c r="Y9" s="100">
        <f t="shared" si="1"/>
        <v>369817</v>
      </c>
      <c r="Z9" s="137">
        <f>+IF(X9&lt;&gt;0,+(Y9/X9)*100,0)</f>
        <v>50.67680156106973</v>
      </c>
      <c r="AA9" s="153">
        <f>SUM(AA10:AA14)</f>
        <v>1142181</v>
      </c>
    </row>
    <row r="10" spans="1:27" ht="12.75">
      <c r="A10" s="138" t="s">
        <v>79</v>
      </c>
      <c r="B10" s="136"/>
      <c r="C10" s="155">
        <v>1951134</v>
      </c>
      <c r="D10" s="155"/>
      <c r="E10" s="156">
        <v>1032331</v>
      </c>
      <c r="F10" s="60">
        <v>1032331</v>
      </c>
      <c r="G10" s="60">
        <v>132004</v>
      </c>
      <c r="H10" s="60">
        <v>332866</v>
      </c>
      <c r="I10" s="60">
        <v>94912</v>
      </c>
      <c r="J10" s="60">
        <v>559782</v>
      </c>
      <c r="K10" s="60"/>
      <c r="L10" s="60">
        <v>539791</v>
      </c>
      <c r="M10" s="60"/>
      <c r="N10" s="60">
        <v>539791</v>
      </c>
      <c r="O10" s="60"/>
      <c r="P10" s="60"/>
      <c r="Q10" s="60"/>
      <c r="R10" s="60"/>
      <c r="S10" s="60"/>
      <c r="T10" s="60"/>
      <c r="U10" s="60"/>
      <c r="V10" s="60"/>
      <c r="W10" s="60">
        <v>1099573</v>
      </c>
      <c r="X10" s="60">
        <v>674832</v>
      </c>
      <c r="Y10" s="60">
        <v>424741</v>
      </c>
      <c r="Z10" s="140">
        <v>62.94</v>
      </c>
      <c r="AA10" s="155">
        <v>1032331</v>
      </c>
    </row>
    <row r="11" spans="1:27" ht="12.75">
      <c r="A11" s="138" t="s">
        <v>80</v>
      </c>
      <c r="B11" s="136"/>
      <c r="C11" s="155">
        <v>5743</v>
      </c>
      <c r="D11" s="155"/>
      <c r="E11" s="156">
        <v>84129</v>
      </c>
      <c r="F11" s="60">
        <v>84129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42066</v>
      </c>
      <c r="Y11" s="60">
        <v>-42066</v>
      </c>
      <c r="Z11" s="140">
        <v>-100</v>
      </c>
      <c r="AA11" s="155">
        <v>84129</v>
      </c>
    </row>
    <row r="12" spans="1:27" ht="12.75">
      <c r="A12" s="138" t="s">
        <v>81</v>
      </c>
      <c r="B12" s="136"/>
      <c r="C12" s="155">
        <v>11896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>
        <v>25721</v>
      </c>
      <c r="F13" s="60">
        <v>25721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12858</v>
      </c>
      <c r="Y13" s="60">
        <v>-12858</v>
      </c>
      <c r="Z13" s="140">
        <v>-100</v>
      </c>
      <c r="AA13" s="155">
        <v>25721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37914778</v>
      </c>
      <c r="D15" s="153">
        <f>SUM(D16:D18)</f>
        <v>0</v>
      </c>
      <c r="E15" s="154">
        <f t="shared" si="2"/>
        <v>47016776</v>
      </c>
      <c r="F15" s="100">
        <f t="shared" si="2"/>
        <v>47016776</v>
      </c>
      <c r="G15" s="100">
        <f t="shared" si="2"/>
        <v>1167632</v>
      </c>
      <c r="H15" s="100">
        <f t="shared" si="2"/>
        <v>540251</v>
      </c>
      <c r="I15" s="100">
        <f t="shared" si="2"/>
        <v>1782940</v>
      </c>
      <c r="J15" s="100">
        <f t="shared" si="2"/>
        <v>3490823</v>
      </c>
      <c r="K15" s="100">
        <f t="shared" si="2"/>
        <v>0</v>
      </c>
      <c r="L15" s="100">
        <f t="shared" si="2"/>
        <v>5046216</v>
      </c>
      <c r="M15" s="100">
        <f t="shared" si="2"/>
        <v>0</v>
      </c>
      <c r="N15" s="100">
        <f t="shared" si="2"/>
        <v>5046216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8537039</v>
      </c>
      <c r="X15" s="100">
        <f t="shared" si="2"/>
        <v>31160171</v>
      </c>
      <c r="Y15" s="100">
        <f t="shared" si="2"/>
        <v>-22623132</v>
      </c>
      <c r="Z15" s="137">
        <f>+IF(X15&lt;&gt;0,+(Y15/X15)*100,0)</f>
        <v>-72.6027209542592</v>
      </c>
      <c r="AA15" s="153">
        <f>SUM(AA16:AA18)</f>
        <v>47016776</v>
      </c>
    </row>
    <row r="16" spans="1:27" ht="12.75">
      <c r="A16" s="138" t="s">
        <v>85</v>
      </c>
      <c r="B16" s="136"/>
      <c r="C16" s="155">
        <v>884425</v>
      </c>
      <c r="D16" s="155"/>
      <c r="E16" s="156">
        <v>45950628</v>
      </c>
      <c r="F16" s="60">
        <v>45950628</v>
      </c>
      <c r="G16" s="60"/>
      <c r="H16" s="60">
        <v>461468</v>
      </c>
      <c r="I16" s="60"/>
      <c r="J16" s="60">
        <v>461468</v>
      </c>
      <c r="K16" s="60"/>
      <c r="L16" s="60">
        <v>4691</v>
      </c>
      <c r="M16" s="60"/>
      <c r="N16" s="60">
        <v>4691</v>
      </c>
      <c r="O16" s="60"/>
      <c r="P16" s="60"/>
      <c r="Q16" s="60"/>
      <c r="R16" s="60"/>
      <c r="S16" s="60"/>
      <c r="T16" s="60"/>
      <c r="U16" s="60"/>
      <c r="V16" s="60"/>
      <c r="W16" s="60">
        <v>466159</v>
      </c>
      <c r="X16" s="60">
        <v>30627095</v>
      </c>
      <c r="Y16" s="60">
        <v>-30160936</v>
      </c>
      <c r="Z16" s="140">
        <v>-98.48</v>
      </c>
      <c r="AA16" s="155">
        <v>45950628</v>
      </c>
    </row>
    <row r="17" spans="1:27" ht="12.75">
      <c r="A17" s="138" t="s">
        <v>86</v>
      </c>
      <c r="B17" s="136"/>
      <c r="C17" s="155">
        <v>37030353</v>
      </c>
      <c r="D17" s="155"/>
      <c r="E17" s="156">
        <v>1066148</v>
      </c>
      <c r="F17" s="60">
        <v>1066148</v>
      </c>
      <c r="G17" s="60">
        <v>1167632</v>
      </c>
      <c r="H17" s="60">
        <v>78783</v>
      </c>
      <c r="I17" s="60">
        <v>1782940</v>
      </c>
      <c r="J17" s="60">
        <v>3029355</v>
      </c>
      <c r="K17" s="60"/>
      <c r="L17" s="60">
        <v>5041525</v>
      </c>
      <c r="M17" s="60"/>
      <c r="N17" s="60">
        <v>5041525</v>
      </c>
      <c r="O17" s="60"/>
      <c r="P17" s="60"/>
      <c r="Q17" s="60"/>
      <c r="R17" s="60"/>
      <c r="S17" s="60"/>
      <c r="T17" s="60"/>
      <c r="U17" s="60"/>
      <c r="V17" s="60"/>
      <c r="W17" s="60">
        <v>8070880</v>
      </c>
      <c r="X17" s="60">
        <v>533076</v>
      </c>
      <c r="Y17" s="60">
        <v>7537804</v>
      </c>
      <c r="Z17" s="140">
        <v>1414.02</v>
      </c>
      <c r="AA17" s="155">
        <v>1066148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16818646</v>
      </c>
      <c r="D19" s="153">
        <f>SUM(D20:D23)</f>
        <v>0</v>
      </c>
      <c r="E19" s="154">
        <f t="shared" si="3"/>
        <v>21656391</v>
      </c>
      <c r="F19" s="100">
        <f t="shared" si="3"/>
        <v>21656391</v>
      </c>
      <c r="G19" s="100">
        <f t="shared" si="3"/>
        <v>2624655</v>
      </c>
      <c r="H19" s="100">
        <f t="shared" si="3"/>
        <v>1424134</v>
      </c>
      <c r="I19" s="100">
        <f t="shared" si="3"/>
        <v>331661</v>
      </c>
      <c r="J19" s="100">
        <f t="shared" si="3"/>
        <v>4380450</v>
      </c>
      <c r="K19" s="100">
        <f t="shared" si="3"/>
        <v>0</v>
      </c>
      <c r="L19" s="100">
        <f t="shared" si="3"/>
        <v>2364759</v>
      </c>
      <c r="M19" s="100">
        <f t="shared" si="3"/>
        <v>0</v>
      </c>
      <c r="N19" s="100">
        <f t="shared" si="3"/>
        <v>2364759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6745209</v>
      </c>
      <c r="X19" s="100">
        <f t="shared" si="3"/>
        <v>10828194</v>
      </c>
      <c r="Y19" s="100">
        <f t="shared" si="3"/>
        <v>-4082985</v>
      </c>
      <c r="Z19" s="137">
        <f>+IF(X19&lt;&gt;0,+(Y19/X19)*100,0)</f>
        <v>-37.70698049924115</v>
      </c>
      <c r="AA19" s="153">
        <f>SUM(AA20:AA23)</f>
        <v>21656391</v>
      </c>
    </row>
    <row r="20" spans="1:27" ht="12.75">
      <c r="A20" s="138" t="s">
        <v>89</v>
      </c>
      <c r="B20" s="136"/>
      <c r="C20" s="155">
        <v>10373467</v>
      </c>
      <c r="D20" s="155"/>
      <c r="E20" s="156">
        <v>10850801</v>
      </c>
      <c r="F20" s="60">
        <v>10850801</v>
      </c>
      <c r="G20" s="60">
        <v>1942927</v>
      </c>
      <c r="H20" s="60">
        <v>881220</v>
      </c>
      <c r="I20" s="60">
        <v>267593</v>
      </c>
      <c r="J20" s="60">
        <v>3091740</v>
      </c>
      <c r="K20" s="60"/>
      <c r="L20" s="60">
        <v>1821845</v>
      </c>
      <c r="M20" s="60"/>
      <c r="N20" s="60">
        <v>1821845</v>
      </c>
      <c r="O20" s="60"/>
      <c r="P20" s="60"/>
      <c r="Q20" s="60"/>
      <c r="R20" s="60"/>
      <c r="S20" s="60"/>
      <c r="T20" s="60"/>
      <c r="U20" s="60"/>
      <c r="V20" s="60"/>
      <c r="W20" s="60">
        <v>4913585</v>
      </c>
      <c r="X20" s="60">
        <v>5425398</v>
      </c>
      <c r="Y20" s="60">
        <v>-511813</v>
      </c>
      <c r="Z20" s="140">
        <v>-9.43</v>
      </c>
      <c r="AA20" s="155">
        <v>10850801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6445179</v>
      </c>
      <c r="D23" s="155"/>
      <c r="E23" s="156">
        <v>10805590</v>
      </c>
      <c r="F23" s="60">
        <v>10805590</v>
      </c>
      <c r="G23" s="60">
        <v>681728</v>
      </c>
      <c r="H23" s="60">
        <v>542914</v>
      </c>
      <c r="I23" s="60">
        <v>64068</v>
      </c>
      <c r="J23" s="60">
        <v>1288710</v>
      </c>
      <c r="K23" s="60"/>
      <c r="L23" s="60">
        <v>542914</v>
      </c>
      <c r="M23" s="60"/>
      <c r="N23" s="60">
        <v>542914</v>
      </c>
      <c r="O23" s="60"/>
      <c r="P23" s="60"/>
      <c r="Q23" s="60"/>
      <c r="R23" s="60"/>
      <c r="S23" s="60"/>
      <c r="T23" s="60"/>
      <c r="U23" s="60"/>
      <c r="V23" s="60"/>
      <c r="W23" s="60">
        <v>1831624</v>
      </c>
      <c r="X23" s="60">
        <v>5402796</v>
      </c>
      <c r="Y23" s="60">
        <v>-3571172</v>
      </c>
      <c r="Z23" s="140">
        <v>-66.1</v>
      </c>
      <c r="AA23" s="155">
        <v>10805590</v>
      </c>
    </row>
    <row r="24" spans="1:27" ht="12.75">
      <c r="A24" s="135" t="s">
        <v>93</v>
      </c>
      <c r="B24" s="142" t="s">
        <v>94</v>
      </c>
      <c r="C24" s="153"/>
      <c r="D24" s="153"/>
      <c r="E24" s="154">
        <v>2578073</v>
      </c>
      <c r="F24" s="100">
        <v>2578073</v>
      </c>
      <c r="G24" s="100"/>
      <c r="H24" s="100">
        <v>6544</v>
      </c>
      <c r="I24" s="100"/>
      <c r="J24" s="100">
        <v>6544</v>
      </c>
      <c r="K24" s="100"/>
      <c r="L24" s="100">
        <v>6544</v>
      </c>
      <c r="M24" s="100"/>
      <c r="N24" s="100">
        <v>6544</v>
      </c>
      <c r="O24" s="100"/>
      <c r="P24" s="100"/>
      <c r="Q24" s="100"/>
      <c r="R24" s="100"/>
      <c r="S24" s="100"/>
      <c r="T24" s="100"/>
      <c r="U24" s="100"/>
      <c r="V24" s="100"/>
      <c r="W24" s="100">
        <v>13088</v>
      </c>
      <c r="X24" s="100">
        <v>1289034</v>
      </c>
      <c r="Y24" s="100">
        <v>-1275946</v>
      </c>
      <c r="Z24" s="137">
        <v>-98.98</v>
      </c>
      <c r="AA24" s="153">
        <v>2578073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184271767</v>
      </c>
      <c r="D25" s="168">
        <f>+D5+D9+D15+D19+D24</f>
        <v>0</v>
      </c>
      <c r="E25" s="169">
        <f t="shared" si="4"/>
        <v>199611769</v>
      </c>
      <c r="F25" s="73">
        <f t="shared" si="4"/>
        <v>199611769</v>
      </c>
      <c r="G25" s="73">
        <f t="shared" si="4"/>
        <v>52478857</v>
      </c>
      <c r="H25" s="73">
        <f t="shared" si="4"/>
        <v>2526908</v>
      </c>
      <c r="I25" s="73">
        <f t="shared" si="4"/>
        <v>2774469</v>
      </c>
      <c r="J25" s="73">
        <f t="shared" si="4"/>
        <v>57780234</v>
      </c>
      <c r="K25" s="73">
        <f t="shared" si="4"/>
        <v>0</v>
      </c>
      <c r="L25" s="73">
        <f t="shared" si="4"/>
        <v>12923677</v>
      </c>
      <c r="M25" s="73">
        <f t="shared" si="4"/>
        <v>0</v>
      </c>
      <c r="N25" s="73">
        <f t="shared" si="4"/>
        <v>12923677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70703911</v>
      </c>
      <c r="X25" s="73">
        <f t="shared" si="4"/>
        <v>127330379</v>
      </c>
      <c r="Y25" s="73">
        <f t="shared" si="4"/>
        <v>-56626468</v>
      </c>
      <c r="Z25" s="170">
        <f>+IF(X25&lt;&gt;0,+(Y25/X25)*100,0)</f>
        <v>-44.47207998964646</v>
      </c>
      <c r="AA25" s="168">
        <f>+AA5+AA9+AA15+AA19+AA24</f>
        <v>199611769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91588596</v>
      </c>
      <c r="D28" s="153">
        <f>SUM(D29:D31)</f>
        <v>0</v>
      </c>
      <c r="E28" s="154">
        <f t="shared" si="5"/>
        <v>91059455</v>
      </c>
      <c r="F28" s="100">
        <f t="shared" si="5"/>
        <v>91059455</v>
      </c>
      <c r="G28" s="100">
        <f t="shared" si="5"/>
        <v>5788016</v>
      </c>
      <c r="H28" s="100">
        <f t="shared" si="5"/>
        <v>4017492</v>
      </c>
      <c r="I28" s="100">
        <f t="shared" si="5"/>
        <v>6865383</v>
      </c>
      <c r="J28" s="100">
        <f t="shared" si="5"/>
        <v>16670891</v>
      </c>
      <c r="K28" s="100">
        <f t="shared" si="5"/>
        <v>0</v>
      </c>
      <c r="L28" s="100">
        <f t="shared" si="5"/>
        <v>8297500</v>
      </c>
      <c r="M28" s="100">
        <f t="shared" si="5"/>
        <v>0</v>
      </c>
      <c r="N28" s="100">
        <f t="shared" si="5"/>
        <v>8297500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24968391</v>
      </c>
      <c r="X28" s="100">
        <f t="shared" si="5"/>
        <v>45529728</v>
      </c>
      <c r="Y28" s="100">
        <f t="shared" si="5"/>
        <v>-20561337</v>
      </c>
      <c r="Z28" s="137">
        <f>+IF(X28&lt;&gt;0,+(Y28/X28)*100,0)</f>
        <v>-45.16024563116213</v>
      </c>
      <c r="AA28" s="153">
        <f>SUM(AA29:AA31)</f>
        <v>91059455</v>
      </c>
    </row>
    <row r="29" spans="1:27" ht="12.75">
      <c r="A29" s="138" t="s">
        <v>75</v>
      </c>
      <c r="B29" s="136"/>
      <c r="C29" s="155">
        <v>32181772</v>
      </c>
      <c r="D29" s="155"/>
      <c r="E29" s="156">
        <v>31962560</v>
      </c>
      <c r="F29" s="60">
        <v>31962560</v>
      </c>
      <c r="G29" s="60">
        <v>2814110</v>
      </c>
      <c r="H29" s="60">
        <v>1740377</v>
      </c>
      <c r="I29" s="60">
        <v>2788897</v>
      </c>
      <c r="J29" s="60">
        <v>7343384</v>
      </c>
      <c r="K29" s="60"/>
      <c r="L29" s="60">
        <v>2618712</v>
      </c>
      <c r="M29" s="60"/>
      <c r="N29" s="60">
        <v>2618712</v>
      </c>
      <c r="O29" s="60"/>
      <c r="P29" s="60"/>
      <c r="Q29" s="60"/>
      <c r="R29" s="60"/>
      <c r="S29" s="60"/>
      <c r="T29" s="60"/>
      <c r="U29" s="60"/>
      <c r="V29" s="60"/>
      <c r="W29" s="60">
        <v>9962096</v>
      </c>
      <c r="X29" s="60">
        <v>15981282</v>
      </c>
      <c r="Y29" s="60">
        <v>-6019186</v>
      </c>
      <c r="Z29" s="140">
        <v>-37.66</v>
      </c>
      <c r="AA29" s="155">
        <v>31962560</v>
      </c>
    </row>
    <row r="30" spans="1:27" ht="12.75">
      <c r="A30" s="138" t="s">
        <v>76</v>
      </c>
      <c r="B30" s="136"/>
      <c r="C30" s="157">
        <v>37747490</v>
      </c>
      <c r="D30" s="157"/>
      <c r="E30" s="158">
        <v>31520712</v>
      </c>
      <c r="F30" s="159">
        <v>31520712</v>
      </c>
      <c r="G30" s="159">
        <v>2086235</v>
      </c>
      <c r="H30" s="159">
        <v>1312822</v>
      </c>
      <c r="I30" s="159">
        <v>2003920</v>
      </c>
      <c r="J30" s="159">
        <v>5402977</v>
      </c>
      <c r="K30" s="159"/>
      <c r="L30" s="159">
        <v>4697233</v>
      </c>
      <c r="M30" s="159"/>
      <c r="N30" s="159">
        <v>4697233</v>
      </c>
      <c r="O30" s="159"/>
      <c r="P30" s="159"/>
      <c r="Q30" s="159"/>
      <c r="R30" s="159"/>
      <c r="S30" s="159"/>
      <c r="T30" s="159"/>
      <c r="U30" s="159"/>
      <c r="V30" s="159"/>
      <c r="W30" s="159">
        <v>10100210</v>
      </c>
      <c r="X30" s="159">
        <v>28423320</v>
      </c>
      <c r="Y30" s="159">
        <v>-18323110</v>
      </c>
      <c r="Z30" s="141">
        <v>-64.47</v>
      </c>
      <c r="AA30" s="157">
        <v>31520712</v>
      </c>
    </row>
    <row r="31" spans="1:27" ht="12.75">
      <c r="A31" s="138" t="s">
        <v>77</v>
      </c>
      <c r="B31" s="136"/>
      <c r="C31" s="155">
        <v>21659334</v>
      </c>
      <c r="D31" s="155"/>
      <c r="E31" s="156">
        <v>27576183</v>
      </c>
      <c r="F31" s="60">
        <v>27576183</v>
      </c>
      <c r="G31" s="60">
        <v>887671</v>
      </c>
      <c r="H31" s="60">
        <v>964293</v>
      </c>
      <c r="I31" s="60">
        <v>2072566</v>
      </c>
      <c r="J31" s="60">
        <v>3924530</v>
      </c>
      <c r="K31" s="60"/>
      <c r="L31" s="60">
        <v>981555</v>
      </c>
      <c r="M31" s="60"/>
      <c r="N31" s="60">
        <v>981555</v>
      </c>
      <c r="O31" s="60"/>
      <c r="P31" s="60"/>
      <c r="Q31" s="60"/>
      <c r="R31" s="60"/>
      <c r="S31" s="60"/>
      <c r="T31" s="60"/>
      <c r="U31" s="60"/>
      <c r="V31" s="60"/>
      <c r="W31" s="60">
        <v>4906085</v>
      </c>
      <c r="X31" s="60">
        <v>1125126</v>
      </c>
      <c r="Y31" s="60">
        <v>3780959</v>
      </c>
      <c r="Z31" s="140">
        <v>336.05</v>
      </c>
      <c r="AA31" s="155">
        <v>27576183</v>
      </c>
    </row>
    <row r="32" spans="1:27" ht="12.75">
      <c r="A32" s="135" t="s">
        <v>78</v>
      </c>
      <c r="B32" s="136"/>
      <c r="C32" s="153">
        <f aca="true" t="shared" si="6" ref="C32:Y32">SUM(C33:C37)</f>
        <v>20412934</v>
      </c>
      <c r="D32" s="153">
        <f>SUM(D33:D37)</f>
        <v>0</v>
      </c>
      <c r="E32" s="154">
        <f t="shared" si="6"/>
        <v>13014282</v>
      </c>
      <c r="F32" s="100">
        <f t="shared" si="6"/>
        <v>13014282</v>
      </c>
      <c r="G32" s="100">
        <f t="shared" si="6"/>
        <v>1259336</v>
      </c>
      <c r="H32" s="100">
        <f t="shared" si="6"/>
        <v>1482206</v>
      </c>
      <c r="I32" s="100">
        <f t="shared" si="6"/>
        <v>886432</v>
      </c>
      <c r="J32" s="100">
        <f t="shared" si="6"/>
        <v>3627974</v>
      </c>
      <c r="K32" s="100">
        <f t="shared" si="6"/>
        <v>0</v>
      </c>
      <c r="L32" s="100">
        <f t="shared" si="6"/>
        <v>863993</v>
      </c>
      <c r="M32" s="100">
        <f t="shared" si="6"/>
        <v>0</v>
      </c>
      <c r="N32" s="100">
        <f t="shared" si="6"/>
        <v>863993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4491967</v>
      </c>
      <c r="X32" s="100">
        <f t="shared" si="6"/>
        <v>6507144</v>
      </c>
      <c r="Y32" s="100">
        <f t="shared" si="6"/>
        <v>-2015177</v>
      </c>
      <c r="Z32" s="137">
        <f>+IF(X32&lt;&gt;0,+(Y32/X32)*100,0)</f>
        <v>-30.96868610868301</v>
      </c>
      <c r="AA32" s="153">
        <f>SUM(AA33:AA37)</f>
        <v>13014282</v>
      </c>
    </row>
    <row r="33" spans="1:27" ht="12.75">
      <c r="A33" s="138" t="s">
        <v>79</v>
      </c>
      <c r="B33" s="136"/>
      <c r="C33" s="155">
        <v>18382360</v>
      </c>
      <c r="D33" s="155"/>
      <c r="E33" s="156">
        <v>8218339</v>
      </c>
      <c r="F33" s="60">
        <v>8218339</v>
      </c>
      <c r="G33" s="60">
        <v>1067730</v>
      </c>
      <c r="H33" s="60">
        <v>1226490</v>
      </c>
      <c r="I33" s="60">
        <v>600255</v>
      </c>
      <c r="J33" s="60">
        <v>2894475</v>
      </c>
      <c r="K33" s="60"/>
      <c r="L33" s="60">
        <v>608277</v>
      </c>
      <c r="M33" s="60"/>
      <c r="N33" s="60">
        <v>608277</v>
      </c>
      <c r="O33" s="60"/>
      <c r="P33" s="60"/>
      <c r="Q33" s="60"/>
      <c r="R33" s="60"/>
      <c r="S33" s="60"/>
      <c r="T33" s="60"/>
      <c r="U33" s="60"/>
      <c r="V33" s="60"/>
      <c r="W33" s="60">
        <v>3502752</v>
      </c>
      <c r="X33" s="60">
        <v>4109172</v>
      </c>
      <c r="Y33" s="60">
        <v>-606420</v>
      </c>
      <c r="Z33" s="140">
        <v>-14.76</v>
      </c>
      <c r="AA33" s="155">
        <v>8218339</v>
      </c>
    </row>
    <row r="34" spans="1:27" ht="12.75">
      <c r="A34" s="138" t="s">
        <v>80</v>
      </c>
      <c r="B34" s="136"/>
      <c r="C34" s="155">
        <v>677347</v>
      </c>
      <c r="D34" s="155"/>
      <c r="E34" s="156">
        <v>2229832</v>
      </c>
      <c r="F34" s="60">
        <v>2229832</v>
      </c>
      <c r="G34" s="60">
        <v>29762</v>
      </c>
      <c r="H34" s="60">
        <v>90207</v>
      </c>
      <c r="I34" s="60">
        <v>5842</v>
      </c>
      <c r="J34" s="60">
        <v>125811</v>
      </c>
      <c r="K34" s="60"/>
      <c r="L34" s="60">
        <v>90207</v>
      </c>
      <c r="M34" s="60"/>
      <c r="N34" s="60">
        <v>90207</v>
      </c>
      <c r="O34" s="60"/>
      <c r="P34" s="60"/>
      <c r="Q34" s="60"/>
      <c r="R34" s="60"/>
      <c r="S34" s="60"/>
      <c r="T34" s="60"/>
      <c r="U34" s="60"/>
      <c r="V34" s="60"/>
      <c r="W34" s="60">
        <v>216018</v>
      </c>
      <c r="X34" s="60">
        <v>1114914</v>
      </c>
      <c r="Y34" s="60">
        <v>-898896</v>
      </c>
      <c r="Z34" s="140">
        <v>-80.62</v>
      </c>
      <c r="AA34" s="155">
        <v>2229832</v>
      </c>
    </row>
    <row r="35" spans="1:27" ht="12.75">
      <c r="A35" s="138" t="s">
        <v>81</v>
      </c>
      <c r="B35" s="136"/>
      <c r="C35" s="155">
        <v>1353227</v>
      </c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>
        <v>2566111</v>
      </c>
      <c r="F36" s="60">
        <v>2566111</v>
      </c>
      <c r="G36" s="60">
        <v>161844</v>
      </c>
      <c r="H36" s="60">
        <v>165509</v>
      </c>
      <c r="I36" s="60">
        <v>280335</v>
      </c>
      <c r="J36" s="60">
        <v>607688</v>
      </c>
      <c r="K36" s="60"/>
      <c r="L36" s="60">
        <v>165509</v>
      </c>
      <c r="M36" s="60"/>
      <c r="N36" s="60">
        <v>165509</v>
      </c>
      <c r="O36" s="60"/>
      <c r="P36" s="60"/>
      <c r="Q36" s="60"/>
      <c r="R36" s="60"/>
      <c r="S36" s="60"/>
      <c r="T36" s="60"/>
      <c r="U36" s="60"/>
      <c r="V36" s="60"/>
      <c r="W36" s="60">
        <v>773197</v>
      </c>
      <c r="X36" s="60">
        <v>1283058</v>
      </c>
      <c r="Y36" s="60">
        <v>-509861</v>
      </c>
      <c r="Z36" s="140">
        <v>-39.74</v>
      </c>
      <c r="AA36" s="155">
        <v>2566111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54638803</v>
      </c>
      <c r="D38" s="153">
        <f>SUM(D39:D41)</f>
        <v>0</v>
      </c>
      <c r="E38" s="154">
        <f t="shared" si="7"/>
        <v>41607160</v>
      </c>
      <c r="F38" s="100">
        <f t="shared" si="7"/>
        <v>41607160</v>
      </c>
      <c r="G38" s="100">
        <f t="shared" si="7"/>
        <v>2422096</v>
      </c>
      <c r="H38" s="100">
        <f t="shared" si="7"/>
        <v>1787923</v>
      </c>
      <c r="I38" s="100">
        <f t="shared" si="7"/>
        <v>3081652</v>
      </c>
      <c r="J38" s="100">
        <f t="shared" si="7"/>
        <v>7291671</v>
      </c>
      <c r="K38" s="100">
        <f t="shared" si="7"/>
        <v>0</v>
      </c>
      <c r="L38" s="100">
        <f t="shared" si="7"/>
        <v>2542218</v>
      </c>
      <c r="M38" s="100">
        <f t="shared" si="7"/>
        <v>0</v>
      </c>
      <c r="N38" s="100">
        <f t="shared" si="7"/>
        <v>2542218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9833889</v>
      </c>
      <c r="X38" s="100">
        <f t="shared" si="7"/>
        <v>20803578</v>
      </c>
      <c r="Y38" s="100">
        <f t="shared" si="7"/>
        <v>-10969689</v>
      </c>
      <c r="Z38" s="137">
        <f>+IF(X38&lt;&gt;0,+(Y38/X38)*100,0)</f>
        <v>-52.72981888019456</v>
      </c>
      <c r="AA38" s="153">
        <f>SUM(AA39:AA41)</f>
        <v>41607160</v>
      </c>
    </row>
    <row r="39" spans="1:27" ht="12.75">
      <c r="A39" s="138" t="s">
        <v>85</v>
      </c>
      <c r="B39" s="136"/>
      <c r="C39" s="155">
        <v>7656513</v>
      </c>
      <c r="D39" s="155"/>
      <c r="E39" s="156">
        <v>37471585</v>
      </c>
      <c r="F39" s="60">
        <v>37471585</v>
      </c>
      <c r="G39" s="60">
        <v>496870</v>
      </c>
      <c r="H39" s="60">
        <v>237612</v>
      </c>
      <c r="I39" s="60">
        <v>513268</v>
      </c>
      <c r="J39" s="60">
        <v>1247750</v>
      </c>
      <c r="K39" s="60"/>
      <c r="L39" s="60">
        <v>551318</v>
      </c>
      <c r="M39" s="60"/>
      <c r="N39" s="60">
        <v>551318</v>
      </c>
      <c r="O39" s="60"/>
      <c r="P39" s="60"/>
      <c r="Q39" s="60"/>
      <c r="R39" s="60"/>
      <c r="S39" s="60"/>
      <c r="T39" s="60"/>
      <c r="U39" s="60"/>
      <c r="V39" s="60"/>
      <c r="W39" s="60">
        <v>1799068</v>
      </c>
      <c r="X39" s="60">
        <v>18735792</v>
      </c>
      <c r="Y39" s="60">
        <v>-16936724</v>
      </c>
      <c r="Z39" s="140">
        <v>-90.4</v>
      </c>
      <c r="AA39" s="155">
        <v>37471585</v>
      </c>
    </row>
    <row r="40" spans="1:27" ht="12.75">
      <c r="A40" s="138" t="s">
        <v>86</v>
      </c>
      <c r="B40" s="136"/>
      <c r="C40" s="155">
        <v>46982290</v>
      </c>
      <c r="D40" s="155"/>
      <c r="E40" s="156">
        <v>4135575</v>
      </c>
      <c r="F40" s="60">
        <v>4135575</v>
      </c>
      <c r="G40" s="60">
        <v>1925226</v>
      </c>
      <c r="H40" s="60">
        <v>1550311</v>
      </c>
      <c r="I40" s="60">
        <v>2568384</v>
      </c>
      <c r="J40" s="60">
        <v>6043921</v>
      </c>
      <c r="K40" s="60"/>
      <c r="L40" s="60">
        <v>1990900</v>
      </c>
      <c r="M40" s="60"/>
      <c r="N40" s="60">
        <v>1990900</v>
      </c>
      <c r="O40" s="60"/>
      <c r="P40" s="60"/>
      <c r="Q40" s="60"/>
      <c r="R40" s="60"/>
      <c r="S40" s="60"/>
      <c r="T40" s="60"/>
      <c r="U40" s="60"/>
      <c r="V40" s="60"/>
      <c r="W40" s="60">
        <v>8034821</v>
      </c>
      <c r="X40" s="60">
        <v>2067786</v>
      </c>
      <c r="Y40" s="60">
        <v>5967035</v>
      </c>
      <c r="Z40" s="140">
        <v>288.57</v>
      </c>
      <c r="AA40" s="155">
        <v>4135575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23932518</v>
      </c>
      <c r="D42" s="153">
        <f>SUM(D43:D46)</f>
        <v>0</v>
      </c>
      <c r="E42" s="154">
        <f t="shared" si="8"/>
        <v>35200839</v>
      </c>
      <c r="F42" s="100">
        <f t="shared" si="8"/>
        <v>35200839</v>
      </c>
      <c r="G42" s="100">
        <f t="shared" si="8"/>
        <v>832974</v>
      </c>
      <c r="H42" s="100">
        <f t="shared" si="8"/>
        <v>1084436</v>
      </c>
      <c r="I42" s="100">
        <f t="shared" si="8"/>
        <v>3151739</v>
      </c>
      <c r="J42" s="100">
        <f t="shared" si="8"/>
        <v>5069149</v>
      </c>
      <c r="K42" s="100">
        <f t="shared" si="8"/>
        <v>0</v>
      </c>
      <c r="L42" s="100">
        <f t="shared" si="8"/>
        <v>1084436</v>
      </c>
      <c r="M42" s="100">
        <f t="shared" si="8"/>
        <v>0</v>
      </c>
      <c r="N42" s="100">
        <f t="shared" si="8"/>
        <v>1084436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6153585</v>
      </c>
      <c r="X42" s="100">
        <f t="shared" si="8"/>
        <v>17600418</v>
      </c>
      <c r="Y42" s="100">
        <f t="shared" si="8"/>
        <v>-11446833</v>
      </c>
      <c r="Z42" s="137">
        <f>+IF(X42&lt;&gt;0,+(Y42/X42)*100,0)</f>
        <v>-65.03727922825469</v>
      </c>
      <c r="AA42" s="153">
        <f>SUM(AA43:AA46)</f>
        <v>35200839</v>
      </c>
    </row>
    <row r="43" spans="1:27" ht="12.75">
      <c r="A43" s="138" t="s">
        <v>89</v>
      </c>
      <c r="B43" s="136"/>
      <c r="C43" s="155">
        <v>15796384</v>
      </c>
      <c r="D43" s="155"/>
      <c r="E43" s="156">
        <v>19893006</v>
      </c>
      <c r="F43" s="60">
        <v>19893006</v>
      </c>
      <c r="G43" s="60">
        <v>180059</v>
      </c>
      <c r="H43" s="60">
        <v>324205</v>
      </c>
      <c r="I43" s="60">
        <v>2039077</v>
      </c>
      <c r="J43" s="60">
        <v>2543341</v>
      </c>
      <c r="K43" s="60"/>
      <c r="L43" s="60">
        <v>324205</v>
      </c>
      <c r="M43" s="60"/>
      <c r="N43" s="60">
        <v>324205</v>
      </c>
      <c r="O43" s="60"/>
      <c r="P43" s="60"/>
      <c r="Q43" s="60"/>
      <c r="R43" s="60"/>
      <c r="S43" s="60"/>
      <c r="T43" s="60"/>
      <c r="U43" s="60"/>
      <c r="V43" s="60"/>
      <c r="W43" s="60">
        <v>2867546</v>
      </c>
      <c r="X43" s="60">
        <v>9946506</v>
      </c>
      <c r="Y43" s="60">
        <v>-7078960</v>
      </c>
      <c r="Z43" s="140">
        <v>-71.17</v>
      </c>
      <c r="AA43" s="155">
        <v>19893006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>
        <v>1412848</v>
      </c>
      <c r="F45" s="159">
        <v>1412848</v>
      </c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>
        <v>706422</v>
      </c>
      <c r="Y45" s="159">
        <v>-706422</v>
      </c>
      <c r="Z45" s="141">
        <v>-100</v>
      </c>
      <c r="AA45" s="157">
        <v>1412848</v>
      </c>
    </row>
    <row r="46" spans="1:27" ht="12.75">
      <c r="A46" s="138" t="s">
        <v>92</v>
      </c>
      <c r="B46" s="136"/>
      <c r="C46" s="155">
        <v>8136134</v>
      </c>
      <c r="D46" s="155"/>
      <c r="E46" s="156">
        <v>13894985</v>
      </c>
      <c r="F46" s="60">
        <v>13894985</v>
      </c>
      <c r="G46" s="60">
        <v>652915</v>
      </c>
      <c r="H46" s="60">
        <v>760231</v>
      </c>
      <c r="I46" s="60">
        <v>1112662</v>
      </c>
      <c r="J46" s="60">
        <v>2525808</v>
      </c>
      <c r="K46" s="60"/>
      <c r="L46" s="60">
        <v>760231</v>
      </c>
      <c r="M46" s="60"/>
      <c r="N46" s="60">
        <v>760231</v>
      </c>
      <c r="O46" s="60"/>
      <c r="P46" s="60"/>
      <c r="Q46" s="60"/>
      <c r="R46" s="60"/>
      <c r="S46" s="60"/>
      <c r="T46" s="60"/>
      <c r="U46" s="60"/>
      <c r="V46" s="60"/>
      <c r="W46" s="60">
        <v>3286039</v>
      </c>
      <c r="X46" s="60">
        <v>6947490</v>
      </c>
      <c r="Y46" s="60">
        <v>-3661451</v>
      </c>
      <c r="Z46" s="140">
        <v>-52.7</v>
      </c>
      <c r="AA46" s="155">
        <v>13894985</v>
      </c>
    </row>
    <row r="47" spans="1:27" ht="12.75">
      <c r="A47" s="135" t="s">
        <v>93</v>
      </c>
      <c r="B47" s="142" t="s">
        <v>94</v>
      </c>
      <c r="C47" s="153"/>
      <c r="D47" s="153"/>
      <c r="E47" s="154">
        <v>3146267</v>
      </c>
      <c r="F47" s="100">
        <v>3146267</v>
      </c>
      <c r="G47" s="100"/>
      <c r="H47" s="100">
        <v>29754</v>
      </c>
      <c r="I47" s="100">
        <v>12096</v>
      </c>
      <c r="J47" s="100">
        <v>41850</v>
      </c>
      <c r="K47" s="100"/>
      <c r="L47" s="100">
        <v>29754</v>
      </c>
      <c r="M47" s="100"/>
      <c r="N47" s="100">
        <v>29754</v>
      </c>
      <c r="O47" s="100"/>
      <c r="P47" s="100"/>
      <c r="Q47" s="100"/>
      <c r="R47" s="100"/>
      <c r="S47" s="100"/>
      <c r="T47" s="100"/>
      <c r="U47" s="100"/>
      <c r="V47" s="100"/>
      <c r="W47" s="100">
        <v>71604</v>
      </c>
      <c r="X47" s="100">
        <v>1573134</v>
      </c>
      <c r="Y47" s="100">
        <v>-1501530</v>
      </c>
      <c r="Z47" s="137">
        <v>-95.45</v>
      </c>
      <c r="AA47" s="153">
        <v>3146267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190572851</v>
      </c>
      <c r="D48" s="168">
        <f>+D28+D32+D38+D42+D47</f>
        <v>0</v>
      </c>
      <c r="E48" s="169">
        <f t="shared" si="9"/>
        <v>184028003</v>
      </c>
      <c r="F48" s="73">
        <f t="shared" si="9"/>
        <v>184028003</v>
      </c>
      <c r="G48" s="73">
        <f t="shared" si="9"/>
        <v>10302422</v>
      </c>
      <c r="H48" s="73">
        <f t="shared" si="9"/>
        <v>8401811</v>
      </c>
      <c r="I48" s="73">
        <f t="shared" si="9"/>
        <v>13997302</v>
      </c>
      <c r="J48" s="73">
        <f t="shared" si="9"/>
        <v>32701535</v>
      </c>
      <c r="K48" s="73">
        <f t="shared" si="9"/>
        <v>0</v>
      </c>
      <c r="L48" s="73">
        <f t="shared" si="9"/>
        <v>12817901</v>
      </c>
      <c r="M48" s="73">
        <f t="shared" si="9"/>
        <v>0</v>
      </c>
      <c r="N48" s="73">
        <f t="shared" si="9"/>
        <v>12817901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45519436</v>
      </c>
      <c r="X48" s="73">
        <f t="shared" si="9"/>
        <v>92014002</v>
      </c>
      <c r="Y48" s="73">
        <f t="shared" si="9"/>
        <v>-46494566</v>
      </c>
      <c r="Z48" s="170">
        <f>+IF(X48&lt;&gt;0,+(Y48/X48)*100,0)</f>
        <v>-50.529881310890055</v>
      </c>
      <c r="AA48" s="168">
        <f>+AA28+AA32+AA38+AA42+AA47</f>
        <v>184028003</v>
      </c>
    </row>
    <row r="49" spans="1:27" ht="12.75">
      <c r="A49" s="148" t="s">
        <v>49</v>
      </c>
      <c r="B49" s="149"/>
      <c r="C49" s="171">
        <f aca="true" t="shared" si="10" ref="C49:Y49">+C25-C48</f>
        <v>-6301084</v>
      </c>
      <c r="D49" s="171">
        <f>+D25-D48</f>
        <v>0</v>
      </c>
      <c r="E49" s="172">
        <f t="shared" si="10"/>
        <v>15583766</v>
      </c>
      <c r="F49" s="173">
        <f t="shared" si="10"/>
        <v>15583766</v>
      </c>
      <c r="G49" s="173">
        <f t="shared" si="10"/>
        <v>42176435</v>
      </c>
      <c r="H49" s="173">
        <f t="shared" si="10"/>
        <v>-5874903</v>
      </c>
      <c r="I49" s="173">
        <f t="shared" si="10"/>
        <v>-11222833</v>
      </c>
      <c r="J49" s="173">
        <f t="shared" si="10"/>
        <v>25078699</v>
      </c>
      <c r="K49" s="173">
        <f t="shared" si="10"/>
        <v>0</v>
      </c>
      <c r="L49" s="173">
        <f t="shared" si="10"/>
        <v>105776</v>
      </c>
      <c r="M49" s="173">
        <f t="shared" si="10"/>
        <v>0</v>
      </c>
      <c r="N49" s="173">
        <f t="shared" si="10"/>
        <v>105776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25184475</v>
      </c>
      <c r="X49" s="173">
        <f>IF(F25=F48,0,X25-X48)</f>
        <v>35316377</v>
      </c>
      <c r="Y49" s="173">
        <f t="shared" si="10"/>
        <v>-10131902</v>
      </c>
      <c r="Z49" s="174">
        <f>+IF(X49&lt;&gt;0,+(Y49/X49)*100,0)</f>
        <v>-28.688962064257044</v>
      </c>
      <c r="AA49" s="171">
        <f>+AA25-AA48</f>
        <v>15583766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5211974</v>
      </c>
      <c r="D5" s="155">
        <v>0</v>
      </c>
      <c r="E5" s="156">
        <v>4615315</v>
      </c>
      <c r="F5" s="60">
        <v>4615315</v>
      </c>
      <c r="G5" s="60">
        <v>78684</v>
      </c>
      <c r="H5" s="60">
        <v>-90</v>
      </c>
      <c r="I5" s="60">
        <v>-9983</v>
      </c>
      <c r="J5" s="60">
        <v>68611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68611</v>
      </c>
      <c r="X5" s="60">
        <v>2307660</v>
      </c>
      <c r="Y5" s="60">
        <v>-2239049</v>
      </c>
      <c r="Z5" s="140">
        <v>-97.03</v>
      </c>
      <c r="AA5" s="155">
        <v>4615315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10101477</v>
      </c>
      <c r="D7" s="155">
        <v>0</v>
      </c>
      <c r="E7" s="156">
        <v>10570229</v>
      </c>
      <c r="F7" s="60">
        <v>10570229</v>
      </c>
      <c r="G7" s="60">
        <v>1929452</v>
      </c>
      <c r="H7" s="60">
        <v>862526</v>
      </c>
      <c r="I7" s="60">
        <v>255540</v>
      </c>
      <c r="J7" s="60">
        <v>3047518</v>
      </c>
      <c r="K7" s="60">
        <v>0</v>
      </c>
      <c r="L7" s="60">
        <v>1803151</v>
      </c>
      <c r="M7" s="60">
        <v>0</v>
      </c>
      <c r="N7" s="60">
        <v>1803151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4850669</v>
      </c>
      <c r="X7" s="60">
        <v>5285112</v>
      </c>
      <c r="Y7" s="60">
        <v>-434443</v>
      </c>
      <c r="Z7" s="140">
        <v>-8.22</v>
      </c>
      <c r="AA7" s="155">
        <v>10570229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3483131</v>
      </c>
      <c r="D10" s="155">
        <v>0</v>
      </c>
      <c r="E10" s="156">
        <v>4628590</v>
      </c>
      <c r="F10" s="54">
        <v>4628590</v>
      </c>
      <c r="G10" s="54">
        <v>233247</v>
      </c>
      <c r="H10" s="54">
        <v>291377</v>
      </c>
      <c r="I10" s="54">
        <v>-180068</v>
      </c>
      <c r="J10" s="54">
        <v>344556</v>
      </c>
      <c r="K10" s="54">
        <v>0</v>
      </c>
      <c r="L10" s="54">
        <v>291377</v>
      </c>
      <c r="M10" s="54">
        <v>0</v>
      </c>
      <c r="N10" s="54">
        <v>291377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635933</v>
      </c>
      <c r="X10" s="54">
        <v>2314296</v>
      </c>
      <c r="Y10" s="54">
        <v>-1678363</v>
      </c>
      <c r="Z10" s="184">
        <v>-72.52</v>
      </c>
      <c r="AA10" s="130">
        <v>4628590</v>
      </c>
    </row>
    <row r="11" spans="1:27" ht="12.75">
      <c r="A11" s="183" t="s">
        <v>107</v>
      </c>
      <c r="B11" s="185"/>
      <c r="C11" s="155">
        <v>11896</v>
      </c>
      <c r="D11" s="155">
        <v>0</v>
      </c>
      <c r="E11" s="156">
        <v>0</v>
      </c>
      <c r="F11" s="60">
        <v>0</v>
      </c>
      <c r="G11" s="60">
        <v>0</v>
      </c>
      <c r="H11" s="60">
        <v>-187404</v>
      </c>
      <c r="I11" s="60">
        <v>0</v>
      </c>
      <c r="J11" s="60">
        <v>-187404</v>
      </c>
      <c r="K11" s="60">
        <v>0</v>
      </c>
      <c r="L11" s="60">
        <v>2288104</v>
      </c>
      <c r="M11" s="60">
        <v>0</v>
      </c>
      <c r="N11" s="60">
        <v>2288104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2100700</v>
      </c>
      <c r="X11" s="60"/>
      <c r="Y11" s="60">
        <v>2100700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813070</v>
      </c>
      <c r="D12" s="155">
        <v>0</v>
      </c>
      <c r="E12" s="156">
        <v>973060</v>
      </c>
      <c r="F12" s="60">
        <v>973060</v>
      </c>
      <c r="G12" s="60">
        <v>0</v>
      </c>
      <c r="H12" s="60">
        <v>63242</v>
      </c>
      <c r="I12" s="60">
        <v>884</v>
      </c>
      <c r="J12" s="60">
        <v>64126</v>
      </c>
      <c r="K12" s="60">
        <v>0</v>
      </c>
      <c r="L12" s="60">
        <v>546335</v>
      </c>
      <c r="M12" s="60">
        <v>0</v>
      </c>
      <c r="N12" s="60">
        <v>546335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610461</v>
      </c>
      <c r="X12" s="60">
        <v>486528</v>
      </c>
      <c r="Y12" s="60">
        <v>123933</v>
      </c>
      <c r="Z12" s="140">
        <v>25.47</v>
      </c>
      <c r="AA12" s="155">
        <v>973060</v>
      </c>
    </row>
    <row r="13" spans="1:27" ht="12.75">
      <c r="A13" s="181" t="s">
        <v>109</v>
      </c>
      <c r="B13" s="185"/>
      <c r="C13" s="155">
        <v>1182620</v>
      </c>
      <c r="D13" s="155">
        <v>0</v>
      </c>
      <c r="E13" s="156">
        <v>2045453</v>
      </c>
      <c r="F13" s="60">
        <v>2045453</v>
      </c>
      <c r="G13" s="60">
        <v>126446</v>
      </c>
      <c r="H13" s="60">
        <v>15868</v>
      </c>
      <c r="I13" s="60">
        <v>151266</v>
      </c>
      <c r="J13" s="60">
        <v>293580</v>
      </c>
      <c r="K13" s="60">
        <v>0</v>
      </c>
      <c r="L13" s="60">
        <v>4341</v>
      </c>
      <c r="M13" s="60">
        <v>0</v>
      </c>
      <c r="N13" s="60">
        <v>4341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297921</v>
      </c>
      <c r="X13" s="60">
        <v>1022724</v>
      </c>
      <c r="Y13" s="60">
        <v>-724803</v>
      </c>
      <c r="Z13" s="140">
        <v>-70.87</v>
      </c>
      <c r="AA13" s="155">
        <v>2045453</v>
      </c>
    </row>
    <row r="14" spans="1:27" ht="12.75">
      <c r="A14" s="181" t="s">
        <v>110</v>
      </c>
      <c r="B14" s="185"/>
      <c r="C14" s="155">
        <v>4853965</v>
      </c>
      <c r="D14" s="155">
        <v>0</v>
      </c>
      <c r="E14" s="156">
        <v>5385585</v>
      </c>
      <c r="F14" s="60">
        <v>5385585</v>
      </c>
      <c r="G14" s="60">
        <v>463212</v>
      </c>
      <c r="H14" s="60">
        <v>414536</v>
      </c>
      <c r="I14" s="60">
        <v>401543</v>
      </c>
      <c r="J14" s="60">
        <v>1279291</v>
      </c>
      <c r="K14" s="60">
        <v>0</v>
      </c>
      <c r="L14" s="60">
        <v>397688</v>
      </c>
      <c r="M14" s="60">
        <v>0</v>
      </c>
      <c r="N14" s="60">
        <v>397688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1676979</v>
      </c>
      <c r="X14" s="60">
        <v>2692794</v>
      </c>
      <c r="Y14" s="60">
        <v>-1015815</v>
      </c>
      <c r="Z14" s="140">
        <v>-37.72</v>
      </c>
      <c r="AA14" s="155">
        <v>5385585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9131</v>
      </c>
      <c r="D16" s="155">
        <v>0</v>
      </c>
      <c r="E16" s="156">
        <v>109555</v>
      </c>
      <c r="F16" s="60">
        <v>109555</v>
      </c>
      <c r="G16" s="60">
        <v>700</v>
      </c>
      <c r="H16" s="60">
        <v>3734</v>
      </c>
      <c r="I16" s="60">
        <v>1300</v>
      </c>
      <c r="J16" s="60">
        <v>5734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5734</v>
      </c>
      <c r="X16" s="60">
        <v>54780</v>
      </c>
      <c r="Y16" s="60">
        <v>-49046</v>
      </c>
      <c r="Z16" s="140">
        <v>-89.53</v>
      </c>
      <c r="AA16" s="155">
        <v>109555</v>
      </c>
    </row>
    <row r="17" spans="1:27" ht="12.75">
      <c r="A17" s="181" t="s">
        <v>113</v>
      </c>
      <c r="B17" s="185"/>
      <c r="C17" s="155">
        <v>1637834</v>
      </c>
      <c r="D17" s="155">
        <v>0</v>
      </c>
      <c r="E17" s="156">
        <v>1309264</v>
      </c>
      <c r="F17" s="60">
        <v>1309264</v>
      </c>
      <c r="G17" s="60">
        <v>50297</v>
      </c>
      <c r="H17" s="60">
        <v>96755</v>
      </c>
      <c r="I17" s="60">
        <v>119231</v>
      </c>
      <c r="J17" s="60">
        <v>266283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266283</v>
      </c>
      <c r="X17" s="60">
        <v>654630</v>
      </c>
      <c r="Y17" s="60">
        <v>-388347</v>
      </c>
      <c r="Z17" s="140">
        <v>-59.32</v>
      </c>
      <c r="AA17" s="155">
        <v>1309264</v>
      </c>
    </row>
    <row r="18" spans="1:27" ht="12.75">
      <c r="A18" s="183" t="s">
        <v>114</v>
      </c>
      <c r="B18" s="182"/>
      <c r="C18" s="155">
        <v>74505</v>
      </c>
      <c r="D18" s="155">
        <v>0</v>
      </c>
      <c r="E18" s="156">
        <v>1312896</v>
      </c>
      <c r="F18" s="60">
        <v>1312896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656448</v>
      </c>
      <c r="Y18" s="60">
        <v>-656448</v>
      </c>
      <c r="Z18" s="140">
        <v>-100</v>
      </c>
      <c r="AA18" s="155">
        <v>1312896</v>
      </c>
    </row>
    <row r="19" spans="1:27" ht="12.75">
      <c r="A19" s="181" t="s">
        <v>34</v>
      </c>
      <c r="B19" s="185"/>
      <c r="C19" s="155">
        <v>121753786</v>
      </c>
      <c r="D19" s="155">
        <v>0</v>
      </c>
      <c r="E19" s="156">
        <v>123829410</v>
      </c>
      <c r="F19" s="60">
        <v>123829410</v>
      </c>
      <c r="G19" s="60">
        <v>49315921</v>
      </c>
      <c r="H19" s="60">
        <v>138154</v>
      </c>
      <c r="I19" s="60">
        <v>612523</v>
      </c>
      <c r="J19" s="60">
        <v>50066598</v>
      </c>
      <c r="K19" s="60">
        <v>0</v>
      </c>
      <c r="L19" s="60">
        <v>141395</v>
      </c>
      <c r="M19" s="60">
        <v>0</v>
      </c>
      <c r="N19" s="60">
        <v>141395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50207993</v>
      </c>
      <c r="X19" s="60">
        <v>82552940</v>
      </c>
      <c r="Y19" s="60">
        <v>-32344947</v>
      </c>
      <c r="Z19" s="140">
        <v>-39.18</v>
      </c>
      <c r="AA19" s="155">
        <v>123829410</v>
      </c>
    </row>
    <row r="20" spans="1:27" ht="12.75">
      <c r="A20" s="181" t="s">
        <v>35</v>
      </c>
      <c r="B20" s="185"/>
      <c r="C20" s="155">
        <v>1439016</v>
      </c>
      <c r="D20" s="155">
        <v>0</v>
      </c>
      <c r="E20" s="156">
        <v>553512</v>
      </c>
      <c r="F20" s="54">
        <v>553512</v>
      </c>
      <c r="G20" s="54">
        <v>280898</v>
      </c>
      <c r="H20" s="54">
        <v>828375</v>
      </c>
      <c r="I20" s="54">
        <v>16755</v>
      </c>
      <c r="J20" s="54">
        <v>1126028</v>
      </c>
      <c r="K20" s="54">
        <v>0</v>
      </c>
      <c r="L20" s="54">
        <v>3006863</v>
      </c>
      <c r="M20" s="54">
        <v>0</v>
      </c>
      <c r="N20" s="54">
        <v>3006863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4132891</v>
      </c>
      <c r="X20" s="54">
        <v>276756</v>
      </c>
      <c r="Y20" s="54">
        <v>3856135</v>
      </c>
      <c r="Z20" s="184">
        <v>1393.33</v>
      </c>
      <c r="AA20" s="130">
        <v>553512</v>
      </c>
    </row>
    <row r="21" spans="1:27" ht="12.75">
      <c r="A21" s="181" t="s">
        <v>115</v>
      </c>
      <c r="B21" s="185"/>
      <c r="C21" s="155">
        <v>33412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150605817</v>
      </c>
      <c r="D22" s="188">
        <f>SUM(D5:D21)</f>
        <v>0</v>
      </c>
      <c r="E22" s="189">
        <f t="shared" si="0"/>
        <v>155332869</v>
      </c>
      <c r="F22" s="190">
        <f t="shared" si="0"/>
        <v>155332869</v>
      </c>
      <c r="G22" s="190">
        <f t="shared" si="0"/>
        <v>52478857</v>
      </c>
      <c r="H22" s="190">
        <f t="shared" si="0"/>
        <v>2527073</v>
      </c>
      <c r="I22" s="190">
        <f t="shared" si="0"/>
        <v>1368991</v>
      </c>
      <c r="J22" s="190">
        <f t="shared" si="0"/>
        <v>56374921</v>
      </c>
      <c r="K22" s="190">
        <f t="shared" si="0"/>
        <v>0</v>
      </c>
      <c r="L22" s="190">
        <f t="shared" si="0"/>
        <v>8479254</v>
      </c>
      <c r="M22" s="190">
        <f t="shared" si="0"/>
        <v>0</v>
      </c>
      <c r="N22" s="190">
        <f t="shared" si="0"/>
        <v>8479254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64854175</v>
      </c>
      <c r="X22" s="190">
        <f t="shared" si="0"/>
        <v>98304668</v>
      </c>
      <c r="Y22" s="190">
        <f t="shared" si="0"/>
        <v>-33450493</v>
      </c>
      <c r="Z22" s="191">
        <f>+IF(X22&lt;&gt;0,+(Y22/X22)*100,0)</f>
        <v>-34.02736989051222</v>
      </c>
      <c r="AA22" s="188">
        <f>SUM(AA5:AA21)</f>
        <v>155332869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74155290</v>
      </c>
      <c r="D25" s="155">
        <v>0</v>
      </c>
      <c r="E25" s="156">
        <v>85277813</v>
      </c>
      <c r="F25" s="60">
        <v>85277813</v>
      </c>
      <c r="G25" s="60">
        <v>4083027</v>
      </c>
      <c r="H25" s="60">
        <v>4992217</v>
      </c>
      <c r="I25" s="60">
        <v>5292291</v>
      </c>
      <c r="J25" s="60">
        <v>14367535</v>
      </c>
      <c r="K25" s="60">
        <v>0</v>
      </c>
      <c r="L25" s="60">
        <v>5202733</v>
      </c>
      <c r="M25" s="60">
        <v>0</v>
      </c>
      <c r="N25" s="60">
        <v>5202733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19570268</v>
      </c>
      <c r="X25" s="60">
        <v>42638910</v>
      </c>
      <c r="Y25" s="60">
        <v>-23068642</v>
      </c>
      <c r="Z25" s="140">
        <v>-54.1</v>
      </c>
      <c r="AA25" s="155">
        <v>85277813</v>
      </c>
    </row>
    <row r="26" spans="1:27" ht="12.75">
      <c r="A26" s="183" t="s">
        <v>38</v>
      </c>
      <c r="B26" s="182"/>
      <c r="C26" s="155">
        <v>12466471</v>
      </c>
      <c r="D26" s="155">
        <v>0</v>
      </c>
      <c r="E26" s="156">
        <v>13702560</v>
      </c>
      <c r="F26" s="60">
        <v>13702560</v>
      </c>
      <c r="G26" s="60">
        <v>934241</v>
      </c>
      <c r="H26" s="60">
        <v>942549</v>
      </c>
      <c r="I26" s="60">
        <v>948177</v>
      </c>
      <c r="J26" s="60">
        <v>2824967</v>
      </c>
      <c r="K26" s="60">
        <v>0</v>
      </c>
      <c r="L26" s="60">
        <v>742549</v>
      </c>
      <c r="M26" s="60">
        <v>0</v>
      </c>
      <c r="N26" s="60">
        <v>742549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3567516</v>
      </c>
      <c r="X26" s="60">
        <v>6851280</v>
      </c>
      <c r="Y26" s="60">
        <v>-3283764</v>
      </c>
      <c r="Z26" s="140">
        <v>-47.93</v>
      </c>
      <c r="AA26" s="155">
        <v>13702560</v>
      </c>
    </row>
    <row r="27" spans="1:27" ht="12.75">
      <c r="A27" s="183" t="s">
        <v>118</v>
      </c>
      <c r="B27" s="182"/>
      <c r="C27" s="155">
        <v>8769466</v>
      </c>
      <c r="D27" s="155">
        <v>0</v>
      </c>
      <c r="E27" s="156">
        <v>6000000</v>
      </c>
      <c r="F27" s="60">
        <v>6000000</v>
      </c>
      <c r="G27" s="60">
        <v>625000</v>
      </c>
      <c r="H27" s="60">
        <v>625000</v>
      </c>
      <c r="I27" s="60">
        <v>625000</v>
      </c>
      <c r="J27" s="60">
        <v>1875000</v>
      </c>
      <c r="K27" s="60">
        <v>0</v>
      </c>
      <c r="L27" s="60">
        <v>755000</v>
      </c>
      <c r="M27" s="60">
        <v>0</v>
      </c>
      <c r="N27" s="60">
        <v>755000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2630000</v>
      </c>
      <c r="X27" s="60">
        <v>3000000</v>
      </c>
      <c r="Y27" s="60">
        <v>-370000</v>
      </c>
      <c r="Z27" s="140">
        <v>-12.33</v>
      </c>
      <c r="AA27" s="155">
        <v>6000000</v>
      </c>
    </row>
    <row r="28" spans="1:27" ht="12.75">
      <c r="A28" s="183" t="s">
        <v>39</v>
      </c>
      <c r="B28" s="182"/>
      <c r="C28" s="155">
        <v>26151041</v>
      </c>
      <c r="D28" s="155">
        <v>0</v>
      </c>
      <c r="E28" s="156">
        <v>23721031</v>
      </c>
      <c r="F28" s="60">
        <v>23721031</v>
      </c>
      <c r="G28" s="60">
        <v>1216134</v>
      </c>
      <c r="H28" s="60">
        <v>703622</v>
      </c>
      <c r="I28" s="60">
        <v>1955812</v>
      </c>
      <c r="J28" s="60">
        <v>3875568</v>
      </c>
      <c r="K28" s="60">
        <v>0</v>
      </c>
      <c r="L28" s="60">
        <v>1205206</v>
      </c>
      <c r="M28" s="60">
        <v>0</v>
      </c>
      <c r="N28" s="60">
        <v>1205206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5080774</v>
      </c>
      <c r="X28" s="60">
        <v>11860518</v>
      </c>
      <c r="Y28" s="60">
        <v>-6779744</v>
      </c>
      <c r="Z28" s="140">
        <v>-57.16</v>
      </c>
      <c r="AA28" s="155">
        <v>23721031</v>
      </c>
    </row>
    <row r="29" spans="1:27" ht="12.75">
      <c r="A29" s="183" t="s">
        <v>40</v>
      </c>
      <c r="B29" s="182"/>
      <c r="C29" s="155">
        <v>1663692</v>
      </c>
      <c r="D29" s="155">
        <v>0</v>
      </c>
      <c r="E29" s="156">
        <v>2215786</v>
      </c>
      <c r="F29" s="60">
        <v>2215786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1107894</v>
      </c>
      <c r="Y29" s="60">
        <v>-1107894</v>
      </c>
      <c r="Z29" s="140">
        <v>-100</v>
      </c>
      <c r="AA29" s="155">
        <v>2215786</v>
      </c>
    </row>
    <row r="30" spans="1:27" ht="12.75">
      <c r="A30" s="183" t="s">
        <v>119</v>
      </c>
      <c r="B30" s="182"/>
      <c r="C30" s="155">
        <v>12931660</v>
      </c>
      <c r="D30" s="155">
        <v>0</v>
      </c>
      <c r="E30" s="156">
        <v>15070000</v>
      </c>
      <c r="F30" s="60">
        <v>15070000</v>
      </c>
      <c r="G30" s="60">
        <v>0</v>
      </c>
      <c r="H30" s="60">
        <v>28596</v>
      </c>
      <c r="I30" s="60">
        <v>1785509</v>
      </c>
      <c r="J30" s="60">
        <v>1814105</v>
      </c>
      <c r="K30" s="60">
        <v>0</v>
      </c>
      <c r="L30" s="60">
        <v>28596</v>
      </c>
      <c r="M30" s="60">
        <v>0</v>
      </c>
      <c r="N30" s="60">
        <v>28596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1842701</v>
      </c>
      <c r="X30" s="60">
        <v>7534998</v>
      </c>
      <c r="Y30" s="60">
        <v>-5692297</v>
      </c>
      <c r="Z30" s="140">
        <v>-75.54</v>
      </c>
      <c r="AA30" s="155">
        <v>15070000</v>
      </c>
    </row>
    <row r="31" spans="1:27" ht="12.75">
      <c r="A31" s="183" t="s">
        <v>120</v>
      </c>
      <c r="B31" s="182"/>
      <c r="C31" s="155">
        <v>3742362</v>
      </c>
      <c r="D31" s="155">
        <v>0</v>
      </c>
      <c r="E31" s="156">
        <v>2785500</v>
      </c>
      <c r="F31" s="60">
        <v>2785500</v>
      </c>
      <c r="G31" s="60">
        <v>0</v>
      </c>
      <c r="H31" s="60">
        <v>400249</v>
      </c>
      <c r="I31" s="60">
        <v>0</v>
      </c>
      <c r="J31" s="60">
        <v>400249</v>
      </c>
      <c r="K31" s="60">
        <v>0</v>
      </c>
      <c r="L31" s="60">
        <v>238614</v>
      </c>
      <c r="M31" s="60">
        <v>0</v>
      </c>
      <c r="N31" s="60">
        <v>238614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638863</v>
      </c>
      <c r="X31" s="60">
        <v>1392750</v>
      </c>
      <c r="Y31" s="60">
        <v>-753887</v>
      </c>
      <c r="Z31" s="140">
        <v>-54.13</v>
      </c>
      <c r="AA31" s="155">
        <v>2785500</v>
      </c>
    </row>
    <row r="32" spans="1:27" ht="12.75">
      <c r="A32" s="183" t="s">
        <v>121</v>
      </c>
      <c r="B32" s="182"/>
      <c r="C32" s="155">
        <v>6500662</v>
      </c>
      <c r="D32" s="155">
        <v>0</v>
      </c>
      <c r="E32" s="156">
        <v>12726709</v>
      </c>
      <c r="F32" s="60">
        <v>12726709</v>
      </c>
      <c r="G32" s="60">
        <v>168326</v>
      </c>
      <c r="H32" s="60">
        <v>79646</v>
      </c>
      <c r="I32" s="60">
        <v>584236</v>
      </c>
      <c r="J32" s="60">
        <v>832208</v>
      </c>
      <c r="K32" s="60">
        <v>0</v>
      </c>
      <c r="L32" s="60">
        <v>1464342</v>
      </c>
      <c r="M32" s="60">
        <v>0</v>
      </c>
      <c r="N32" s="60">
        <v>1464342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2296550</v>
      </c>
      <c r="X32" s="60">
        <v>6363354</v>
      </c>
      <c r="Y32" s="60">
        <v>-4066804</v>
      </c>
      <c r="Z32" s="140">
        <v>-63.91</v>
      </c>
      <c r="AA32" s="155">
        <v>12726709</v>
      </c>
    </row>
    <row r="33" spans="1:27" ht="12.75">
      <c r="A33" s="183" t="s">
        <v>42</v>
      </c>
      <c r="B33" s="182"/>
      <c r="C33" s="155">
        <v>4301476</v>
      </c>
      <c r="D33" s="155">
        <v>0</v>
      </c>
      <c r="E33" s="156">
        <v>290000</v>
      </c>
      <c r="F33" s="60">
        <v>290000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145002</v>
      </c>
      <c r="Y33" s="60">
        <v>-145002</v>
      </c>
      <c r="Z33" s="140">
        <v>-100</v>
      </c>
      <c r="AA33" s="155">
        <v>290000</v>
      </c>
    </row>
    <row r="34" spans="1:27" ht="12.75">
      <c r="A34" s="183" t="s">
        <v>43</v>
      </c>
      <c r="B34" s="182"/>
      <c r="C34" s="155">
        <v>39890731</v>
      </c>
      <c r="D34" s="155">
        <v>0</v>
      </c>
      <c r="E34" s="156">
        <v>22238604</v>
      </c>
      <c r="F34" s="60">
        <v>22238604</v>
      </c>
      <c r="G34" s="60">
        <v>3275694</v>
      </c>
      <c r="H34" s="60">
        <v>629932</v>
      </c>
      <c r="I34" s="60">
        <v>2806277</v>
      </c>
      <c r="J34" s="60">
        <v>6711903</v>
      </c>
      <c r="K34" s="60">
        <v>0</v>
      </c>
      <c r="L34" s="60">
        <v>3180861</v>
      </c>
      <c r="M34" s="60">
        <v>0</v>
      </c>
      <c r="N34" s="60">
        <v>3180861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9892764</v>
      </c>
      <c r="X34" s="60">
        <v>11119302</v>
      </c>
      <c r="Y34" s="60">
        <v>-1226538</v>
      </c>
      <c r="Z34" s="140">
        <v>-11.03</v>
      </c>
      <c r="AA34" s="155">
        <v>22238604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190572851</v>
      </c>
      <c r="D36" s="188">
        <f>SUM(D25:D35)</f>
        <v>0</v>
      </c>
      <c r="E36" s="189">
        <f t="shared" si="1"/>
        <v>184028003</v>
      </c>
      <c r="F36" s="190">
        <f t="shared" si="1"/>
        <v>184028003</v>
      </c>
      <c r="G36" s="190">
        <f t="shared" si="1"/>
        <v>10302422</v>
      </c>
      <c r="H36" s="190">
        <f t="shared" si="1"/>
        <v>8401811</v>
      </c>
      <c r="I36" s="190">
        <f t="shared" si="1"/>
        <v>13997302</v>
      </c>
      <c r="J36" s="190">
        <f t="shared" si="1"/>
        <v>32701535</v>
      </c>
      <c r="K36" s="190">
        <f t="shared" si="1"/>
        <v>0</v>
      </c>
      <c r="L36" s="190">
        <f t="shared" si="1"/>
        <v>12817901</v>
      </c>
      <c r="M36" s="190">
        <f t="shared" si="1"/>
        <v>0</v>
      </c>
      <c r="N36" s="190">
        <f t="shared" si="1"/>
        <v>12817901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45519436</v>
      </c>
      <c r="X36" s="190">
        <f t="shared" si="1"/>
        <v>92014008</v>
      </c>
      <c r="Y36" s="190">
        <f t="shared" si="1"/>
        <v>-46494572</v>
      </c>
      <c r="Z36" s="191">
        <f>+IF(X36&lt;&gt;0,+(Y36/X36)*100,0)</f>
        <v>-50.52988453671098</v>
      </c>
      <c r="AA36" s="188">
        <f>SUM(AA25:AA35)</f>
        <v>184028003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-39967034</v>
      </c>
      <c r="D38" s="199">
        <f>+D22-D36</f>
        <v>0</v>
      </c>
      <c r="E38" s="200">
        <f t="shared" si="2"/>
        <v>-28695134</v>
      </c>
      <c r="F38" s="106">
        <f t="shared" si="2"/>
        <v>-28695134</v>
      </c>
      <c r="G38" s="106">
        <f t="shared" si="2"/>
        <v>42176435</v>
      </c>
      <c r="H38" s="106">
        <f t="shared" si="2"/>
        <v>-5874738</v>
      </c>
      <c r="I38" s="106">
        <f t="shared" si="2"/>
        <v>-12628311</v>
      </c>
      <c r="J38" s="106">
        <f t="shared" si="2"/>
        <v>23673386</v>
      </c>
      <c r="K38" s="106">
        <f t="shared" si="2"/>
        <v>0</v>
      </c>
      <c r="L38" s="106">
        <f t="shared" si="2"/>
        <v>-4338647</v>
      </c>
      <c r="M38" s="106">
        <f t="shared" si="2"/>
        <v>0</v>
      </c>
      <c r="N38" s="106">
        <f t="shared" si="2"/>
        <v>-4338647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19334739</v>
      </c>
      <c r="X38" s="106">
        <f>IF(F22=F36,0,X22-X36)</f>
        <v>6290660</v>
      </c>
      <c r="Y38" s="106">
        <f t="shared" si="2"/>
        <v>13044079</v>
      </c>
      <c r="Z38" s="201">
        <f>+IF(X38&lt;&gt;0,+(Y38/X38)*100,0)</f>
        <v>207.35628693968516</v>
      </c>
      <c r="AA38" s="199">
        <f>+AA22-AA36</f>
        <v>-28695134</v>
      </c>
    </row>
    <row r="39" spans="1:27" ht="12.75">
      <c r="A39" s="181" t="s">
        <v>46</v>
      </c>
      <c r="B39" s="185"/>
      <c r="C39" s="155">
        <v>33665950</v>
      </c>
      <c r="D39" s="155">
        <v>0</v>
      </c>
      <c r="E39" s="156">
        <v>44278900</v>
      </c>
      <c r="F39" s="60">
        <v>44278900</v>
      </c>
      <c r="G39" s="60">
        <v>0</v>
      </c>
      <c r="H39" s="60">
        <v>-165</v>
      </c>
      <c r="I39" s="60">
        <v>1405478</v>
      </c>
      <c r="J39" s="60">
        <v>1405313</v>
      </c>
      <c r="K39" s="60">
        <v>0</v>
      </c>
      <c r="L39" s="60">
        <v>4444423</v>
      </c>
      <c r="M39" s="60">
        <v>0</v>
      </c>
      <c r="N39" s="60">
        <v>4444423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5849736</v>
      </c>
      <c r="X39" s="60">
        <v>29519266</v>
      </c>
      <c r="Y39" s="60">
        <v>-23669530</v>
      </c>
      <c r="Z39" s="140">
        <v>-80.18</v>
      </c>
      <c r="AA39" s="155">
        <v>44278900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-6301084</v>
      </c>
      <c r="D42" s="206">
        <f>SUM(D38:D41)</f>
        <v>0</v>
      </c>
      <c r="E42" s="207">
        <f t="shared" si="3"/>
        <v>15583766</v>
      </c>
      <c r="F42" s="88">
        <f t="shared" si="3"/>
        <v>15583766</v>
      </c>
      <c r="G42" s="88">
        <f t="shared" si="3"/>
        <v>42176435</v>
      </c>
      <c r="H42" s="88">
        <f t="shared" si="3"/>
        <v>-5874903</v>
      </c>
      <c r="I42" s="88">
        <f t="shared" si="3"/>
        <v>-11222833</v>
      </c>
      <c r="J42" s="88">
        <f t="shared" si="3"/>
        <v>25078699</v>
      </c>
      <c r="K42" s="88">
        <f t="shared" si="3"/>
        <v>0</v>
      </c>
      <c r="L42" s="88">
        <f t="shared" si="3"/>
        <v>105776</v>
      </c>
      <c r="M42" s="88">
        <f t="shared" si="3"/>
        <v>0</v>
      </c>
      <c r="N42" s="88">
        <f t="shared" si="3"/>
        <v>105776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25184475</v>
      </c>
      <c r="X42" s="88">
        <f t="shared" si="3"/>
        <v>35809926</v>
      </c>
      <c r="Y42" s="88">
        <f t="shared" si="3"/>
        <v>-10625451</v>
      </c>
      <c r="Z42" s="208">
        <f>+IF(X42&lt;&gt;0,+(Y42/X42)*100,0)</f>
        <v>-29.671803845671167</v>
      </c>
      <c r="AA42" s="206">
        <f>SUM(AA38:AA41)</f>
        <v>15583766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-6301084</v>
      </c>
      <c r="D44" s="210">
        <f>+D42-D43</f>
        <v>0</v>
      </c>
      <c r="E44" s="211">
        <f t="shared" si="4"/>
        <v>15583766</v>
      </c>
      <c r="F44" s="77">
        <f t="shared" si="4"/>
        <v>15583766</v>
      </c>
      <c r="G44" s="77">
        <f t="shared" si="4"/>
        <v>42176435</v>
      </c>
      <c r="H44" s="77">
        <f t="shared" si="4"/>
        <v>-5874903</v>
      </c>
      <c r="I44" s="77">
        <f t="shared" si="4"/>
        <v>-11222833</v>
      </c>
      <c r="J44" s="77">
        <f t="shared" si="4"/>
        <v>25078699</v>
      </c>
      <c r="K44" s="77">
        <f t="shared" si="4"/>
        <v>0</v>
      </c>
      <c r="L44" s="77">
        <f t="shared" si="4"/>
        <v>105776</v>
      </c>
      <c r="M44" s="77">
        <f t="shared" si="4"/>
        <v>0</v>
      </c>
      <c r="N44" s="77">
        <f t="shared" si="4"/>
        <v>105776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25184475</v>
      </c>
      <c r="X44" s="77">
        <f t="shared" si="4"/>
        <v>35809926</v>
      </c>
      <c r="Y44" s="77">
        <f t="shared" si="4"/>
        <v>-10625451</v>
      </c>
      <c r="Z44" s="212">
        <f>+IF(X44&lt;&gt;0,+(Y44/X44)*100,0)</f>
        <v>-29.671803845671167</v>
      </c>
      <c r="AA44" s="210">
        <f>+AA42-AA43</f>
        <v>15583766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-6301084</v>
      </c>
      <c r="D46" s="206">
        <f>SUM(D44:D45)</f>
        <v>0</v>
      </c>
      <c r="E46" s="207">
        <f t="shared" si="5"/>
        <v>15583766</v>
      </c>
      <c r="F46" s="88">
        <f t="shared" si="5"/>
        <v>15583766</v>
      </c>
      <c r="G46" s="88">
        <f t="shared" si="5"/>
        <v>42176435</v>
      </c>
      <c r="H46" s="88">
        <f t="shared" si="5"/>
        <v>-5874903</v>
      </c>
      <c r="I46" s="88">
        <f t="shared" si="5"/>
        <v>-11222833</v>
      </c>
      <c r="J46" s="88">
        <f t="shared" si="5"/>
        <v>25078699</v>
      </c>
      <c r="K46" s="88">
        <f t="shared" si="5"/>
        <v>0</v>
      </c>
      <c r="L46" s="88">
        <f t="shared" si="5"/>
        <v>105776</v>
      </c>
      <c r="M46" s="88">
        <f t="shared" si="5"/>
        <v>0</v>
      </c>
      <c r="N46" s="88">
        <f t="shared" si="5"/>
        <v>105776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25184475</v>
      </c>
      <c r="X46" s="88">
        <f t="shared" si="5"/>
        <v>35809926</v>
      </c>
      <c r="Y46" s="88">
        <f t="shared" si="5"/>
        <v>-10625451</v>
      </c>
      <c r="Z46" s="208">
        <f>+IF(X46&lt;&gt;0,+(Y46/X46)*100,0)</f>
        <v>-29.671803845671167</v>
      </c>
      <c r="AA46" s="206">
        <f>SUM(AA44:AA45)</f>
        <v>15583766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-6301084</v>
      </c>
      <c r="D48" s="217">
        <f>SUM(D46:D47)</f>
        <v>0</v>
      </c>
      <c r="E48" s="218">
        <f t="shared" si="6"/>
        <v>15583766</v>
      </c>
      <c r="F48" s="219">
        <f t="shared" si="6"/>
        <v>15583766</v>
      </c>
      <c r="G48" s="219">
        <f t="shared" si="6"/>
        <v>42176435</v>
      </c>
      <c r="H48" s="220">
        <f t="shared" si="6"/>
        <v>-5874903</v>
      </c>
      <c r="I48" s="220">
        <f t="shared" si="6"/>
        <v>-11222833</v>
      </c>
      <c r="J48" s="220">
        <f t="shared" si="6"/>
        <v>25078699</v>
      </c>
      <c r="K48" s="220">
        <f t="shared" si="6"/>
        <v>0</v>
      </c>
      <c r="L48" s="220">
        <f t="shared" si="6"/>
        <v>105776</v>
      </c>
      <c r="M48" s="219">
        <f t="shared" si="6"/>
        <v>0</v>
      </c>
      <c r="N48" s="219">
        <f t="shared" si="6"/>
        <v>105776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25184475</v>
      </c>
      <c r="X48" s="220">
        <f t="shared" si="6"/>
        <v>35809926</v>
      </c>
      <c r="Y48" s="220">
        <f t="shared" si="6"/>
        <v>-10625451</v>
      </c>
      <c r="Z48" s="221">
        <f>+IF(X48&lt;&gt;0,+(Y48/X48)*100,0)</f>
        <v>-29.671803845671167</v>
      </c>
      <c r="AA48" s="222">
        <f>SUM(AA46:AA47)</f>
        <v>15583766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3651712</v>
      </c>
      <c r="D5" s="153">
        <f>SUM(D6:D8)</f>
        <v>0</v>
      </c>
      <c r="E5" s="154">
        <f t="shared" si="0"/>
        <v>15000000</v>
      </c>
      <c r="F5" s="100">
        <f t="shared" si="0"/>
        <v>15000000</v>
      </c>
      <c r="G5" s="100">
        <f t="shared" si="0"/>
        <v>0</v>
      </c>
      <c r="H5" s="100">
        <f t="shared" si="0"/>
        <v>1174534</v>
      </c>
      <c r="I5" s="100">
        <f t="shared" si="0"/>
        <v>0</v>
      </c>
      <c r="J5" s="100">
        <f t="shared" si="0"/>
        <v>1174534</v>
      </c>
      <c r="K5" s="100">
        <f t="shared" si="0"/>
        <v>0</v>
      </c>
      <c r="L5" s="100">
        <f t="shared" si="0"/>
        <v>1056969</v>
      </c>
      <c r="M5" s="100">
        <f t="shared" si="0"/>
        <v>0</v>
      </c>
      <c r="N5" s="100">
        <f t="shared" si="0"/>
        <v>1056969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2231503</v>
      </c>
      <c r="X5" s="100">
        <f t="shared" si="0"/>
        <v>7500000</v>
      </c>
      <c r="Y5" s="100">
        <f t="shared" si="0"/>
        <v>-5268497</v>
      </c>
      <c r="Z5" s="137">
        <f>+IF(X5&lt;&gt;0,+(Y5/X5)*100,0)</f>
        <v>-70.24662666666667</v>
      </c>
      <c r="AA5" s="153">
        <f>SUM(AA6:AA8)</f>
        <v>15000000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>
        <v>1174534</v>
      </c>
      <c r="I6" s="60"/>
      <c r="J6" s="60">
        <v>1174534</v>
      </c>
      <c r="K6" s="60"/>
      <c r="L6" s="60">
        <v>1056969</v>
      </c>
      <c r="M6" s="60"/>
      <c r="N6" s="60">
        <v>1056969</v>
      </c>
      <c r="O6" s="60"/>
      <c r="P6" s="60"/>
      <c r="Q6" s="60"/>
      <c r="R6" s="60"/>
      <c r="S6" s="60"/>
      <c r="T6" s="60"/>
      <c r="U6" s="60"/>
      <c r="V6" s="60"/>
      <c r="W6" s="60">
        <v>2231503</v>
      </c>
      <c r="X6" s="60"/>
      <c r="Y6" s="60">
        <v>2231503</v>
      </c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7500000</v>
      </c>
      <c r="Y7" s="159">
        <v>-7500000</v>
      </c>
      <c r="Z7" s="141">
        <v>-100</v>
      </c>
      <c r="AA7" s="225"/>
    </row>
    <row r="8" spans="1:27" ht="12.75">
      <c r="A8" s="138" t="s">
        <v>77</v>
      </c>
      <c r="B8" s="136"/>
      <c r="C8" s="155">
        <v>3651712</v>
      </c>
      <c r="D8" s="155"/>
      <c r="E8" s="156">
        <v>15000000</v>
      </c>
      <c r="F8" s="60">
        <v>15000000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>
        <v>15000000</v>
      </c>
    </row>
    <row r="9" spans="1:27" ht="12.75">
      <c r="A9" s="135" t="s">
        <v>78</v>
      </c>
      <c r="B9" s="136"/>
      <c r="C9" s="153">
        <f aca="true" t="shared" si="1" ref="C9:Y9">SUM(C10:C14)</f>
        <v>1559809</v>
      </c>
      <c r="D9" s="153">
        <f>SUM(D10:D14)</f>
        <v>0</v>
      </c>
      <c r="E9" s="154">
        <f t="shared" si="1"/>
        <v>38149000</v>
      </c>
      <c r="F9" s="100">
        <f t="shared" si="1"/>
        <v>38149000</v>
      </c>
      <c r="G9" s="100">
        <f t="shared" si="1"/>
        <v>0</v>
      </c>
      <c r="H9" s="100">
        <f t="shared" si="1"/>
        <v>271000</v>
      </c>
      <c r="I9" s="100">
        <f t="shared" si="1"/>
        <v>0</v>
      </c>
      <c r="J9" s="100">
        <f t="shared" si="1"/>
        <v>271000</v>
      </c>
      <c r="K9" s="100">
        <f t="shared" si="1"/>
        <v>680668</v>
      </c>
      <c r="L9" s="100">
        <f t="shared" si="1"/>
        <v>3921537</v>
      </c>
      <c r="M9" s="100">
        <f t="shared" si="1"/>
        <v>0</v>
      </c>
      <c r="N9" s="100">
        <f t="shared" si="1"/>
        <v>4602205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4873205</v>
      </c>
      <c r="X9" s="100">
        <f t="shared" si="1"/>
        <v>19074498</v>
      </c>
      <c r="Y9" s="100">
        <f t="shared" si="1"/>
        <v>-14201293</v>
      </c>
      <c r="Z9" s="137">
        <f>+IF(X9&lt;&gt;0,+(Y9/X9)*100,0)</f>
        <v>-74.45172606901633</v>
      </c>
      <c r="AA9" s="102">
        <f>SUM(AA10:AA14)</f>
        <v>38149000</v>
      </c>
    </row>
    <row r="10" spans="1:27" ht="12.75">
      <c r="A10" s="138" t="s">
        <v>79</v>
      </c>
      <c r="B10" s="136"/>
      <c r="C10" s="155"/>
      <c r="D10" s="155"/>
      <c r="E10" s="156">
        <v>19170000</v>
      </c>
      <c r="F10" s="60">
        <v>19170000</v>
      </c>
      <c r="G10" s="60"/>
      <c r="H10" s="60"/>
      <c r="I10" s="60"/>
      <c r="J10" s="60"/>
      <c r="K10" s="60"/>
      <c r="L10" s="60">
        <v>1608967</v>
      </c>
      <c r="M10" s="60"/>
      <c r="N10" s="60">
        <v>1608967</v>
      </c>
      <c r="O10" s="60"/>
      <c r="P10" s="60"/>
      <c r="Q10" s="60"/>
      <c r="R10" s="60"/>
      <c r="S10" s="60"/>
      <c r="T10" s="60"/>
      <c r="U10" s="60"/>
      <c r="V10" s="60"/>
      <c r="W10" s="60">
        <v>1608967</v>
      </c>
      <c r="X10" s="60">
        <v>9585000</v>
      </c>
      <c r="Y10" s="60">
        <v>-7976033</v>
      </c>
      <c r="Z10" s="140">
        <v>-83.21</v>
      </c>
      <c r="AA10" s="62">
        <v>19170000</v>
      </c>
    </row>
    <row r="11" spans="1:27" ht="12.75">
      <c r="A11" s="138" t="s">
        <v>80</v>
      </c>
      <c r="B11" s="136"/>
      <c r="C11" s="155">
        <v>1559809</v>
      </c>
      <c r="D11" s="155"/>
      <c r="E11" s="156">
        <v>18979000</v>
      </c>
      <c r="F11" s="60">
        <v>18979000</v>
      </c>
      <c r="G11" s="60"/>
      <c r="H11" s="60">
        <v>271000</v>
      </c>
      <c r="I11" s="60"/>
      <c r="J11" s="60">
        <v>271000</v>
      </c>
      <c r="K11" s="60">
        <v>428668</v>
      </c>
      <c r="L11" s="60">
        <v>2312570</v>
      </c>
      <c r="M11" s="60"/>
      <c r="N11" s="60">
        <v>2741238</v>
      </c>
      <c r="O11" s="60"/>
      <c r="P11" s="60"/>
      <c r="Q11" s="60"/>
      <c r="R11" s="60"/>
      <c r="S11" s="60"/>
      <c r="T11" s="60"/>
      <c r="U11" s="60"/>
      <c r="V11" s="60"/>
      <c r="W11" s="60">
        <v>3012238</v>
      </c>
      <c r="X11" s="60">
        <v>9489498</v>
      </c>
      <c r="Y11" s="60">
        <v>-6477260</v>
      </c>
      <c r="Z11" s="140">
        <v>-68.26</v>
      </c>
      <c r="AA11" s="62">
        <v>18979000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>
        <v>252000</v>
      </c>
      <c r="L12" s="60"/>
      <c r="M12" s="60"/>
      <c r="N12" s="60">
        <v>252000</v>
      </c>
      <c r="O12" s="60"/>
      <c r="P12" s="60"/>
      <c r="Q12" s="60"/>
      <c r="R12" s="60"/>
      <c r="S12" s="60"/>
      <c r="T12" s="60"/>
      <c r="U12" s="60"/>
      <c r="V12" s="60"/>
      <c r="W12" s="60">
        <v>252000</v>
      </c>
      <c r="X12" s="60"/>
      <c r="Y12" s="60">
        <v>252000</v>
      </c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31904972</v>
      </c>
      <c r="D15" s="153">
        <f>SUM(D16:D18)</f>
        <v>0</v>
      </c>
      <c r="E15" s="154">
        <f t="shared" si="2"/>
        <v>6054600</v>
      </c>
      <c r="F15" s="100">
        <f t="shared" si="2"/>
        <v>6054600</v>
      </c>
      <c r="G15" s="100">
        <f t="shared" si="2"/>
        <v>60772</v>
      </c>
      <c r="H15" s="100">
        <f t="shared" si="2"/>
        <v>184960</v>
      </c>
      <c r="I15" s="100">
        <f t="shared" si="2"/>
        <v>176924</v>
      </c>
      <c r="J15" s="100">
        <f t="shared" si="2"/>
        <v>422656</v>
      </c>
      <c r="K15" s="100">
        <f t="shared" si="2"/>
        <v>1670137</v>
      </c>
      <c r="L15" s="100">
        <f t="shared" si="2"/>
        <v>1119988</v>
      </c>
      <c r="M15" s="100">
        <f t="shared" si="2"/>
        <v>0</v>
      </c>
      <c r="N15" s="100">
        <f t="shared" si="2"/>
        <v>2790125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3212781</v>
      </c>
      <c r="X15" s="100">
        <f t="shared" si="2"/>
        <v>1366302</v>
      </c>
      <c r="Y15" s="100">
        <f t="shared" si="2"/>
        <v>1846479</v>
      </c>
      <c r="Z15" s="137">
        <f>+IF(X15&lt;&gt;0,+(Y15/X15)*100,0)</f>
        <v>135.1442799615312</v>
      </c>
      <c r="AA15" s="102">
        <f>SUM(AA16:AA18)</f>
        <v>6054600</v>
      </c>
    </row>
    <row r="16" spans="1:27" ht="12.75">
      <c r="A16" s="138" t="s">
        <v>85</v>
      </c>
      <c r="B16" s="136"/>
      <c r="C16" s="155"/>
      <c r="D16" s="155"/>
      <c r="E16" s="156">
        <v>800000</v>
      </c>
      <c r="F16" s="60">
        <v>800000</v>
      </c>
      <c r="G16" s="60"/>
      <c r="H16" s="60">
        <v>184960</v>
      </c>
      <c r="I16" s="60"/>
      <c r="J16" s="60">
        <v>184960</v>
      </c>
      <c r="K16" s="60">
        <v>495957</v>
      </c>
      <c r="L16" s="60"/>
      <c r="M16" s="60"/>
      <c r="N16" s="60">
        <v>495957</v>
      </c>
      <c r="O16" s="60"/>
      <c r="P16" s="60"/>
      <c r="Q16" s="60"/>
      <c r="R16" s="60"/>
      <c r="S16" s="60"/>
      <c r="T16" s="60"/>
      <c r="U16" s="60"/>
      <c r="V16" s="60"/>
      <c r="W16" s="60">
        <v>680917</v>
      </c>
      <c r="X16" s="60"/>
      <c r="Y16" s="60">
        <v>680917</v>
      </c>
      <c r="Z16" s="140"/>
      <c r="AA16" s="62">
        <v>800000</v>
      </c>
    </row>
    <row r="17" spans="1:27" ht="12.75">
      <c r="A17" s="138" t="s">
        <v>86</v>
      </c>
      <c r="B17" s="136"/>
      <c r="C17" s="155">
        <v>31904972</v>
      </c>
      <c r="D17" s="155"/>
      <c r="E17" s="156">
        <v>5254600</v>
      </c>
      <c r="F17" s="60">
        <v>5254600</v>
      </c>
      <c r="G17" s="60">
        <v>60772</v>
      </c>
      <c r="H17" s="60"/>
      <c r="I17" s="60">
        <v>176924</v>
      </c>
      <c r="J17" s="60">
        <v>237696</v>
      </c>
      <c r="K17" s="60">
        <v>1174180</v>
      </c>
      <c r="L17" s="60">
        <v>1119988</v>
      </c>
      <c r="M17" s="60"/>
      <c r="N17" s="60">
        <v>2294168</v>
      </c>
      <c r="O17" s="60"/>
      <c r="P17" s="60"/>
      <c r="Q17" s="60"/>
      <c r="R17" s="60"/>
      <c r="S17" s="60"/>
      <c r="T17" s="60"/>
      <c r="U17" s="60"/>
      <c r="V17" s="60"/>
      <c r="W17" s="60">
        <v>2531864</v>
      </c>
      <c r="X17" s="60">
        <v>1366302</v>
      </c>
      <c r="Y17" s="60">
        <v>1165562</v>
      </c>
      <c r="Z17" s="140">
        <v>85.31</v>
      </c>
      <c r="AA17" s="62">
        <v>5254600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317400</v>
      </c>
      <c r="D19" s="153">
        <f>SUM(D20:D23)</f>
        <v>0</v>
      </c>
      <c r="E19" s="154">
        <f t="shared" si="3"/>
        <v>1350000</v>
      </c>
      <c r="F19" s="100">
        <f t="shared" si="3"/>
        <v>1350000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799998</v>
      </c>
      <c r="Y19" s="100">
        <f t="shared" si="3"/>
        <v>-799998</v>
      </c>
      <c r="Z19" s="137">
        <f>+IF(X19&lt;&gt;0,+(Y19/X19)*100,0)</f>
        <v>-100</v>
      </c>
      <c r="AA19" s="102">
        <f>SUM(AA20:AA23)</f>
        <v>1350000</v>
      </c>
    </row>
    <row r="20" spans="1:27" ht="12.75">
      <c r="A20" s="138" t="s">
        <v>89</v>
      </c>
      <c r="B20" s="136"/>
      <c r="C20" s="155">
        <v>317400</v>
      </c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1350000</v>
      </c>
      <c r="F23" s="60">
        <v>1350000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799998</v>
      </c>
      <c r="Y23" s="60">
        <v>-799998</v>
      </c>
      <c r="Z23" s="140">
        <v>-100</v>
      </c>
      <c r="AA23" s="62">
        <v>1350000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37433893</v>
      </c>
      <c r="D25" s="217">
        <f>+D5+D9+D15+D19+D24</f>
        <v>0</v>
      </c>
      <c r="E25" s="230">
        <f t="shared" si="4"/>
        <v>60553600</v>
      </c>
      <c r="F25" s="219">
        <f t="shared" si="4"/>
        <v>60553600</v>
      </c>
      <c r="G25" s="219">
        <f t="shared" si="4"/>
        <v>60772</v>
      </c>
      <c r="H25" s="219">
        <f t="shared" si="4"/>
        <v>1630494</v>
      </c>
      <c r="I25" s="219">
        <f t="shared" si="4"/>
        <v>176924</v>
      </c>
      <c r="J25" s="219">
        <f t="shared" si="4"/>
        <v>1868190</v>
      </c>
      <c r="K25" s="219">
        <f t="shared" si="4"/>
        <v>2350805</v>
      </c>
      <c r="L25" s="219">
        <f t="shared" si="4"/>
        <v>6098494</v>
      </c>
      <c r="M25" s="219">
        <f t="shared" si="4"/>
        <v>0</v>
      </c>
      <c r="N25" s="219">
        <f t="shared" si="4"/>
        <v>8449299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10317489</v>
      </c>
      <c r="X25" s="219">
        <f t="shared" si="4"/>
        <v>28740798</v>
      </c>
      <c r="Y25" s="219">
        <f t="shared" si="4"/>
        <v>-18423309</v>
      </c>
      <c r="Z25" s="231">
        <f>+IF(X25&lt;&gt;0,+(Y25/X25)*100,0)</f>
        <v>-64.10159175121025</v>
      </c>
      <c r="AA25" s="232">
        <f>+AA5+AA9+AA15+AA19+AA24</f>
        <v>60553600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33665950</v>
      </c>
      <c r="D28" s="155"/>
      <c r="E28" s="156">
        <v>44828600</v>
      </c>
      <c r="F28" s="60">
        <v>44828600</v>
      </c>
      <c r="G28" s="60">
        <v>60772</v>
      </c>
      <c r="H28" s="60">
        <v>455960</v>
      </c>
      <c r="I28" s="60">
        <v>176924</v>
      </c>
      <c r="J28" s="60">
        <v>693656</v>
      </c>
      <c r="K28" s="60">
        <v>1854848</v>
      </c>
      <c r="L28" s="60">
        <v>5041525</v>
      </c>
      <c r="M28" s="60"/>
      <c r="N28" s="60">
        <v>6896373</v>
      </c>
      <c r="O28" s="60"/>
      <c r="P28" s="60"/>
      <c r="Q28" s="60"/>
      <c r="R28" s="60"/>
      <c r="S28" s="60"/>
      <c r="T28" s="60"/>
      <c r="U28" s="60"/>
      <c r="V28" s="60"/>
      <c r="W28" s="60">
        <v>7590029</v>
      </c>
      <c r="X28" s="60">
        <v>28171400</v>
      </c>
      <c r="Y28" s="60">
        <v>-20581371</v>
      </c>
      <c r="Z28" s="140">
        <v>-73.06</v>
      </c>
      <c r="AA28" s="155">
        <v>44828600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33665950</v>
      </c>
      <c r="D32" s="210">
        <f>SUM(D28:D31)</f>
        <v>0</v>
      </c>
      <c r="E32" s="211">
        <f t="shared" si="5"/>
        <v>44828600</v>
      </c>
      <c r="F32" s="77">
        <f t="shared" si="5"/>
        <v>44828600</v>
      </c>
      <c r="G32" s="77">
        <f t="shared" si="5"/>
        <v>60772</v>
      </c>
      <c r="H32" s="77">
        <f t="shared" si="5"/>
        <v>455960</v>
      </c>
      <c r="I32" s="77">
        <f t="shared" si="5"/>
        <v>176924</v>
      </c>
      <c r="J32" s="77">
        <f t="shared" si="5"/>
        <v>693656</v>
      </c>
      <c r="K32" s="77">
        <f t="shared" si="5"/>
        <v>1854848</v>
      </c>
      <c r="L32" s="77">
        <f t="shared" si="5"/>
        <v>5041525</v>
      </c>
      <c r="M32" s="77">
        <f t="shared" si="5"/>
        <v>0</v>
      </c>
      <c r="N32" s="77">
        <f t="shared" si="5"/>
        <v>6896373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7590029</v>
      </c>
      <c r="X32" s="77">
        <f t="shared" si="5"/>
        <v>28171400</v>
      </c>
      <c r="Y32" s="77">
        <f t="shared" si="5"/>
        <v>-20581371</v>
      </c>
      <c r="Z32" s="212">
        <f>+IF(X32&lt;&gt;0,+(Y32/X32)*100,0)</f>
        <v>-73.05767906458323</v>
      </c>
      <c r="AA32" s="79">
        <f>SUM(AA28:AA31)</f>
        <v>44828600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>
        <v>15000000</v>
      </c>
      <c r="F34" s="60">
        <v>15000000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>
        <v>15000000</v>
      </c>
    </row>
    <row r="35" spans="1:27" ht="12.75">
      <c r="A35" s="237" t="s">
        <v>53</v>
      </c>
      <c r="B35" s="136"/>
      <c r="C35" s="155">
        <v>3767943</v>
      </c>
      <c r="D35" s="155"/>
      <c r="E35" s="156">
        <v>725000</v>
      </c>
      <c r="F35" s="60">
        <v>725000</v>
      </c>
      <c r="G35" s="60"/>
      <c r="H35" s="60">
        <v>1174534</v>
      </c>
      <c r="I35" s="60"/>
      <c r="J35" s="60">
        <v>1174534</v>
      </c>
      <c r="K35" s="60">
        <v>495957</v>
      </c>
      <c r="L35" s="60">
        <v>1056969</v>
      </c>
      <c r="M35" s="60"/>
      <c r="N35" s="60">
        <v>1552926</v>
      </c>
      <c r="O35" s="60"/>
      <c r="P35" s="60"/>
      <c r="Q35" s="60"/>
      <c r="R35" s="60"/>
      <c r="S35" s="60"/>
      <c r="T35" s="60"/>
      <c r="U35" s="60"/>
      <c r="V35" s="60"/>
      <c r="W35" s="60">
        <v>2727460</v>
      </c>
      <c r="X35" s="60"/>
      <c r="Y35" s="60">
        <v>2727460</v>
      </c>
      <c r="Z35" s="140"/>
      <c r="AA35" s="62">
        <v>725000</v>
      </c>
    </row>
    <row r="36" spans="1:27" ht="12.75">
      <c r="A36" s="238" t="s">
        <v>139</v>
      </c>
      <c r="B36" s="149"/>
      <c r="C36" s="222">
        <f aca="true" t="shared" si="6" ref="C36:Y36">SUM(C32:C35)</f>
        <v>37433893</v>
      </c>
      <c r="D36" s="222">
        <f>SUM(D32:D35)</f>
        <v>0</v>
      </c>
      <c r="E36" s="218">
        <f t="shared" si="6"/>
        <v>60553600</v>
      </c>
      <c r="F36" s="220">
        <f t="shared" si="6"/>
        <v>60553600</v>
      </c>
      <c r="G36" s="220">
        <f t="shared" si="6"/>
        <v>60772</v>
      </c>
      <c r="H36" s="220">
        <f t="shared" si="6"/>
        <v>1630494</v>
      </c>
      <c r="I36" s="220">
        <f t="shared" si="6"/>
        <v>176924</v>
      </c>
      <c r="J36" s="220">
        <f t="shared" si="6"/>
        <v>1868190</v>
      </c>
      <c r="K36" s="220">
        <f t="shared" si="6"/>
        <v>2350805</v>
      </c>
      <c r="L36" s="220">
        <f t="shared" si="6"/>
        <v>6098494</v>
      </c>
      <c r="M36" s="220">
        <f t="shared" si="6"/>
        <v>0</v>
      </c>
      <c r="N36" s="220">
        <f t="shared" si="6"/>
        <v>8449299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10317489</v>
      </c>
      <c r="X36" s="220">
        <f t="shared" si="6"/>
        <v>28171400</v>
      </c>
      <c r="Y36" s="220">
        <f t="shared" si="6"/>
        <v>-17853911</v>
      </c>
      <c r="Z36" s="221">
        <f>+IF(X36&lt;&gt;0,+(Y36/X36)*100,0)</f>
        <v>-63.37601610143621</v>
      </c>
      <c r="AA36" s="239">
        <f>SUM(AA32:AA35)</f>
        <v>60553600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3263698</v>
      </c>
      <c r="D6" s="155"/>
      <c r="E6" s="59">
        <v>10381333</v>
      </c>
      <c r="F6" s="60">
        <v>10381333</v>
      </c>
      <c r="G6" s="60">
        <v>53588197</v>
      </c>
      <c r="H6" s="60">
        <v>38933972</v>
      </c>
      <c r="I6" s="60">
        <v>24220252</v>
      </c>
      <c r="J6" s="60">
        <v>24220252</v>
      </c>
      <c r="K6" s="60">
        <v>16339140</v>
      </c>
      <c r="L6" s="60">
        <v>6770339</v>
      </c>
      <c r="M6" s="60"/>
      <c r="N6" s="60">
        <v>6770339</v>
      </c>
      <c r="O6" s="60"/>
      <c r="P6" s="60"/>
      <c r="Q6" s="60"/>
      <c r="R6" s="60"/>
      <c r="S6" s="60"/>
      <c r="T6" s="60"/>
      <c r="U6" s="60"/>
      <c r="V6" s="60"/>
      <c r="W6" s="60">
        <v>6770339</v>
      </c>
      <c r="X6" s="60">
        <v>5190667</v>
      </c>
      <c r="Y6" s="60">
        <v>1579672</v>
      </c>
      <c r="Z6" s="140">
        <v>30.43</v>
      </c>
      <c r="AA6" s="62">
        <v>10381333</v>
      </c>
    </row>
    <row r="7" spans="1:27" ht="12.75">
      <c r="A7" s="249" t="s">
        <v>144</v>
      </c>
      <c r="B7" s="182"/>
      <c r="C7" s="155">
        <v>2602716</v>
      </c>
      <c r="D7" s="155"/>
      <c r="E7" s="59"/>
      <c r="F7" s="60"/>
      <c r="G7" s="60">
        <v>13473</v>
      </c>
      <c r="H7" s="60">
        <v>8732021</v>
      </c>
      <c r="I7" s="60">
        <v>8791924</v>
      </c>
      <c r="J7" s="60">
        <v>8791924</v>
      </c>
      <c r="K7" s="60">
        <v>8862463</v>
      </c>
      <c r="L7" s="60">
        <v>6895196</v>
      </c>
      <c r="M7" s="60"/>
      <c r="N7" s="60">
        <v>6895196</v>
      </c>
      <c r="O7" s="60"/>
      <c r="P7" s="60"/>
      <c r="Q7" s="60"/>
      <c r="R7" s="60"/>
      <c r="S7" s="60"/>
      <c r="T7" s="60"/>
      <c r="U7" s="60"/>
      <c r="V7" s="60"/>
      <c r="W7" s="60">
        <v>6895196</v>
      </c>
      <c r="X7" s="60"/>
      <c r="Y7" s="60">
        <v>6895196</v>
      </c>
      <c r="Z7" s="140"/>
      <c r="AA7" s="62"/>
    </row>
    <row r="8" spans="1:27" ht="12.75">
      <c r="A8" s="249" t="s">
        <v>145</v>
      </c>
      <c r="B8" s="182"/>
      <c r="C8" s="155">
        <v>4014264</v>
      </c>
      <c r="D8" s="155"/>
      <c r="E8" s="59">
        <v>16060964</v>
      </c>
      <c r="F8" s="60">
        <v>16060964</v>
      </c>
      <c r="G8" s="60">
        <v>4248665</v>
      </c>
      <c r="H8" s="60">
        <v>5430457</v>
      </c>
      <c r="I8" s="60">
        <v>6777736</v>
      </c>
      <c r="J8" s="60">
        <v>6777736</v>
      </c>
      <c r="K8" s="60">
        <v>7642739</v>
      </c>
      <c r="L8" s="60">
        <v>8565775</v>
      </c>
      <c r="M8" s="60"/>
      <c r="N8" s="60">
        <v>8565775</v>
      </c>
      <c r="O8" s="60"/>
      <c r="P8" s="60"/>
      <c r="Q8" s="60"/>
      <c r="R8" s="60"/>
      <c r="S8" s="60"/>
      <c r="T8" s="60"/>
      <c r="U8" s="60"/>
      <c r="V8" s="60"/>
      <c r="W8" s="60">
        <v>8565775</v>
      </c>
      <c r="X8" s="60">
        <v>8030482</v>
      </c>
      <c r="Y8" s="60">
        <v>535293</v>
      </c>
      <c r="Z8" s="140">
        <v>6.67</v>
      </c>
      <c r="AA8" s="62">
        <v>16060964</v>
      </c>
    </row>
    <row r="9" spans="1:27" ht="12.75">
      <c r="A9" s="249" t="s">
        <v>146</v>
      </c>
      <c r="B9" s="182"/>
      <c r="C9" s="155">
        <v>7999646</v>
      </c>
      <c r="D9" s="155"/>
      <c r="E9" s="59">
        <v>12490000</v>
      </c>
      <c r="F9" s="60">
        <v>12490000</v>
      </c>
      <c r="G9" s="60">
        <v>-206940</v>
      </c>
      <c r="H9" s="60">
        <v>363595</v>
      </c>
      <c r="I9" s="60">
        <v>1140305</v>
      </c>
      <c r="J9" s="60">
        <v>1140305</v>
      </c>
      <c r="K9" s="60">
        <v>1823325</v>
      </c>
      <c r="L9" s="60">
        <v>4558754</v>
      </c>
      <c r="M9" s="60"/>
      <c r="N9" s="60">
        <v>4558754</v>
      </c>
      <c r="O9" s="60"/>
      <c r="P9" s="60"/>
      <c r="Q9" s="60"/>
      <c r="R9" s="60"/>
      <c r="S9" s="60"/>
      <c r="T9" s="60"/>
      <c r="U9" s="60"/>
      <c r="V9" s="60"/>
      <c r="W9" s="60">
        <v>4558754</v>
      </c>
      <c r="X9" s="60">
        <v>6245000</v>
      </c>
      <c r="Y9" s="60">
        <v>-1686246</v>
      </c>
      <c r="Z9" s="140">
        <v>-27</v>
      </c>
      <c r="AA9" s="62">
        <v>12490000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17880324</v>
      </c>
      <c r="D12" s="168">
        <f>SUM(D6:D11)</f>
        <v>0</v>
      </c>
      <c r="E12" s="72">
        <f t="shared" si="0"/>
        <v>38932297</v>
      </c>
      <c r="F12" s="73">
        <f t="shared" si="0"/>
        <v>38932297</v>
      </c>
      <c r="G12" s="73">
        <f t="shared" si="0"/>
        <v>57643395</v>
      </c>
      <c r="H12" s="73">
        <f t="shared" si="0"/>
        <v>53460045</v>
      </c>
      <c r="I12" s="73">
        <f t="shared" si="0"/>
        <v>40930217</v>
      </c>
      <c r="J12" s="73">
        <f t="shared" si="0"/>
        <v>40930217</v>
      </c>
      <c r="K12" s="73">
        <f t="shared" si="0"/>
        <v>34667667</v>
      </c>
      <c r="L12" s="73">
        <f t="shared" si="0"/>
        <v>26790064</v>
      </c>
      <c r="M12" s="73">
        <f t="shared" si="0"/>
        <v>0</v>
      </c>
      <c r="N12" s="73">
        <f t="shared" si="0"/>
        <v>26790064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26790064</v>
      </c>
      <c r="X12" s="73">
        <f t="shared" si="0"/>
        <v>19466149</v>
      </c>
      <c r="Y12" s="73">
        <f t="shared" si="0"/>
        <v>7323915</v>
      </c>
      <c r="Z12" s="170">
        <f>+IF(X12&lt;&gt;0,+(Y12/X12)*100,0)</f>
        <v>37.62385153838081</v>
      </c>
      <c r="AA12" s="74">
        <f>SUM(AA6:AA11)</f>
        <v>38932297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4151887</v>
      </c>
      <c r="D17" s="155"/>
      <c r="E17" s="59">
        <v>3870773</v>
      </c>
      <c r="F17" s="60">
        <v>3870773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1935387</v>
      </c>
      <c r="Y17" s="60">
        <v>-1935387</v>
      </c>
      <c r="Z17" s="140">
        <v>-100</v>
      </c>
      <c r="AA17" s="62">
        <v>3870773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426588911</v>
      </c>
      <c r="D19" s="155"/>
      <c r="E19" s="59">
        <v>447291921</v>
      </c>
      <c r="F19" s="60">
        <v>447291921</v>
      </c>
      <c r="G19" s="60">
        <v>60772</v>
      </c>
      <c r="H19" s="60">
        <v>1720766</v>
      </c>
      <c r="I19" s="60">
        <v>1897690</v>
      </c>
      <c r="J19" s="60">
        <v>1897690</v>
      </c>
      <c r="K19" s="60">
        <v>4218995</v>
      </c>
      <c r="L19" s="60">
        <v>10317489</v>
      </c>
      <c r="M19" s="60"/>
      <c r="N19" s="60">
        <v>10317489</v>
      </c>
      <c r="O19" s="60"/>
      <c r="P19" s="60"/>
      <c r="Q19" s="60"/>
      <c r="R19" s="60"/>
      <c r="S19" s="60"/>
      <c r="T19" s="60"/>
      <c r="U19" s="60"/>
      <c r="V19" s="60"/>
      <c r="W19" s="60">
        <v>10317489</v>
      </c>
      <c r="X19" s="60">
        <v>223645961</v>
      </c>
      <c r="Y19" s="60">
        <v>-213328472</v>
      </c>
      <c r="Z19" s="140">
        <v>-95.39</v>
      </c>
      <c r="AA19" s="62">
        <v>447291921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455962</v>
      </c>
      <c r="D22" s="155"/>
      <c r="E22" s="59">
        <v>265737</v>
      </c>
      <c r="F22" s="60">
        <v>265737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132869</v>
      </c>
      <c r="Y22" s="60">
        <v>-132869</v>
      </c>
      <c r="Z22" s="140">
        <v>-100</v>
      </c>
      <c r="AA22" s="62">
        <v>265737</v>
      </c>
    </row>
    <row r="23" spans="1:27" ht="12.75">
      <c r="A23" s="249" t="s">
        <v>158</v>
      </c>
      <c r="B23" s="182"/>
      <c r="C23" s="155">
        <v>182536</v>
      </c>
      <c r="D23" s="155"/>
      <c r="E23" s="59">
        <v>183000</v>
      </c>
      <c r="F23" s="60">
        <v>183000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91500</v>
      </c>
      <c r="Y23" s="159">
        <v>-91500</v>
      </c>
      <c r="Z23" s="141">
        <v>-100</v>
      </c>
      <c r="AA23" s="225">
        <v>183000</v>
      </c>
    </row>
    <row r="24" spans="1:27" ht="12.75">
      <c r="A24" s="250" t="s">
        <v>57</v>
      </c>
      <c r="B24" s="253"/>
      <c r="C24" s="168">
        <f aca="true" t="shared" si="1" ref="C24:Y24">SUM(C15:C23)</f>
        <v>431379296</v>
      </c>
      <c r="D24" s="168">
        <f>SUM(D15:D23)</f>
        <v>0</v>
      </c>
      <c r="E24" s="76">
        <f t="shared" si="1"/>
        <v>451611431</v>
      </c>
      <c r="F24" s="77">
        <f t="shared" si="1"/>
        <v>451611431</v>
      </c>
      <c r="G24" s="77">
        <f t="shared" si="1"/>
        <v>60772</v>
      </c>
      <c r="H24" s="77">
        <f t="shared" si="1"/>
        <v>1720766</v>
      </c>
      <c r="I24" s="77">
        <f t="shared" si="1"/>
        <v>1897690</v>
      </c>
      <c r="J24" s="77">
        <f t="shared" si="1"/>
        <v>1897690</v>
      </c>
      <c r="K24" s="77">
        <f t="shared" si="1"/>
        <v>4218995</v>
      </c>
      <c r="L24" s="77">
        <f t="shared" si="1"/>
        <v>10317489</v>
      </c>
      <c r="M24" s="77">
        <f t="shared" si="1"/>
        <v>0</v>
      </c>
      <c r="N24" s="77">
        <f t="shared" si="1"/>
        <v>10317489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10317489</v>
      </c>
      <c r="X24" s="77">
        <f t="shared" si="1"/>
        <v>225805717</v>
      </c>
      <c r="Y24" s="77">
        <f t="shared" si="1"/>
        <v>-215488228</v>
      </c>
      <c r="Z24" s="212">
        <f>+IF(X24&lt;&gt;0,+(Y24/X24)*100,0)</f>
        <v>-95.43081143512411</v>
      </c>
      <c r="AA24" s="79">
        <f>SUM(AA15:AA23)</f>
        <v>451611431</v>
      </c>
    </row>
    <row r="25" spans="1:27" ht="12.75">
      <c r="A25" s="250" t="s">
        <v>159</v>
      </c>
      <c r="B25" s="251"/>
      <c r="C25" s="168">
        <f aca="true" t="shared" si="2" ref="C25:Y25">+C12+C24</f>
        <v>449259620</v>
      </c>
      <c r="D25" s="168">
        <f>+D12+D24</f>
        <v>0</v>
      </c>
      <c r="E25" s="72">
        <f t="shared" si="2"/>
        <v>490543728</v>
      </c>
      <c r="F25" s="73">
        <f t="shared" si="2"/>
        <v>490543728</v>
      </c>
      <c r="G25" s="73">
        <f t="shared" si="2"/>
        <v>57704167</v>
      </c>
      <c r="H25" s="73">
        <f t="shared" si="2"/>
        <v>55180811</v>
      </c>
      <c r="I25" s="73">
        <f t="shared" si="2"/>
        <v>42827907</v>
      </c>
      <c r="J25" s="73">
        <f t="shared" si="2"/>
        <v>42827907</v>
      </c>
      <c r="K25" s="73">
        <f t="shared" si="2"/>
        <v>38886662</v>
      </c>
      <c r="L25" s="73">
        <f t="shared" si="2"/>
        <v>37107553</v>
      </c>
      <c r="M25" s="73">
        <f t="shared" si="2"/>
        <v>0</v>
      </c>
      <c r="N25" s="73">
        <f t="shared" si="2"/>
        <v>37107553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37107553</v>
      </c>
      <c r="X25" s="73">
        <f t="shared" si="2"/>
        <v>245271866</v>
      </c>
      <c r="Y25" s="73">
        <f t="shared" si="2"/>
        <v>-208164313</v>
      </c>
      <c r="Z25" s="170">
        <f>+IF(X25&lt;&gt;0,+(Y25/X25)*100,0)</f>
        <v>-84.87084817139198</v>
      </c>
      <c r="AA25" s="74">
        <f>+AA12+AA24</f>
        <v>490543728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368752</v>
      </c>
      <c r="D30" s="155"/>
      <c r="E30" s="59">
        <v>1035299</v>
      </c>
      <c r="F30" s="60">
        <v>1035299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517650</v>
      </c>
      <c r="Y30" s="60">
        <v>-517650</v>
      </c>
      <c r="Z30" s="140">
        <v>-100</v>
      </c>
      <c r="AA30" s="62">
        <v>1035299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>
        <v>-757</v>
      </c>
      <c r="H31" s="60">
        <v>-4424</v>
      </c>
      <c r="I31" s="60">
        <v>-8067</v>
      </c>
      <c r="J31" s="60">
        <v>-8067</v>
      </c>
      <c r="K31" s="60">
        <v>-9618</v>
      </c>
      <c r="L31" s="60">
        <v>147733</v>
      </c>
      <c r="M31" s="60"/>
      <c r="N31" s="60">
        <v>147733</v>
      </c>
      <c r="O31" s="60"/>
      <c r="P31" s="60"/>
      <c r="Q31" s="60"/>
      <c r="R31" s="60"/>
      <c r="S31" s="60"/>
      <c r="T31" s="60"/>
      <c r="U31" s="60"/>
      <c r="V31" s="60"/>
      <c r="W31" s="60">
        <v>147733</v>
      </c>
      <c r="X31" s="60"/>
      <c r="Y31" s="60">
        <v>147733</v>
      </c>
      <c r="Z31" s="140"/>
      <c r="AA31" s="62"/>
    </row>
    <row r="32" spans="1:27" ht="12.75">
      <c r="A32" s="249" t="s">
        <v>164</v>
      </c>
      <c r="B32" s="182"/>
      <c r="C32" s="155">
        <v>19841941</v>
      </c>
      <c r="D32" s="155"/>
      <c r="E32" s="59">
        <v>26425000</v>
      </c>
      <c r="F32" s="60">
        <v>26425000</v>
      </c>
      <c r="G32" s="60">
        <v>-15762798</v>
      </c>
      <c r="H32" s="60">
        <v>-20676175</v>
      </c>
      <c r="I32" s="60">
        <v>-20931458</v>
      </c>
      <c r="J32" s="60">
        <v>-20931458</v>
      </c>
      <c r="K32" s="60">
        <v>-15605159</v>
      </c>
      <c r="L32" s="60">
        <v>-18569870</v>
      </c>
      <c r="M32" s="60"/>
      <c r="N32" s="60">
        <v>-18569870</v>
      </c>
      <c r="O32" s="60"/>
      <c r="P32" s="60"/>
      <c r="Q32" s="60"/>
      <c r="R32" s="60"/>
      <c r="S32" s="60"/>
      <c r="T32" s="60"/>
      <c r="U32" s="60"/>
      <c r="V32" s="60"/>
      <c r="W32" s="60">
        <v>-18569870</v>
      </c>
      <c r="X32" s="60">
        <v>13212500</v>
      </c>
      <c r="Y32" s="60">
        <v>-31782370</v>
      </c>
      <c r="Z32" s="140">
        <v>-240.55</v>
      </c>
      <c r="AA32" s="62">
        <v>26425000</v>
      </c>
    </row>
    <row r="33" spans="1:27" ht="12.75">
      <c r="A33" s="249" t="s">
        <v>165</v>
      </c>
      <c r="B33" s="182"/>
      <c r="C33" s="155">
        <v>10380218</v>
      </c>
      <c r="D33" s="155"/>
      <c r="E33" s="59">
        <v>22562000</v>
      </c>
      <c r="F33" s="60">
        <v>22562000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11281000</v>
      </c>
      <c r="Y33" s="60">
        <v>-11281000</v>
      </c>
      <c r="Z33" s="140">
        <v>-100</v>
      </c>
      <c r="AA33" s="62">
        <v>22562000</v>
      </c>
    </row>
    <row r="34" spans="1:27" ht="12.75">
      <c r="A34" s="250" t="s">
        <v>58</v>
      </c>
      <c r="B34" s="251"/>
      <c r="C34" s="168">
        <f aca="true" t="shared" si="3" ref="C34:Y34">SUM(C29:C33)</f>
        <v>30590911</v>
      </c>
      <c r="D34" s="168">
        <f>SUM(D29:D33)</f>
        <v>0</v>
      </c>
      <c r="E34" s="72">
        <f t="shared" si="3"/>
        <v>50022299</v>
      </c>
      <c r="F34" s="73">
        <f t="shared" si="3"/>
        <v>50022299</v>
      </c>
      <c r="G34" s="73">
        <f t="shared" si="3"/>
        <v>-15763555</v>
      </c>
      <c r="H34" s="73">
        <f t="shared" si="3"/>
        <v>-20680599</v>
      </c>
      <c r="I34" s="73">
        <f t="shared" si="3"/>
        <v>-20939525</v>
      </c>
      <c r="J34" s="73">
        <f t="shared" si="3"/>
        <v>-20939525</v>
      </c>
      <c r="K34" s="73">
        <f t="shared" si="3"/>
        <v>-15614777</v>
      </c>
      <c r="L34" s="73">
        <f t="shared" si="3"/>
        <v>-18422137</v>
      </c>
      <c r="M34" s="73">
        <f t="shared" si="3"/>
        <v>0</v>
      </c>
      <c r="N34" s="73">
        <f t="shared" si="3"/>
        <v>-18422137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-18422137</v>
      </c>
      <c r="X34" s="73">
        <f t="shared" si="3"/>
        <v>25011150</v>
      </c>
      <c r="Y34" s="73">
        <f t="shared" si="3"/>
        <v>-43433287</v>
      </c>
      <c r="Z34" s="170">
        <f>+IF(X34&lt;&gt;0,+(Y34/X34)*100,0)</f>
        <v>-173.65569755888873</v>
      </c>
      <c r="AA34" s="74">
        <f>SUM(AA29:AA33)</f>
        <v>50022299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779237</v>
      </c>
      <c r="D37" s="155"/>
      <c r="E37" s="59">
        <v>13023520</v>
      </c>
      <c r="F37" s="60">
        <v>13023520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6511760</v>
      </c>
      <c r="Y37" s="60">
        <v>-6511760</v>
      </c>
      <c r="Z37" s="140">
        <v>-100</v>
      </c>
      <c r="AA37" s="62">
        <v>13023520</v>
      </c>
    </row>
    <row r="38" spans="1:27" ht="12.75">
      <c r="A38" s="249" t="s">
        <v>165</v>
      </c>
      <c r="B38" s="182"/>
      <c r="C38" s="155">
        <v>9483158</v>
      </c>
      <c r="D38" s="155"/>
      <c r="E38" s="59">
        <v>8280014</v>
      </c>
      <c r="F38" s="60">
        <v>8280014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4140007</v>
      </c>
      <c r="Y38" s="60">
        <v>-4140007</v>
      </c>
      <c r="Z38" s="140">
        <v>-100</v>
      </c>
      <c r="AA38" s="62">
        <v>8280014</v>
      </c>
    </row>
    <row r="39" spans="1:27" ht="12.75">
      <c r="A39" s="250" t="s">
        <v>59</v>
      </c>
      <c r="B39" s="253"/>
      <c r="C39" s="168">
        <f aca="true" t="shared" si="4" ref="C39:Y39">SUM(C37:C38)</f>
        <v>10262395</v>
      </c>
      <c r="D39" s="168">
        <f>SUM(D37:D38)</f>
        <v>0</v>
      </c>
      <c r="E39" s="76">
        <f t="shared" si="4"/>
        <v>21303534</v>
      </c>
      <c r="F39" s="77">
        <f t="shared" si="4"/>
        <v>21303534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10651767</v>
      </c>
      <c r="Y39" s="77">
        <f t="shared" si="4"/>
        <v>-10651767</v>
      </c>
      <c r="Z39" s="212">
        <f>+IF(X39&lt;&gt;0,+(Y39/X39)*100,0)</f>
        <v>-100</v>
      </c>
      <c r="AA39" s="79">
        <f>SUM(AA37:AA38)</f>
        <v>21303534</v>
      </c>
    </row>
    <row r="40" spans="1:27" ht="12.75">
      <c r="A40" s="250" t="s">
        <v>167</v>
      </c>
      <c r="B40" s="251"/>
      <c r="C40" s="168">
        <f aca="true" t="shared" si="5" ref="C40:Y40">+C34+C39</f>
        <v>40853306</v>
      </c>
      <c r="D40" s="168">
        <f>+D34+D39</f>
        <v>0</v>
      </c>
      <c r="E40" s="72">
        <f t="shared" si="5"/>
        <v>71325833</v>
      </c>
      <c r="F40" s="73">
        <f t="shared" si="5"/>
        <v>71325833</v>
      </c>
      <c r="G40" s="73">
        <f t="shared" si="5"/>
        <v>-15763555</v>
      </c>
      <c r="H40" s="73">
        <f t="shared" si="5"/>
        <v>-20680599</v>
      </c>
      <c r="I40" s="73">
        <f t="shared" si="5"/>
        <v>-20939525</v>
      </c>
      <c r="J40" s="73">
        <f t="shared" si="5"/>
        <v>-20939525</v>
      </c>
      <c r="K40" s="73">
        <f t="shared" si="5"/>
        <v>-15614777</v>
      </c>
      <c r="L40" s="73">
        <f t="shared" si="5"/>
        <v>-18422137</v>
      </c>
      <c r="M40" s="73">
        <f t="shared" si="5"/>
        <v>0</v>
      </c>
      <c r="N40" s="73">
        <f t="shared" si="5"/>
        <v>-18422137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-18422137</v>
      </c>
      <c r="X40" s="73">
        <f t="shared" si="5"/>
        <v>35662917</v>
      </c>
      <c r="Y40" s="73">
        <f t="shared" si="5"/>
        <v>-54085054</v>
      </c>
      <c r="Z40" s="170">
        <f>+IF(X40&lt;&gt;0,+(Y40/X40)*100,0)</f>
        <v>-151.65628207025242</v>
      </c>
      <c r="AA40" s="74">
        <f>+AA34+AA39</f>
        <v>71325833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408406314</v>
      </c>
      <c r="D42" s="257">
        <f>+D25-D40</f>
        <v>0</v>
      </c>
      <c r="E42" s="258">
        <f t="shared" si="6"/>
        <v>419217895</v>
      </c>
      <c r="F42" s="259">
        <f t="shared" si="6"/>
        <v>419217895</v>
      </c>
      <c r="G42" s="259">
        <f t="shared" si="6"/>
        <v>73467722</v>
      </c>
      <c r="H42" s="259">
        <f t="shared" si="6"/>
        <v>75861410</v>
      </c>
      <c r="I42" s="259">
        <f t="shared" si="6"/>
        <v>63767432</v>
      </c>
      <c r="J42" s="259">
        <f t="shared" si="6"/>
        <v>63767432</v>
      </c>
      <c r="K42" s="259">
        <f t="shared" si="6"/>
        <v>54501439</v>
      </c>
      <c r="L42" s="259">
        <f t="shared" si="6"/>
        <v>55529690</v>
      </c>
      <c r="M42" s="259">
        <f t="shared" si="6"/>
        <v>0</v>
      </c>
      <c r="N42" s="259">
        <f t="shared" si="6"/>
        <v>55529690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55529690</v>
      </c>
      <c r="X42" s="259">
        <f t="shared" si="6"/>
        <v>209608949</v>
      </c>
      <c r="Y42" s="259">
        <f t="shared" si="6"/>
        <v>-154079259</v>
      </c>
      <c r="Z42" s="260">
        <f>+IF(X42&lt;&gt;0,+(Y42/X42)*100,0)</f>
        <v>-73.50795838397148</v>
      </c>
      <c r="AA42" s="261">
        <f>+AA25-AA40</f>
        <v>419217895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408406314</v>
      </c>
      <c r="D45" s="155"/>
      <c r="E45" s="59">
        <v>419217895</v>
      </c>
      <c r="F45" s="60">
        <v>419217895</v>
      </c>
      <c r="G45" s="60">
        <v>73467722</v>
      </c>
      <c r="H45" s="60">
        <v>75861408</v>
      </c>
      <c r="I45" s="60">
        <v>63767432</v>
      </c>
      <c r="J45" s="60">
        <v>63767432</v>
      </c>
      <c r="K45" s="60">
        <v>54501438</v>
      </c>
      <c r="L45" s="60">
        <v>55529690</v>
      </c>
      <c r="M45" s="60"/>
      <c r="N45" s="60">
        <v>55529690</v>
      </c>
      <c r="O45" s="60"/>
      <c r="P45" s="60"/>
      <c r="Q45" s="60"/>
      <c r="R45" s="60"/>
      <c r="S45" s="60"/>
      <c r="T45" s="60"/>
      <c r="U45" s="60"/>
      <c r="V45" s="60"/>
      <c r="W45" s="60">
        <v>55529690</v>
      </c>
      <c r="X45" s="60">
        <v>209608948</v>
      </c>
      <c r="Y45" s="60">
        <v>-154079258</v>
      </c>
      <c r="Z45" s="139">
        <v>-73.51</v>
      </c>
      <c r="AA45" s="62">
        <v>419217895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408406314</v>
      </c>
      <c r="D48" s="217">
        <f>SUM(D45:D47)</f>
        <v>0</v>
      </c>
      <c r="E48" s="264">
        <f t="shared" si="7"/>
        <v>419217895</v>
      </c>
      <c r="F48" s="219">
        <f t="shared" si="7"/>
        <v>419217895</v>
      </c>
      <c r="G48" s="219">
        <f t="shared" si="7"/>
        <v>73467722</v>
      </c>
      <c r="H48" s="219">
        <f t="shared" si="7"/>
        <v>75861408</v>
      </c>
      <c r="I48" s="219">
        <f t="shared" si="7"/>
        <v>63767432</v>
      </c>
      <c r="J48" s="219">
        <f t="shared" si="7"/>
        <v>63767432</v>
      </c>
      <c r="K48" s="219">
        <f t="shared" si="7"/>
        <v>54501438</v>
      </c>
      <c r="L48" s="219">
        <f t="shared" si="7"/>
        <v>55529690</v>
      </c>
      <c r="M48" s="219">
        <f t="shared" si="7"/>
        <v>0</v>
      </c>
      <c r="N48" s="219">
        <f t="shared" si="7"/>
        <v>55529690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55529690</v>
      </c>
      <c r="X48" s="219">
        <f t="shared" si="7"/>
        <v>209608948</v>
      </c>
      <c r="Y48" s="219">
        <f t="shared" si="7"/>
        <v>-154079258</v>
      </c>
      <c r="Z48" s="265">
        <f>+IF(X48&lt;&gt;0,+(Y48/X48)*100,0)</f>
        <v>-73.50795825758355</v>
      </c>
      <c r="AA48" s="232">
        <f>SUM(AA45:AA47)</f>
        <v>419217895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5211974</v>
      </c>
      <c r="D6" s="155"/>
      <c r="E6" s="59">
        <v>1615357</v>
      </c>
      <c r="F6" s="60">
        <v>1615357</v>
      </c>
      <c r="G6" s="60"/>
      <c r="H6" s="60"/>
      <c r="I6" s="60">
        <v>620</v>
      </c>
      <c r="J6" s="60">
        <v>620</v>
      </c>
      <c r="K6" s="60"/>
      <c r="L6" s="60">
        <v>2288104</v>
      </c>
      <c r="M6" s="60"/>
      <c r="N6" s="60">
        <v>2288104</v>
      </c>
      <c r="O6" s="60"/>
      <c r="P6" s="60"/>
      <c r="Q6" s="60"/>
      <c r="R6" s="60"/>
      <c r="S6" s="60"/>
      <c r="T6" s="60"/>
      <c r="U6" s="60"/>
      <c r="V6" s="60"/>
      <c r="W6" s="60">
        <v>2288724</v>
      </c>
      <c r="X6" s="60">
        <v>807679</v>
      </c>
      <c r="Y6" s="60">
        <v>1481045</v>
      </c>
      <c r="Z6" s="140">
        <v>183.37</v>
      </c>
      <c r="AA6" s="62">
        <v>1615357</v>
      </c>
    </row>
    <row r="7" spans="1:27" ht="12.75">
      <c r="A7" s="249" t="s">
        <v>32</v>
      </c>
      <c r="B7" s="182"/>
      <c r="C7" s="155">
        <v>13596504</v>
      </c>
      <c r="D7" s="155"/>
      <c r="E7" s="59">
        <v>11133216</v>
      </c>
      <c r="F7" s="60">
        <v>11133216</v>
      </c>
      <c r="G7" s="60">
        <v>3519496</v>
      </c>
      <c r="H7" s="60">
        <v>1350173</v>
      </c>
      <c r="I7" s="60">
        <v>1783350</v>
      </c>
      <c r="J7" s="60">
        <v>6653019</v>
      </c>
      <c r="K7" s="60">
        <v>1276180</v>
      </c>
      <c r="L7" s="60">
        <v>2024592</v>
      </c>
      <c r="M7" s="60"/>
      <c r="N7" s="60">
        <v>3300772</v>
      </c>
      <c r="O7" s="60"/>
      <c r="P7" s="60"/>
      <c r="Q7" s="60"/>
      <c r="R7" s="60"/>
      <c r="S7" s="60"/>
      <c r="T7" s="60"/>
      <c r="U7" s="60"/>
      <c r="V7" s="60"/>
      <c r="W7" s="60">
        <v>9953791</v>
      </c>
      <c r="X7" s="60">
        <v>5566608</v>
      </c>
      <c r="Y7" s="60">
        <v>4387183</v>
      </c>
      <c r="Z7" s="140">
        <v>78.81</v>
      </c>
      <c r="AA7" s="62">
        <v>11133216</v>
      </c>
    </row>
    <row r="8" spans="1:27" ht="12.75">
      <c r="A8" s="249" t="s">
        <v>178</v>
      </c>
      <c r="B8" s="182"/>
      <c r="C8" s="155">
        <v>10738029</v>
      </c>
      <c r="D8" s="155"/>
      <c r="E8" s="59">
        <v>3625800</v>
      </c>
      <c r="F8" s="60">
        <v>3625800</v>
      </c>
      <c r="G8" s="60">
        <v>265473</v>
      </c>
      <c r="H8" s="60">
        <v>230615</v>
      </c>
      <c r="I8" s="60">
        <v>408017</v>
      </c>
      <c r="J8" s="60">
        <v>904105</v>
      </c>
      <c r="K8" s="60">
        <v>199618</v>
      </c>
      <c r="L8" s="60">
        <v>3155180</v>
      </c>
      <c r="M8" s="60"/>
      <c r="N8" s="60">
        <v>3354798</v>
      </c>
      <c r="O8" s="60"/>
      <c r="P8" s="60"/>
      <c r="Q8" s="60"/>
      <c r="R8" s="60"/>
      <c r="S8" s="60"/>
      <c r="T8" s="60"/>
      <c r="U8" s="60"/>
      <c r="V8" s="60"/>
      <c r="W8" s="60">
        <v>4258903</v>
      </c>
      <c r="X8" s="60">
        <v>1812900</v>
      </c>
      <c r="Y8" s="60">
        <v>2446003</v>
      </c>
      <c r="Z8" s="140">
        <v>134.92</v>
      </c>
      <c r="AA8" s="62">
        <v>3625800</v>
      </c>
    </row>
    <row r="9" spans="1:27" ht="12.75">
      <c r="A9" s="249" t="s">
        <v>179</v>
      </c>
      <c r="B9" s="182"/>
      <c r="C9" s="155">
        <v>121753786</v>
      </c>
      <c r="D9" s="155"/>
      <c r="E9" s="59">
        <v>123829410</v>
      </c>
      <c r="F9" s="60">
        <v>123829410</v>
      </c>
      <c r="G9" s="60">
        <v>48239000</v>
      </c>
      <c r="H9" s="60">
        <v>33632</v>
      </c>
      <c r="I9" s="60">
        <v>176924</v>
      </c>
      <c r="J9" s="60">
        <v>48449556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48449556</v>
      </c>
      <c r="X9" s="60">
        <v>82552940</v>
      </c>
      <c r="Y9" s="60">
        <v>-34103384</v>
      </c>
      <c r="Z9" s="140">
        <v>-41.31</v>
      </c>
      <c r="AA9" s="62">
        <v>123829410</v>
      </c>
    </row>
    <row r="10" spans="1:27" ht="12.75">
      <c r="A10" s="249" t="s">
        <v>180</v>
      </c>
      <c r="B10" s="182"/>
      <c r="C10" s="155">
        <v>24557316</v>
      </c>
      <c r="D10" s="155"/>
      <c r="E10" s="59">
        <v>44278899</v>
      </c>
      <c r="F10" s="60">
        <v>44278899</v>
      </c>
      <c r="G10" s="60">
        <v>14125000</v>
      </c>
      <c r="H10" s="60">
        <v>507000</v>
      </c>
      <c r="I10" s="60"/>
      <c r="J10" s="60">
        <v>14632000</v>
      </c>
      <c r="K10" s="60">
        <v>900000</v>
      </c>
      <c r="L10" s="60">
        <v>5041526</v>
      </c>
      <c r="M10" s="60"/>
      <c r="N10" s="60">
        <v>5941526</v>
      </c>
      <c r="O10" s="60"/>
      <c r="P10" s="60"/>
      <c r="Q10" s="60"/>
      <c r="R10" s="60"/>
      <c r="S10" s="60"/>
      <c r="T10" s="60"/>
      <c r="U10" s="60"/>
      <c r="V10" s="60"/>
      <c r="W10" s="60">
        <v>20573526</v>
      </c>
      <c r="X10" s="60">
        <v>29519266</v>
      </c>
      <c r="Y10" s="60">
        <v>-8945740</v>
      </c>
      <c r="Z10" s="140">
        <v>-30.3</v>
      </c>
      <c r="AA10" s="62">
        <v>44278899</v>
      </c>
    </row>
    <row r="11" spans="1:27" ht="12.75">
      <c r="A11" s="249" t="s">
        <v>181</v>
      </c>
      <c r="B11" s="182"/>
      <c r="C11" s="155">
        <v>6036585</v>
      </c>
      <c r="D11" s="155"/>
      <c r="E11" s="59">
        <v>3930408</v>
      </c>
      <c r="F11" s="60">
        <v>3930408</v>
      </c>
      <c r="G11" s="60">
        <v>394116</v>
      </c>
      <c r="H11" s="60">
        <v>455908</v>
      </c>
      <c r="I11" s="60">
        <v>403151</v>
      </c>
      <c r="J11" s="60">
        <v>1253175</v>
      </c>
      <c r="K11" s="60">
        <v>402965</v>
      </c>
      <c r="L11" s="60">
        <v>414277</v>
      </c>
      <c r="M11" s="60"/>
      <c r="N11" s="60">
        <v>817242</v>
      </c>
      <c r="O11" s="60"/>
      <c r="P11" s="60"/>
      <c r="Q11" s="60"/>
      <c r="R11" s="60"/>
      <c r="S11" s="60"/>
      <c r="T11" s="60"/>
      <c r="U11" s="60"/>
      <c r="V11" s="60"/>
      <c r="W11" s="60">
        <v>2070417</v>
      </c>
      <c r="X11" s="60">
        <v>1965204</v>
      </c>
      <c r="Y11" s="60">
        <v>105213</v>
      </c>
      <c r="Z11" s="140">
        <v>5.35</v>
      </c>
      <c r="AA11" s="62">
        <v>3930408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-161527664</v>
      </c>
      <c r="D14" s="155"/>
      <c r="E14" s="59">
        <v>-151801188</v>
      </c>
      <c r="F14" s="60">
        <v>-151801188</v>
      </c>
      <c r="G14" s="60">
        <v>-10302422</v>
      </c>
      <c r="H14" s="60">
        <v>-8395565</v>
      </c>
      <c r="I14" s="60">
        <v>-10206479</v>
      </c>
      <c r="J14" s="60">
        <v>-28904466</v>
      </c>
      <c r="K14" s="60">
        <v>-6301366</v>
      </c>
      <c r="L14" s="60">
        <v>-12787818</v>
      </c>
      <c r="M14" s="60"/>
      <c r="N14" s="60">
        <v>-19089184</v>
      </c>
      <c r="O14" s="60"/>
      <c r="P14" s="60"/>
      <c r="Q14" s="60"/>
      <c r="R14" s="60"/>
      <c r="S14" s="60"/>
      <c r="T14" s="60"/>
      <c r="U14" s="60"/>
      <c r="V14" s="60"/>
      <c r="W14" s="60">
        <v>-47993650</v>
      </c>
      <c r="X14" s="60">
        <v>-75900594</v>
      </c>
      <c r="Y14" s="60">
        <v>27906944</v>
      </c>
      <c r="Z14" s="140">
        <v>-36.77</v>
      </c>
      <c r="AA14" s="62">
        <v>-151801188</v>
      </c>
    </row>
    <row r="15" spans="1:27" ht="12.75">
      <c r="A15" s="249" t="s">
        <v>40</v>
      </c>
      <c r="B15" s="182"/>
      <c r="C15" s="155">
        <v>-49780</v>
      </c>
      <c r="D15" s="155"/>
      <c r="E15" s="59">
        <v>-2215788</v>
      </c>
      <c r="F15" s="60">
        <v>-2215788</v>
      </c>
      <c r="G15" s="60"/>
      <c r="H15" s="60">
        <v>-525</v>
      </c>
      <c r="I15" s="60">
        <v>-892</v>
      </c>
      <c r="J15" s="60">
        <v>-1417</v>
      </c>
      <c r="K15" s="60">
        <v>-995</v>
      </c>
      <c r="L15" s="60">
        <v>-87</v>
      </c>
      <c r="M15" s="60"/>
      <c r="N15" s="60">
        <v>-1082</v>
      </c>
      <c r="O15" s="60"/>
      <c r="P15" s="60"/>
      <c r="Q15" s="60"/>
      <c r="R15" s="60"/>
      <c r="S15" s="60"/>
      <c r="T15" s="60"/>
      <c r="U15" s="60"/>
      <c r="V15" s="60"/>
      <c r="W15" s="60">
        <v>-2499</v>
      </c>
      <c r="X15" s="60">
        <v>-1107894</v>
      </c>
      <c r="Y15" s="60">
        <v>1105395</v>
      </c>
      <c r="Z15" s="140">
        <v>-99.77</v>
      </c>
      <c r="AA15" s="62">
        <v>-2215788</v>
      </c>
    </row>
    <row r="16" spans="1:27" ht="12.75">
      <c r="A16" s="249" t="s">
        <v>42</v>
      </c>
      <c r="B16" s="182"/>
      <c r="C16" s="155"/>
      <c r="D16" s="155"/>
      <c r="E16" s="59">
        <v>-290004</v>
      </c>
      <c r="F16" s="60">
        <v>-290004</v>
      </c>
      <c r="G16" s="60"/>
      <c r="H16" s="60">
        <v>-5720</v>
      </c>
      <c r="I16" s="60">
        <v>-36905</v>
      </c>
      <c r="J16" s="60">
        <v>-42625</v>
      </c>
      <c r="K16" s="60">
        <v>-5720</v>
      </c>
      <c r="L16" s="60">
        <v>-29950</v>
      </c>
      <c r="M16" s="60"/>
      <c r="N16" s="60">
        <v>-35670</v>
      </c>
      <c r="O16" s="60"/>
      <c r="P16" s="60"/>
      <c r="Q16" s="60"/>
      <c r="R16" s="60"/>
      <c r="S16" s="60"/>
      <c r="T16" s="60"/>
      <c r="U16" s="60"/>
      <c r="V16" s="60"/>
      <c r="W16" s="60">
        <v>-78295</v>
      </c>
      <c r="X16" s="60">
        <v>-145002</v>
      </c>
      <c r="Y16" s="60">
        <v>66707</v>
      </c>
      <c r="Z16" s="140">
        <v>-46</v>
      </c>
      <c r="AA16" s="62">
        <v>-290004</v>
      </c>
    </row>
    <row r="17" spans="1:27" ht="12.75">
      <c r="A17" s="250" t="s">
        <v>185</v>
      </c>
      <c r="B17" s="251"/>
      <c r="C17" s="168">
        <f aca="true" t="shared" si="0" ref="C17:Y17">SUM(C6:C16)</f>
        <v>20316750</v>
      </c>
      <c r="D17" s="168">
        <f t="shared" si="0"/>
        <v>0</v>
      </c>
      <c r="E17" s="72">
        <f t="shared" si="0"/>
        <v>34106110</v>
      </c>
      <c r="F17" s="73">
        <f t="shared" si="0"/>
        <v>34106110</v>
      </c>
      <c r="G17" s="73">
        <f t="shared" si="0"/>
        <v>56240663</v>
      </c>
      <c r="H17" s="73">
        <f t="shared" si="0"/>
        <v>-5824482</v>
      </c>
      <c r="I17" s="73">
        <f t="shared" si="0"/>
        <v>-7472214</v>
      </c>
      <c r="J17" s="73">
        <f t="shared" si="0"/>
        <v>42943967</v>
      </c>
      <c r="K17" s="73">
        <f t="shared" si="0"/>
        <v>-3529318</v>
      </c>
      <c r="L17" s="73">
        <f t="shared" si="0"/>
        <v>105824</v>
      </c>
      <c r="M17" s="73">
        <f t="shared" si="0"/>
        <v>0</v>
      </c>
      <c r="N17" s="73">
        <f t="shared" si="0"/>
        <v>-3423494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39520473</v>
      </c>
      <c r="X17" s="73">
        <f t="shared" si="0"/>
        <v>45071107</v>
      </c>
      <c r="Y17" s="73">
        <f t="shared" si="0"/>
        <v>-5550634</v>
      </c>
      <c r="Z17" s="170">
        <f>+IF(X17&lt;&gt;0,+(Y17/X17)*100,0)</f>
        <v>-12.315282160697762</v>
      </c>
      <c r="AA17" s="74">
        <f>SUM(AA6:AA16)</f>
        <v>34106110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>
        <v>6500000</v>
      </c>
      <c r="F23" s="60">
        <v>6500000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6500000</v>
      </c>
      <c r="Y23" s="159">
        <v>-6500000</v>
      </c>
      <c r="Z23" s="141">
        <v>-100</v>
      </c>
      <c r="AA23" s="225">
        <v>6500000</v>
      </c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-36515983</v>
      </c>
      <c r="D26" s="155"/>
      <c r="E26" s="59">
        <v>-60553596</v>
      </c>
      <c r="F26" s="60">
        <v>-60553596</v>
      </c>
      <c r="G26" s="60">
        <v>-60772</v>
      </c>
      <c r="H26" s="60">
        <v>-1630494</v>
      </c>
      <c r="I26" s="60">
        <v>-176924</v>
      </c>
      <c r="J26" s="60">
        <v>-1868190</v>
      </c>
      <c r="K26" s="60">
        <v>-2350805</v>
      </c>
      <c r="L26" s="60">
        <v>-6098494</v>
      </c>
      <c r="M26" s="60"/>
      <c r="N26" s="60">
        <v>-8449299</v>
      </c>
      <c r="O26" s="60"/>
      <c r="P26" s="60"/>
      <c r="Q26" s="60"/>
      <c r="R26" s="60"/>
      <c r="S26" s="60"/>
      <c r="T26" s="60"/>
      <c r="U26" s="60"/>
      <c r="V26" s="60"/>
      <c r="W26" s="60">
        <v>-10317489</v>
      </c>
      <c r="X26" s="60">
        <v>-30276798</v>
      </c>
      <c r="Y26" s="60">
        <v>19959309</v>
      </c>
      <c r="Z26" s="140">
        <v>-65.92</v>
      </c>
      <c r="AA26" s="62">
        <v>-60553596</v>
      </c>
    </row>
    <row r="27" spans="1:27" ht="12.75">
      <c r="A27" s="250" t="s">
        <v>192</v>
      </c>
      <c r="B27" s="251"/>
      <c r="C27" s="168">
        <f aca="true" t="shared" si="1" ref="C27:Y27">SUM(C21:C26)</f>
        <v>-36515983</v>
      </c>
      <c r="D27" s="168">
        <f>SUM(D21:D26)</f>
        <v>0</v>
      </c>
      <c r="E27" s="72">
        <f t="shared" si="1"/>
        <v>-54053596</v>
      </c>
      <c r="F27" s="73">
        <f t="shared" si="1"/>
        <v>-54053596</v>
      </c>
      <c r="G27" s="73">
        <f t="shared" si="1"/>
        <v>-60772</v>
      </c>
      <c r="H27" s="73">
        <f t="shared" si="1"/>
        <v>-1630494</v>
      </c>
      <c r="I27" s="73">
        <f t="shared" si="1"/>
        <v>-176924</v>
      </c>
      <c r="J27" s="73">
        <f t="shared" si="1"/>
        <v>-1868190</v>
      </c>
      <c r="K27" s="73">
        <f t="shared" si="1"/>
        <v>-2350805</v>
      </c>
      <c r="L27" s="73">
        <f t="shared" si="1"/>
        <v>-6098494</v>
      </c>
      <c r="M27" s="73">
        <f t="shared" si="1"/>
        <v>0</v>
      </c>
      <c r="N27" s="73">
        <f t="shared" si="1"/>
        <v>-8449299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-10317489</v>
      </c>
      <c r="X27" s="73">
        <f t="shared" si="1"/>
        <v>-23776798</v>
      </c>
      <c r="Y27" s="73">
        <f t="shared" si="1"/>
        <v>13459309</v>
      </c>
      <c r="Z27" s="170">
        <f>+IF(X27&lt;&gt;0,+(Y27/X27)*100,0)</f>
        <v>-56.60690308257655</v>
      </c>
      <c r="AA27" s="74">
        <f>SUM(AA21:AA26)</f>
        <v>-54053596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>
        <v>15000000</v>
      </c>
      <c r="F32" s="60">
        <v>15000000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>
        <v>15000000</v>
      </c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-353452</v>
      </c>
      <c r="D35" s="155"/>
      <c r="E35" s="59">
        <v>-941180</v>
      </c>
      <c r="F35" s="60">
        <v>-941180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-470590</v>
      </c>
      <c r="Y35" s="60">
        <v>470590</v>
      </c>
      <c r="Z35" s="140">
        <v>-100</v>
      </c>
      <c r="AA35" s="62">
        <v>-941180</v>
      </c>
    </row>
    <row r="36" spans="1:27" ht="12.75">
      <c r="A36" s="250" t="s">
        <v>198</v>
      </c>
      <c r="B36" s="251"/>
      <c r="C36" s="168">
        <f aca="true" t="shared" si="2" ref="C36:Y36">SUM(C31:C35)</f>
        <v>-353452</v>
      </c>
      <c r="D36" s="168">
        <f>SUM(D31:D35)</f>
        <v>0</v>
      </c>
      <c r="E36" s="72">
        <f t="shared" si="2"/>
        <v>14058820</v>
      </c>
      <c r="F36" s="73">
        <f t="shared" si="2"/>
        <v>14058820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-470590</v>
      </c>
      <c r="Y36" s="73">
        <f t="shared" si="2"/>
        <v>470590</v>
      </c>
      <c r="Z36" s="170">
        <f>+IF(X36&lt;&gt;0,+(Y36/X36)*100,0)</f>
        <v>-100</v>
      </c>
      <c r="AA36" s="74">
        <f>SUM(AA31:AA35)</f>
        <v>14058820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-16552685</v>
      </c>
      <c r="D38" s="153">
        <f>+D17+D27+D36</f>
        <v>0</v>
      </c>
      <c r="E38" s="99">
        <f t="shared" si="3"/>
        <v>-5888666</v>
      </c>
      <c r="F38" s="100">
        <f t="shared" si="3"/>
        <v>-5888666</v>
      </c>
      <c r="G38" s="100">
        <f t="shared" si="3"/>
        <v>56179891</v>
      </c>
      <c r="H38" s="100">
        <f t="shared" si="3"/>
        <v>-7454976</v>
      </c>
      <c r="I38" s="100">
        <f t="shared" si="3"/>
        <v>-7649138</v>
      </c>
      <c r="J38" s="100">
        <f t="shared" si="3"/>
        <v>41075777</v>
      </c>
      <c r="K38" s="100">
        <f t="shared" si="3"/>
        <v>-5880123</v>
      </c>
      <c r="L38" s="100">
        <f t="shared" si="3"/>
        <v>-5992670</v>
      </c>
      <c r="M38" s="100">
        <f t="shared" si="3"/>
        <v>0</v>
      </c>
      <c r="N38" s="100">
        <f t="shared" si="3"/>
        <v>-11872793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29202984</v>
      </c>
      <c r="X38" s="100">
        <f t="shared" si="3"/>
        <v>20823719</v>
      </c>
      <c r="Y38" s="100">
        <f t="shared" si="3"/>
        <v>8379265</v>
      </c>
      <c r="Z38" s="137">
        <f>+IF(X38&lt;&gt;0,+(Y38/X38)*100,0)</f>
        <v>40.23904183493832</v>
      </c>
      <c r="AA38" s="102">
        <f>+AA17+AA27+AA36</f>
        <v>-5888666</v>
      </c>
    </row>
    <row r="39" spans="1:27" ht="12.75">
      <c r="A39" s="249" t="s">
        <v>200</v>
      </c>
      <c r="B39" s="182"/>
      <c r="C39" s="153">
        <v>13133998</v>
      </c>
      <c r="D39" s="153"/>
      <c r="E39" s="99">
        <v>16270000</v>
      </c>
      <c r="F39" s="100">
        <v>16270000</v>
      </c>
      <c r="G39" s="100">
        <v>38815261</v>
      </c>
      <c r="H39" s="100">
        <v>94995152</v>
      </c>
      <c r="I39" s="100">
        <v>87540176</v>
      </c>
      <c r="J39" s="100">
        <v>38815261</v>
      </c>
      <c r="K39" s="100">
        <v>79891038</v>
      </c>
      <c r="L39" s="100">
        <v>74010915</v>
      </c>
      <c r="M39" s="100"/>
      <c r="N39" s="100">
        <v>79891038</v>
      </c>
      <c r="O39" s="100"/>
      <c r="P39" s="100"/>
      <c r="Q39" s="100"/>
      <c r="R39" s="100"/>
      <c r="S39" s="100"/>
      <c r="T39" s="100"/>
      <c r="U39" s="100"/>
      <c r="V39" s="100"/>
      <c r="W39" s="100">
        <v>38815261</v>
      </c>
      <c r="X39" s="100">
        <v>16270000</v>
      </c>
      <c r="Y39" s="100">
        <v>22545261</v>
      </c>
      <c r="Z39" s="137">
        <v>138.57</v>
      </c>
      <c r="AA39" s="102">
        <v>16270000</v>
      </c>
    </row>
    <row r="40" spans="1:27" ht="12.75">
      <c r="A40" s="269" t="s">
        <v>201</v>
      </c>
      <c r="B40" s="256"/>
      <c r="C40" s="257">
        <v>-3418687</v>
      </c>
      <c r="D40" s="257"/>
      <c r="E40" s="258">
        <v>10381334</v>
      </c>
      <c r="F40" s="259">
        <v>10381334</v>
      </c>
      <c r="G40" s="259">
        <v>94995152</v>
      </c>
      <c r="H40" s="259">
        <v>87540176</v>
      </c>
      <c r="I40" s="259">
        <v>79891038</v>
      </c>
      <c r="J40" s="259">
        <v>79891038</v>
      </c>
      <c r="K40" s="259">
        <v>74010915</v>
      </c>
      <c r="L40" s="259">
        <v>68018245</v>
      </c>
      <c r="M40" s="259"/>
      <c r="N40" s="259">
        <v>68018245</v>
      </c>
      <c r="O40" s="259"/>
      <c r="P40" s="259"/>
      <c r="Q40" s="259"/>
      <c r="R40" s="259"/>
      <c r="S40" s="259"/>
      <c r="T40" s="259"/>
      <c r="U40" s="259"/>
      <c r="V40" s="259"/>
      <c r="W40" s="259">
        <v>68018245</v>
      </c>
      <c r="X40" s="259">
        <v>37093719</v>
      </c>
      <c r="Y40" s="259">
        <v>30924526</v>
      </c>
      <c r="Z40" s="260">
        <v>83.37</v>
      </c>
      <c r="AA40" s="261">
        <v>10381334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37433893</v>
      </c>
      <c r="D5" s="200">
        <f t="shared" si="0"/>
        <v>0</v>
      </c>
      <c r="E5" s="106">
        <f t="shared" si="0"/>
        <v>53024000</v>
      </c>
      <c r="F5" s="106">
        <f t="shared" si="0"/>
        <v>53024000</v>
      </c>
      <c r="G5" s="106">
        <f t="shared" si="0"/>
        <v>60772</v>
      </c>
      <c r="H5" s="106">
        <f t="shared" si="0"/>
        <v>1630494</v>
      </c>
      <c r="I5" s="106">
        <f t="shared" si="0"/>
        <v>176924</v>
      </c>
      <c r="J5" s="106">
        <f t="shared" si="0"/>
        <v>1868190</v>
      </c>
      <c r="K5" s="106">
        <f t="shared" si="0"/>
        <v>747957</v>
      </c>
      <c r="L5" s="106">
        <f t="shared" si="0"/>
        <v>3785924</v>
      </c>
      <c r="M5" s="106">
        <f t="shared" si="0"/>
        <v>0</v>
      </c>
      <c r="N5" s="106">
        <f t="shared" si="0"/>
        <v>4533881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6402071</v>
      </c>
      <c r="X5" s="106">
        <f t="shared" si="0"/>
        <v>26512000</v>
      </c>
      <c r="Y5" s="106">
        <f t="shared" si="0"/>
        <v>-20109929</v>
      </c>
      <c r="Z5" s="201">
        <f>+IF(X5&lt;&gt;0,+(Y5/X5)*100,0)</f>
        <v>-75.85217637296319</v>
      </c>
      <c r="AA5" s="199">
        <f>SUM(AA11:AA18)</f>
        <v>53024000</v>
      </c>
    </row>
    <row r="6" spans="1:27" ht="12.75">
      <c r="A6" s="291" t="s">
        <v>206</v>
      </c>
      <c r="B6" s="142"/>
      <c r="C6" s="62">
        <v>31904972</v>
      </c>
      <c r="D6" s="156"/>
      <c r="E6" s="60">
        <v>225000</v>
      </c>
      <c r="F6" s="60">
        <v>225000</v>
      </c>
      <c r="G6" s="60">
        <v>60772</v>
      </c>
      <c r="H6" s="60"/>
      <c r="I6" s="60"/>
      <c r="J6" s="60">
        <v>60772</v>
      </c>
      <c r="K6" s="60"/>
      <c r="L6" s="60">
        <v>359360</v>
      </c>
      <c r="M6" s="60"/>
      <c r="N6" s="60">
        <v>359360</v>
      </c>
      <c r="O6" s="60"/>
      <c r="P6" s="60"/>
      <c r="Q6" s="60"/>
      <c r="R6" s="60"/>
      <c r="S6" s="60"/>
      <c r="T6" s="60"/>
      <c r="U6" s="60"/>
      <c r="V6" s="60"/>
      <c r="W6" s="60">
        <v>420132</v>
      </c>
      <c r="X6" s="60">
        <v>112500</v>
      </c>
      <c r="Y6" s="60">
        <v>307632</v>
      </c>
      <c r="Z6" s="140">
        <v>273.45</v>
      </c>
      <c r="AA6" s="155">
        <v>225000</v>
      </c>
    </row>
    <row r="7" spans="1:27" ht="12.75">
      <c r="A7" s="291" t="s">
        <v>207</v>
      </c>
      <c r="B7" s="142"/>
      <c r="C7" s="62">
        <v>317400</v>
      </c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32222372</v>
      </c>
      <c r="D11" s="294">
        <f t="shared" si="1"/>
        <v>0</v>
      </c>
      <c r="E11" s="295">
        <f t="shared" si="1"/>
        <v>225000</v>
      </c>
      <c r="F11" s="295">
        <f t="shared" si="1"/>
        <v>225000</v>
      </c>
      <c r="G11" s="295">
        <f t="shared" si="1"/>
        <v>60772</v>
      </c>
      <c r="H11" s="295">
        <f t="shared" si="1"/>
        <v>0</v>
      </c>
      <c r="I11" s="295">
        <f t="shared" si="1"/>
        <v>0</v>
      </c>
      <c r="J11" s="295">
        <f t="shared" si="1"/>
        <v>60772</v>
      </c>
      <c r="K11" s="295">
        <f t="shared" si="1"/>
        <v>0</v>
      </c>
      <c r="L11" s="295">
        <f t="shared" si="1"/>
        <v>359360</v>
      </c>
      <c r="M11" s="295">
        <f t="shared" si="1"/>
        <v>0</v>
      </c>
      <c r="N11" s="295">
        <f t="shared" si="1"/>
        <v>359360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420132</v>
      </c>
      <c r="X11" s="295">
        <f t="shared" si="1"/>
        <v>112500</v>
      </c>
      <c r="Y11" s="295">
        <f t="shared" si="1"/>
        <v>307632</v>
      </c>
      <c r="Z11" s="296">
        <f>+IF(X11&lt;&gt;0,+(Y11/X11)*100,0)</f>
        <v>273.4506666666667</v>
      </c>
      <c r="AA11" s="297">
        <f>SUM(AA6:AA10)</f>
        <v>225000</v>
      </c>
    </row>
    <row r="12" spans="1:27" ht="12.75">
      <c r="A12" s="298" t="s">
        <v>212</v>
      </c>
      <c r="B12" s="136"/>
      <c r="C12" s="62">
        <v>1559809</v>
      </c>
      <c r="D12" s="156"/>
      <c r="E12" s="60">
        <v>36949000</v>
      </c>
      <c r="F12" s="60">
        <v>36949000</v>
      </c>
      <c r="G12" s="60"/>
      <c r="H12" s="60">
        <v>455960</v>
      </c>
      <c r="I12" s="60">
        <v>176924</v>
      </c>
      <c r="J12" s="60">
        <v>632884</v>
      </c>
      <c r="K12" s="60">
        <v>747957</v>
      </c>
      <c r="L12" s="60">
        <v>2257361</v>
      </c>
      <c r="M12" s="60"/>
      <c r="N12" s="60">
        <v>3005318</v>
      </c>
      <c r="O12" s="60"/>
      <c r="P12" s="60"/>
      <c r="Q12" s="60"/>
      <c r="R12" s="60"/>
      <c r="S12" s="60"/>
      <c r="T12" s="60"/>
      <c r="U12" s="60"/>
      <c r="V12" s="60"/>
      <c r="W12" s="60">
        <v>3638202</v>
      </c>
      <c r="X12" s="60">
        <v>18474500</v>
      </c>
      <c r="Y12" s="60">
        <v>-14836298</v>
      </c>
      <c r="Z12" s="140">
        <v>-80.31</v>
      </c>
      <c r="AA12" s="155">
        <v>36949000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3651712</v>
      </c>
      <c r="D15" s="156"/>
      <c r="E15" s="60">
        <v>15050000</v>
      </c>
      <c r="F15" s="60">
        <v>15050000</v>
      </c>
      <c r="G15" s="60"/>
      <c r="H15" s="60">
        <v>1174534</v>
      </c>
      <c r="I15" s="60"/>
      <c r="J15" s="60">
        <v>1174534</v>
      </c>
      <c r="K15" s="60"/>
      <c r="L15" s="60">
        <v>1169203</v>
      </c>
      <c r="M15" s="60"/>
      <c r="N15" s="60">
        <v>1169203</v>
      </c>
      <c r="O15" s="60"/>
      <c r="P15" s="60"/>
      <c r="Q15" s="60"/>
      <c r="R15" s="60"/>
      <c r="S15" s="60"/>
      <c r="T15" s="60"/>
      <c r="U15" s="60"/>
      <c r="V15" s="60"/>
      <c r="W15" s="60">
        <v>2343737</v>
      </c>
      <c r="X15" s="60">
        <v>7525000</v>
      </c>
      <c r="Y15" s="60">
        <v>-5181263</v>
      </c>
      <c r="Z15" s="140">
        <v>-68.85</v>
      </c>
      <c r="AA15" s="155">
        <v>15050000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>
        <v>800000</v>
      </c>
      <c r="F17" s="60">
        <v>800000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400000</v>
      </c>
      <c r="Y17" s="60">
        <v>-400000</v>
      </c>
      <c r="Z17" s="140">
        <v>-100</v>
      </c>
      <c r="AA17" s="155">
        <v>800000</v>
      </c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7529600</v>
      </c>
      <c r="F20" s="100">
        <f t="shared" si="2"/>
        <v>7529600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1602848</v>
      </c>
      <c r="L20" s="100">
        <f t="shared" si="2"/>
        <v>2312570</v>
      </c>
      <c r="M20" s="100">
        <f t="shared" si="2"/>
        <v>0</v>
      </c>
      <c r="N20" s="100">
        <f t="shared" si="2"/>
        <v>3915418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3915418</v>
      </c>
      <c r="X20" s="100">
        <f t="shared" si="2"/>
        <v>3764800</v>
      </c>
      <c r="Y20" s="100">
        <f t="shared" si="2"/>
        <v>150618</v>
      </c>
      <c r="Z20" s="137">
        <f>+IF(X20&lt;&gt;0,+(Y20/X20)*100,0)</f>
        <v>4.000690607734807</v>
      </c>
      <c r="AA20" s="153">
        <f>SUM(AA26:AA33)</f>
        <v>7529600</v>
      </c>
    </row>
    <row r="21" spans="1:27" ht="12.75">
      <c r="A21" s="291" t="s">
        <v>206</v>
      </c>
      <c r="B21" s="142"/>
      <c r="C21" s="62"/>
      <c r="D21" s="156"/>
      <c r="E21" s="60">
        <v>5029600</v>
      </c>
      <c r="F21" s="60">
        <v>5029600</v>
      </c>
      <c r="G21" s="60"/>
      <c r="H21" s="60"/>
      <c r="I21" s="60"/>
      <c r="J21" s="60"/>
      <c r="K21" s="60">
        <v>1174180</v>
      </c>
      <c r="L21" s="60"/>
      <c r="M21" s="60"/>
      <c r="N21" s="60">
        <v>1174180</v>
      </c>
      <c r="O21" s="60"/>
      <c r="P21" s="60"/>
      <c r="Q21" s="60"/>
      <c r="R21" s="60"/>
      <c r="S21" s="60"/>
      <c r="T21" s="60"/>
      <c r="U21" s="60"/>
      <c r="V21" s="60"/>
      <c r="W21" s="60">
        <v>1174180</v>
      </c>
      <c r="X21" s="60">
        <v>2514800</v>
      </c>
      <c r="Y21" s="60">
        <v>-1340620</v>
      </c>
      <c r="Z21" s="140">
        <v>-53.31</v>
      </c>
      <c r="AA21" s="155">
        <v>5029600</v>
      </c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>
        <v>1300000</v>
      </c>
      <c r="F25" s="60">
        <v>1300000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650000</v>
      </c>
      <c r="Y25" s="60">
        <v>-650000</v>
      </c>
      <c r="Z25" s="140">
        <v>-100</v>
      </c>
      <c r="AA25" s="155">
        <v>1300000</v>
      </c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6329600</v>
      </c>
      <c r="F26" s="295">
        <f t="shared" si="3"/>
        <v>6329600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1174180</v>
      </c>
      <c r="L26" s="295">
        <f t="shared" si="3"/>
        <v>0</v>
      </c>
      <c r="M26" s="295">
        <f t="shared" si="3"/>
        <v>0</v>
      </c>
      <c r="N26" s="295">
        <f t="shared" si="3"/>
        <v>1174180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1174180</v>
      </c>
      <c r="X26" s="295">
        <f t="shared" si="3"/>
        <v>3164800</v>
      </c>
      <c r="Y26" s="295">
        <f t="shared" si="3"/>
        <v>-1990620</v>
      </c>
      <c r="Z26" s="296">
        <f>+IF(X26&lt;&gt;0,+(Y26/X26)*100,0)</f>
        <v>-62.89876137512639</v>
      </c>
      <c r="AA26" s="297">
        <f>SUM(AA21:AA25)</f>
        <v>6329600</v>
      </c>
    </row>
    <row r="27" spans="1:27" ht="12.75">
      <c r="A27" s="298" t="s">
        <v>212</v>
      </c>
      <c r="B27" s="147"/>
      <c r="C27" s="62"/>
      <c r="D27" s="156"/>
      <c r="E27" s="60">
        <v>1200000</v>
      </c>
      <c r="F27" s="60">
        <v>1200000</v>
      </c>
      <c r="G27" s="60"/>
      <c r="H27" s="60"/>
      <c r="I27" s="60"/>
      <c r="J27" s="60"/>
      <c r="K27" s="60">
        <v>428668</v>
      </c>
      <c r="L27" s="60">
        <v>2312570</v>
      </c>
      <c r="M27" s="60"/>
      <c r="N27" s="60">
        <v>2741238</v>
      </c>
      <c r="O27" s="60"/>
      <c r="P27" s="60"/>
      <c r="Q27" s="60"/>
      <c r="R27" s="60"/>
      <c r="S27" s="60"/>
      <c r="T27" s="60"/>
      <c r="U27" s="60"/>
      <c r="V27" s="60"/>
      <c r="W27" s="60">
        <v>2741238</v>
      </c>
      <c r="X27" s="60">
        <v>600000</v>
      </c>
      <c r="Y27" s="60">
        <v>2141238</v>
      </c>
      <c r="Z27" s="140">
        <v>356.87</v>
      </c>
      <c r="AA27" s="155">
        <v>1200000</v>
      </c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31904972</v>
      </c>
      <c r="D36" s="156">
        <f t="shared" si="4"/>
        <v>0</v>
      </c>
      <c r="E36" s="60">
        <f t="shared" si="4"/>
        <v>5254600</v>
      </c>
      <c r="F36" s="60">
        <f t="shared" si="4"/>
        <v>5254600</v>
      </c>
      <c r="G36" s="60">
        <f t="shared" si="4"/>
        <v>60772</v>
      </c>
      <c r="H36" s="60">
        <f t="shared" si="4"/>
        <v>0</v>
      </c>
      <c r="I36" s="60">
        <f t="shared" si="4"/>
        <v>0</v>
      </c>
      <c r="J36" s="60">
        <f t="shared" si="4"/>
        <v>60772</v>
      </c>
      <c r="K36" s="60">
        <f t="shared" si="4"/>
        <v>1174180</v>
      </c>
      <c r="L36" s="60">
        <f t="shared" si="4"/>
        <v>359360</v>
      </c>
      <c r="M36" s="60">
        <f t="shared" si="4"/>
        <v>0</v>
      </c>
      <c r="N36" s="60">
        <f t="shared" si="4"/>
        <v>1533540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1594312</v>
      </c>
      <c r="X36" s="60">
        <f t="shared" si="4"/>
        <v>2627300</v>
      </c>
      <c r="Y36" s="60">
        <f t="shared" si="4"/>
        <v>-1032988</v>
      </c>
      <c r="Z36" s="140">
        <f aca="true" t="shared" si="5" ref="Z36:Z49">+IF(X36&lt;&gt;0,+(Y36/X36)*100,0)</f>
        <v>-39.317474213070454</v>
      </c>
      <c r="AA36" s="155">
        <f>AA6+AA21</f>
        <v>5254600</v>
      </c>
    </row>
    <row r="37" spans="1:27" ht="12.75">
      <c r="A37" s="291" t="s">
        <v>207</v>
      </c>
      <c r="B37" s="142"/>
      <c r="C37" s="62">
        <f t="shared" si="4"/>
        <v>317400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1300000</v>
      </c>
      <c r="F40" s="60">
        <f t="shared" si="4"/>
        <v>1300000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650000</v>
      </c>
      <c r="Y40" s="60">
        <f t="shared" si="4"/>
        <v>-650000</v>
      </c>
      <c r="Z40" s="140">
        <f t="shared" si="5"/>
        <v>-100</v>
      </c>
      <c r="AA40" s="155">
        <f>AA10+AA25</f>
        <v>1300000</v>
      </c>
    </row>
    <row r="41" spans="1:27" ht="12.75">
      <c r="A41" s="292" t="s">
        <v>211</v>
      </c>
      <c r="B41" s="142"/>
      <c r="C41" s="293">
        <f aca="true" t="shared" si="6" ref="C41:Y41">SUM(C36:C40)</f>
        <v>32222372</v>
      </c>
      <c r="D41" s="294">
        <f t="shared" si="6"/>
        <v>0</v>
      </c>
      <c r="E41" s="295">
        <f t="shared" si="6"/>
        <v>6554600</v>
      </c>
      <c r="F41" s="295">
        <f t="shared" si="6"/>
        <v>6554600</v>
      </c>
      <c r="G41" s="295">
        <f t="shared" si="6"/>
        <v>60772</v>
      </c>
      <c r="H41" s="295">
        <f t="shared" si="6"/>
        <v>0</v>
      </c>
      <c r="I41" s="295">
        <f t="shared" si="6"/>
        <v>0</v>
      </c>
      <c r="J41" s="295">
        <f t="shared" si="6"/>
        <v>60772</v>
      </c>
      <c r="K41" s="295">
        <f t="shared" si="6"/>
        <v>1174180</v>
      </c>
      <c r="L41" s="295">
        <f t="shared" si="6"/>
        <v>359360</v>
      </c>
      <c r="M41" s="295">
        <f t="shared" si="6"/>
        <v>0</v>
      </c>
      <c r="N41" s="295">
        <f t="shared" si="6"/>
        <v>1533540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1594312</v>
      </c>
      <c r="X41" s="295">
        <f t="shared" si="6"/>
        <v>3277300</v>
      </c>
      <c r="Y41" s="295">
        <f t="shared" si="6"/>
        <v>-1682988</v>
      </c>
      <c r="Z41" s="296">
        <f t="shared" si="5"/>
        <v>-51.352881945503924</v>
      </c>
      <c r="AA41" s="297">
        <f>SUM(AA36:AA40)</f>
        <v>6554600</v>
      </c>
    </row>
    <row r="42" spans="1:27" ht="12.75">
      <c r="A42" s="298" t="s">
        <v>212</v>
      </c>
      <c r="B42" s="136"/>
      <c r="C42" s="95">
        <f aca="true" t="shared" si="7" ref="C42:Y48">C12+C27</f>
        <v>1559809</v>
      </c>
      <c r="D42" s="129">
        <f t="shared" si="7"/>
        <v>0</v>
      </c>
      <c r="E42" s="54">
        <f t="shared" si="7"/>
        <v>38149000</v>
      </c>
      <c r="F42" s="54">
        <f t="shared" si="7"/>
        <v>38149000</v>
      </c>
      <c r="G42" s="54">
        <f t="shared" si="7"/>
        <v>0</v>
      </c>
      <c r="H42" s="54">
        <f t="shared" si="7"/>
        <v>455960</v>
      </c>
      <c r="I42" s="54">
        <f t="shared" si="7"/>
        <v>176924</v>
      </c>
      <c r="J42" s="54">
        <f t="shared" si="7"/>
        <v>632884</v>
      </c>
      <c r="K42" s="54">
        <f t="shared" si="7"/>
        <v>1176625</v>
      </c>
      <c r="L42" s="54">
        <f t="shared" si="7"/>
        <v>4569931</v>
      </c>
      <c r="M42" s="54">
        <f t="shared" si="7"/>
        <v>0</v>
      </c>
      <c r="N42" s="54">
        <f t="shared" si="7"/>
        <v>5746556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6379440</v>
      </c>
      <c r="X42" s="54">
        <f t="shared" si="7"/>
        <v>19074500</v>
      </c>
      <c r="Y42" s="54">
        <f t="shared" si="7"/>
        <v>-12695060</v>
      </c>
      <c r="Z42" s="184">
        <f t="shared" si="5"/>
        <v>-66.55513906000158</v>
      </c>
      <c r="AA42" s="130">
        <f aca="true" t="shared" si="8" ref="AA42:AA48">AA12+AA27</f>
        <v>38149000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3651712</v>
      </c>
      <c r="D45" s="129">
        <f t="shared" si="7"/>
        <v>0</v>
      </c>
      <c r="E45" s="54">
        <f t="shared" si="7"/>
        <v>15050000</v>
      </c>
      <c r="F45" s="54">
        <f t="shared" si="7"/>
        <v>15050000</v>
      </c>
      <c r="G45" s="54">
        <f t="shared" si="7"/>
        <v>0</v>
      </c>
      <c r="H45" s="54">
        <f t="shared" si="7"/>
        <v>1174534</v>
      </c>
      <c r="I45" s="54">
        <f t="shared" si="7"/>
        <v>0</v>
      </c>
      <c r="J45" s="54">
        <f t="shared" si="7"/>
        <v>1174534</v>
      </c>
      <c r="K45" s="54">
        <f t="shared" si="7"/>
        <v>0</v>
      </c>
      <c r="L45" s="54">
        <f t="shared" si="7"/>
        <v>1169203</v>
      </c>
      <c r="M45" s="54">
        <f t="shared" si="7"/>
        <v>0</v>
      </c>
      <c r="N45" s="54">
        <f t="shared" si="7"/>
        <v>1169203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2343737</v>
      </c>
      <c r="X45" s="54">
        <f t="shared" si="7"/>
        <v>7525000</v>
      </c>
      <c r="Y45" s="54">
        <f t="shared" si="7"/>
        <v>-5181263</v>
      </c>
      <c r="Z45" s="184">
        <f t="shared" si="5"/>
        <v>-68.85399335548172</v>
      </c>
      <c r="AA45" s="130">
        <f t="shared" si="8"/>
        <v>15050000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800000</v>
      </c>
      <c r="F47" s="54">
        <f t="shared" si="7"/>
        <v>800000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400000</v>
      </c>
      <c r="Y47" s="54">
        <f t="shared" si="7"/>
        <v>-400000</v>
      </c>
      <c r="Z47" s="184">
        <f t="shared" si="5"/>
        <v>-100</v>
      </c>
      <c r="AA47" s="130">
        <f t="shared" si="8"/>
        <v>800000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37433893</v>
      </c>
      <c r="D49" s="218">
        <f t="shared" si="9"/>
        <v>0</v>
      </c>
      <c r="E49" s="220">
        <f t="shared" si="9"/>
        <v>60553600</v>
      </c>
      <c r="F49" s="220">
        <f t="shared" si="9"/>
        <v>60553600</v>
      </c>
      <c r="G49" s="220">
        <f t="shared" si="9"/>
        <v>60772</v>
      </c>
      <c r="H49" s="220">
        <f t="shared" si="9"/>
        <v>1630494</v>
      </c>
      <c r="I49" s="220">
        <f t="shared" si="9"/>
        <v>176924</v>
      </c>
      <c r="J49" s="220">
        <f t="shared" si="9"/>
        <v>1868190</v>
      </c>
      <c r="K49" s="220">
        <f t="shared" si="9"/>
        <v>2350805</v>
      </c>
      <c r="L49" s="220">
        <f t="shared" si="9"/>
        <v>6098494</v>
      </c>
      <c r="M49" s="220">
        <f t="shared" si="9"/>
        <v>0</v>
      </c>
      <c r="N49" s="220">
        <f t="shared" si="9"/>
        <v>8449299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10317489</v>
      </c>
      <c r="X49" s="220">
        <f t="shared" si="9"/>
        <v>30276800</v>
      </c>
      <c r="Y49" s="220">
        <f t="shared" si="9"/>
        <v>-19959311</v>
      </c>
      <c r="Z49" s="221">
        <f t="shared" si="5"/>
        <v>-65.92278906621571</v>
      </c>
      <c r="AA49" s="222">
        <f>SUM(AA41:AA48)</f>
        <v>60553600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4101949</v>
      </c>
      <c r="D51" s="129">
        <f t="shared" si="10"/>
        <v>0</v>
      </c>
      <c r="E51" s="54">
        <f t="shared" si="10"/>
        <v>6258848</v>
      </c>
      <c r="F51" s="54">
        <f t="shared" si="10"/>
        <v>6258848</v>
      </c>
      <c r="G51" s="54">
        <f t="shared" si="10"/>
        <v>42301</v>
      </c>
      <c r="H51" s="54">
        <f t="shared" si="10"/>
        <v>150967</v>
      </c>
      <c r="I51" s="54">
        <f t="shared" si="10"/>
        <v>241730</v>
      </c>
      <c r="J51" s="54">
        <f t="shared" si="10"/>
        <v>434998</v>
      </c>
      <c r="K51" s="54">
        <f t="shared" si="10"/>
        <v>156657</v>
      </c>
      <c r="L51" s="54">
        <f t="shared" si="10"/>
        <v>89469</v>
      </c>
      <c r="M51" s="54">
        <f t="shared" si="10"/>
        <v>0</v>
      </c>
      <c r="N51" s="54">
        <f t="shared" si="10"/>
        <v>246126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681124</v>
      </c>
      <c r="X51" s="54">
        <f t="shared" si="10"/>
        <v>3129424</v>
      </c>
      <c r="Y51" s="54">
        <f t="shared" si="10"/>
        <v>-2448300</v>
      </c>
      <c r="Z51" s="184">
        <f>+IF(X51&lt;&gt;0,+(Y51/X51)*100,0)</f>
        <v>-78.23484449534483</v>
      </c>
      <c r="AA51" s="130">
        <f>SUM(AA57:AA61)</f>
        <v>6258848</v>
      </c>
    </row>
    <row r="52" spans="1:27" ht="12.75">
      <c r="A52" s="310" t="s">
        <v>206</v>
      </c>
      <c r="B52" s="142"/>
      <c r="C52" s="62">
        <v>1127766</v>
      </c>
      <c r="D52" s="156"/>
      <c r="E52" s="60">
        <v>2762848</v>
      </c>
      <c r="F52" s="60">
        <v>2762848</v>
      </c>
      <c r="G52" s="60"/>
      <c r="H52" s="60">
        <v>96420</v>
      </c>
      <c r="I52" s="60">
        <v>27557</v>
      </c>
      <c r="J52" s="60">
        <v>123977</v>
      </c>
      <c r="K52" s="60">
        <v>96420</v>
      </c>
      <c r="L52" s="60"/>
      <c r="M52" s="60"/>
      <c r="N52" s="60">
        <v>96420</v>
      </c>
      <c r="O52" s="60"/>
      <c r="P52" s="60"/>
      <c r="Q52" s="60"/>
      <c r="R52" s="60"/>
      <c r="S52" s="60"/>
      <c r="T52" s="60"/>
      <c r="U52" s="60"/>
      <c r="V52" s="60"/>
      <c r="W52" s="60">
        <v>220397</v>
      </c>
      <c r="X52" s="60">
        <v>1381424</v>
      </c>
      <c r="Y52" s="60">
        <v>-1161027</v>
      </c>
      <c r="Z52" s="140">
        <v>-84.05</v>
      </c>
      <c r="AA52" s="155">
        <v>2762848</v>
      </c>
    </row>
    <row r="53" spans="1:27" ht="12.75">
      <c r="A53" s="310" t="s">
        <v>207</v>
      </c>
      <c r="B53" s="142"/>
      <c r="C53" s="62">
        <v>324556</v>
      </c>
      <c r="D53" s="156"/>
      <c r="E53" s="60">
        <v>430000</v>
      </c>
      <c r="F53" s="60">
        <v>430000</v>
      </c>
      <c r="G53" s="60">
        <v>27181</v>
      </c>
      <c r="H53" s="60">
        <v>38108</v>
      </c>
      <c r="I53" s="60">
        <v>133621</v>
      </c>
      <c r="J53" s="60">
        <v>198910</v>
      </c>
      <c r="K53" s="60">
        <v>27632</v>
      </c>
      <c r="L53" s="60"/>
      <c r="M53" s="60"/>
      <c r="N53" s="60">
        <v>27632</v>
      </c>
      <c r="O53" s="60"/>
      <c r="P53" s="60"/>
      <c r="Q53" s="60"/>
      <c r="R53" s="60"/>
      <c r="S53" s="60"/>
      <c r="T53" s="60"/>
      <c r="U53" s="60"/>
      <c r="V53" s="60"/>
      <c r="W53" s="60">
        <v>226542</v>
      </c>
      <c r="X53" s="60">
        <v>215000</v>
      </c>
      <c r="Y53" s="60">
        <v>11542</v>
      </c>
      <c r="Z53" s="140">
        <v>5.37</v>
      </c>
      <c r="AA53" s="155">
        <v>430000</v>
      </c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1452322</v>
      </c>
      <c r="D57" s="294">
        <f t="shared" si="11"/>
        <v>0</v>
      </c>
      <c r="E57" s="295">
        <f t="shared" si="11"/>
        <v>3192848</v>
      </c>
      <c r="F57" s="295">
        <f t="shared" si="11"/>
        <v>3192848</v>
      </c>
      <c r="G57" s="295">
        <f t="shared" si="11"/>
        <v>27181</v>
      </c>
      <c r="H57" s="295">
        <f t="shared" si="11"/>
        <v>134528</v>
      </c>
      <c r="I57" s="295">
        <f t="shared" si="11"/>
        <v>161178</v>
      </c>
      <c r="J57" s="295">
        <f t="shared" si="11"/>
        <v>322887</v>
      </c>
      <c r="K57" s="295">
        <f t="shared" si="11"/>
        <v>124052</v>
      </c>
      <c r="L57" s="295">
        <f t="shared" si="11"/>
        <v>0</v>
      </c>
      <c r="M57" s="295">
        <f t="shared" si="11"/>
        <v>0</v>
      </c>
      <c r="N57" s="295">
        <f t="shared" si="11"/>
        <v>124052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446939</v>
      </c>
      <c r="X57" s="295">
        <f t="shared" si="11"/>
        <v>1596424</v>
      </c>
      <c r="Y57" s="295">
        <f t="shared" si="11"/>
        <v>-1149485</v>
      </c>
      <c r="Z57" s="296">
        <f>+IF(X57&lt;&gt;0,+(Y57/X57)*100,0)</f>
        <v>-72.00374086082394</v>
      </c>
      <c r="AA57" s="297">
        <f>SUM(AA52:AA56)</f>
        <v>3192848</v>
      </c>
    </row>
    <row r="58" spans="1:27" ht="12.75">
      <c r="A58" s="311" t="s">
        <v>212</v>
      </c>
      <c r="B58" s="136"/>
      <c r="C58" s="62">
        <v>209966</v>
      </c>
      <c r="D58" s="156"/>
      <c r="E58" s="60">
        <v>810000</v>
      </c>
      <c r="F58" s="60">
        <v>810000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405000</v>
      </c>
      <c r="Y58" s="60">
        <v>-405000</v>
      </c>
      <c r="Z58" s="140">
        <v>-100</v>
      </c>
      <c r="AA58" s="155">
        <v>810000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>
        <v>2439661</v>
      </c>
      <c r="D61" s="156"/>
      <c r="E61" s="60">
        <v>2256000</v>
      </c>
      <c r="F61" s="60">
        <v>2256000</v>
      </c>
      <c r="G61" s="60">
        <v>15120</v>
      </c>
      <c r="H61" s="60">
        <v>16439</v>
      </c>
      <c r="I61" s="60">
        <v>80552</v>
      </c>
      <c r="J61" s="60">
        <v>112111</v>
      </c>
      <c r="K61" s="60">
        <v>32605</v>
      </c>
      <c r="L61" s="60">
        <v>89469</v>
      </c>
      <c r="M61" s="60"/>
      <c r="N61" s="60">
        <v>122074</v>
      </c>
      <c r="O61" s="60"/>
      <c r="P61" s="60"/>
      <c r="Q61" s="60"/>
      <c r="R61" s="60"/>
      <c r="S61" s="60"/>
      <c r="T61" s="60"/>
      <c r="U61" s="60"/>
      <c r="V61" s="60"/>
      <c r="W61" s="60">
        <v>234185</v>
      </c>
      <c r="X61" s="60">
        <v>1128000</v>
      </c>
      <c r="Y61" s="60">
        <v>-893815</v>
      </c>
      <c r="Z61" s="140">
        <v>-79.24</v>
      </c>
      <c r="AA61" s="155">
        <v>2256000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2182977</v>
      </c>
      <c r="F65" s="60"/>
      <c r="G65" s="60"/>
      <c r="H65" s="60">
        <v>54547</v>
      </c>
      <c r="I65" s="60">
        <v>27557</v>
      </c>
      <c r="J65" s="60">
        <v>82104</v>
      </c>
      <c r="K65" s="60">
        <v>60237</v>
      </c>
      <c r="L65" s="60"/>
      <c r="M65" s="60"/>
      <c r="N65" s="60">
        <v>60237</v>
      </c>
      <c r="O65" s="60"/>
      <c r="P65" s="60"/>
      <c r="Q65" s="60"/>
      <c r="R65" s="60"/>
      <c r="S65" s="60"/>
      <c r="T65" s="60"/>
      <c r="U65" s="60"/>
      <c r="V65" s="60"/>
      <c r="W65" s="60">
        <v>142341</v>
      </c>
      <c r="X65" s="60"/>
      <c r="Y65" s="60">
        <v>142341</v>
      </c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690000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>
        <v>3196000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189871</v>
      </c>
      <c r="F68" s="60"/>
      <c r="G68" s="60">
        <v>69857</v>
      </c>
      <c r="H68" s="60">
        <v>96420</v>
      </c>
      <c r="I68" s="60">
        <v>214173</v>
      </c>
      <c r="J68" s="60">
        <v>380450</v>
      </c>
      <c r="K68" s="60">
        <v>96420</v>
      </c>
      <c r="L68" s="60">
        <v>89469</v>
      </c>
      <c r="M68" s="60"/>
      <c r="N68" s="60">
        <v>185889</v>
      </c>
      <c r="O68" s="60"/>
      <c r="P68" s="60"/>
      <c r="Q68" s="60"/>
      <c r="R68" s="60"/>
      <c r="S68" s="60"/>
      <c r="T68" s="60"/>
      <c r="U68" s="60"/>
      <c r="V68" s="60"/>
      <c r="W68" s="60">
        <v>566339</v>
      </c>
      <c r="X68" s="60"/>
      <c r="Y68" s="60">
        <v>566339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6258848</v>
      </c>
      <c r="F69" s="220">
        <f t="shared" si="12"/>
        <v>0</v>
      </c>
      <c r="G69" s="220">
        <f t="shared" si="12"/>
        <v>69857</v>
      </c>
      <c r="H69" s="220">
        <f t="shared" si="12"/>
        <v>150967</v>
      </c>
      <c r="I69" s="220">
        <f t="shared" si="12"/>
        <v>241730</v>
      </c>
      <c r="J69" s="220">
        <f t="shared" si="12"/>
        <v>462554</v>
      </c>
      <c r="K69" s="220">
        <f t="shared" si="12"/>
        <v>156657</v>
      </c>
      <c r="L69" s="220">
        <f t="shared" si="12"/>
        <v>89469</v>
      </c>
      <c r="M69" s="220">
        <f t="shared" si="12"/>
        <v>0</v>
      </c>
      <c r="N69" s="220">
        <f t="shared" si="12"/>
        <v>246126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708680</v>
      </c>
      <c r="X69" s="220">
        <f t="shared" si="12"/>
        <v>0</v>
      </c>
      <c r="Y69" s="220">
        <f t="shared" si="12"/>
        <v>708680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32222372</v>
      </c>
      <c r="D5" s="357">
        <f t="shared" si="0"/>
        <v>0</v>
      </c>
      <c r="E5" s="356">
        <f t="shared" si="0"/>
        <v>225000</v>
      </c>
      <c r="F5" s="358">
        <f t="shared" si="0"/>
        <v>225000</v>
      </c>
      <c r="G5" s="358">
        <f t="shared" si="0"/>
        <v>60772</v>
      </c>
      <c r="H5" s="356">
        <f t="shared" si="0"/>
        <v>0</v>
      </c>
      <c r="I5" s="356">
        <f t="shared" si="0"/>
        <v>0</v>
      </c>
      <c r="J5" s="358">
        <f t="shared" si="0"/>
        <v>60772</v>
      </c>
      <c r="K5" s="358">
        <f t="shared" si="0"/>
        <v>0</v>
      </c>
      <c r="L5" s="356">
        <f t="shared" si="0"/>
        <v>359360</v>
      </c>
      <c r="M5" s="356">
        <f t="shared" si="0"/>
        <v>0</v>
      </c>
      <c r="N5" s="358">
        <f t="shared" si="0"/>
        <v>359360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420132</v>
      </c>
      <c r="X5" s="356">
        <f t="shared" si="0"/>
        <v>112500</v>
      </c>
      <c r="Y5" s="358">
        <f t="shared" si="0"/>
        <v>307632</v>
      </c>
      <c r="Z5" s="359">
        <f>+IF(X5&lt;&gt;0,+(Y5/X5)*100,0)</f>
        <v>273.4506666666667</v>
      </c>
      <c r="AA5" s="360">
        <f>+AA6+AA8+AA11+AA13+AA15</f>
        <v>225000</v>
      </c>
    </row>
    <row r="6" spans="1:27" ht="12.75">
      <c r="A6" s="361" t="s">
        <v>206</v>
      </c>
      <c r="B6" s="142"/>
      <c r="C6" s="60">
        <f>+C7</f>
        <v>31904972</v>
      </c>
      <c r="D6" s="340">
        <f aca="true" t="shared" si="1" ref="D6:AA6">+D7</f>
        <v>0</v>
      </c>
      <c r="E6" s="60">
        <f t="shared" si="1"/>
        <v>225000</v>
      </c>
      <c r="F6" s="59">
        <f t="shared" si="1"/>
        <v>225000</v>
      </c>
      <c r="G6" s="59">
        <f t="shared" si="1"/>
        <v>60772</v>
      </c>
      <c r="H6" s="60">
        <f t="shared" si="1"/>
        <v>0</v>
      </c>
      <c r="I6" s="60">
        <f t="shared" si="1"/>
        <v>0</v>
      </c>
      <c r="J6" s="59">
        <f t="shared" si="1"/>
        <v>60772</v>
      </c>
      <c r="K6" s="59">
        <f t="shared" si="1"/>
        <v>0</v>
      </c>
      <c r="L6" s="60">
        <f t="shared" si="1"/>
        <v>359360</v>
      </c>
      <c r="M6" s="60">
        <f t="shared" si="1"/>
        <v>0</v>
      </c>
      <c r="N6" s="59">
        <f t="shared" si="1"/>
        <v>359360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420132</v>
      </c>
      <c r="X6" s="60">
        <f t="shared" si="1"/>
        <v>112500</v>
      </c>
      <c r="Y6" s="59">
        <f t="shared" si="1"/>
        <v>307632</v>
      </c>
      <c r="Z6" s="61">
        <f>+IF(X6&lt;&gt;0,+(Y6/X6)*100,0)</f>
        <v>273.4506666666667</v>
      </c>
      <c r="AA6" s="62">
        <f t="shared" si="1"/>
        <v>225000</v>
      </c>
    </row>
    <row r="7" spans="1:27" ht="12.75">
      <c r="A7" s="291" t="s">
        <v>230</v>
      </c>
      <c r="B7" s="142"/>
      <c r="C7" s="60">
        <v>31904972</v>
      </c>
      <c r="D7" s="340"/>
      <c r="E7" s="60">
        <v>225000</v>
      </c>
      <c r="F7" s="59">
        <v>225000</v>
      </c>
      <c r="G7" s="59">
        <v>60772</v>
      </c>
      <c r="H7" s="60"/>
      <c r="I7" s="60"/>
      <c r="J7" s="59">
        <v>60772</v>
      </c>
      <c r="K7" s="59"/>
      <c r="L7" s="60">
        <v>359360</v>
      </c>
      <c r="M7" s="60"/>
      <c r="N7" s="59">
        <v>359360</v>
      </c>
      <c r="O7" s="59"/>
      <c r="P7" s="60"/>
      <c r="Q7" s="60"/>
      <c r="R7" s="59"/>
      <c r="S7" s="59"/>
      <c r="T7" s="60"/>
      <c r="U7" s="60"/>
      <c r="V7" s="59"/>
      <c r="W7" s="59">
        <v>420132</v>
      </c>
      <c r="X7" s="60">
        <v>112500</v>
      </c>
      <c r="Y7" s="59">
        <v>307632</v>
      </c>
      <c r="Z7" s="61">
        <v>273.45</v>
      </c>
      <c r="AA7" s="62">
        <v>225000</v>
      </c>
    </row>
    <row r="8" spans="1:27" ht="12.75">
      <c r="A8" s="361" t="s">
        <v>207</v>
      </c>
      <c r="B8" s="142"/>
      <c r="C8" s="60">
        <f aca="true" t="shared" si="2" ref="C8:Y8">SUM(C9:C10)</f>
        <v>317400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>
        <v>317400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1559809</v>
      </c>
      <c r="D22" s="344">
        <f t="shared" si="6"/>
        <v>0</v>
      </c>
      <c r="E22" s="343">
        <f t="shared" si="6"/>
        <v>36949000</v>
      </c>
      <c r="F22" s="345">
        <f t="shared" si="6"/>
        <v>36949000</v>
      </c>
      <c r="G22" s="345">
        <f t="shared" si="6"/>
        <v>0</v>
      </c>
      <c r="H22" s="343">
        <f t="shared" si="6"/>
        <v>455960</v>
      </c>
      <c r="I22" s="343">
        <f t="shared" si="6"/>
        <v>176924</v>
      </c>
      <c r="J22" s="345">
        <f t="shared" si="6"/>
        <v>632884</v>
      </c>
      <c r="K22" s="345">
        <f t="shared" si="6"/>
        <v>747957</v>
      </c>
      <c r="L22" s="343">
        <f t="shared" si="6"/>
        <v>2257361</v>
      </c>
      <c r="M22" s="343">
        <f t="shared" si="6"/>
        <v>0</v>
      </c>
      <c r="N22" s="345">
        <f t="shared" si="6"/>
        <v>3005318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3638202</v>
      </c>
      <c r="X22" s="343">
        <f t="shared" si="6"/>
        <v>18474500</v>
      </c>
      <c r="Y22" s="345">
        <f t="shared" si="6"/>
        <v>-14836298</v>
      </c>
      <c r="Z22" s="336">
        <f>+IF(X22&lt;&gt;0,+(Y22/X22)*100,0)</f>
        <v>-80.30689869820563</v>
      </c>
      <c r="AA22" s="350">
        <f>SUM(AA23:AA32)</f>
        <v>36949000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18979000</v>
      </c>
      <c r="F24" s="59">
        <v>18979000</v>
      </c>
      <c r="G24" s="59"/>
      <c r="H24" s="60">
        <v>271000</v>
      </c>
      <c r="I24" s="60"/>
      <c r="J24" s="59">
        <v>271000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271000</v>
      </c>
      <c r="X24" s="60">
        <v>9489500</v>
      </c>
      <c r="Y24" s="59">
        <v>-9218500</v>
      </c>
      <c r="Z24" s="61">
        <v>-97.14</v>
      </c>
      <c r="AA24" s="62">
        <v>18979000</v>
      </c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>
        <v>1559809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17970000</v>
      </c>
      <c r="F32" s="59">
        <v>17970000</v>
      </c>
      <c r="G32" s="59"/>
      <c r="H32" s="60">
        <v>184960</v>
      </c>
      <c r="I32" s="60">
        <v>176924</v>
      </c>
      <c r="J32" s="59">
        <v>361884</v>
      </c>
      <c r="K32" s="59">
        <v>747957</v>
      </c>
      <c r="L32" s="60">
        <v>2257361</v>
      </c>
      <c r="M32" s="60"/>
      <c r="N32" s="59">
        <v>3005318</v>
      </c>
      <c r="O32" s="59"/>
      <c r="P32" s="60"/>
      <c r="Q32" s="60"/>
      <c r="R32" s="59"/>
      <c r="S32" s="59"/>
      <c r="T32" s="60"/>
      <c r="U32" s="60"/>
      <c r="V32" s="59"/>
      <c r="W32" s="59">
        <v>3367202</v>
      </c>
      <c r="X32" s="60">
        <v>8985000</v>
      </c>
      <c r="Y32" s="59">
        <v>-5617798</v>
      </c>
      <c r="Z32" s="61">
        <v>-62.52</v>
      </c>
      <c r="AA32" s="62">
        <v>17970000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3651712</v>
      </c>
      <c r="D40" s="344">
        <f t="shared" si="9"/>
        <v>0</v>
      </c>
      <c r="E40" s="343">
        <f t="shared" si="9"/>
        <v>15050000</v>
      </c>
      <c r="F40" s="345">
        <f t="shared" si="9"/>
        <v>15050000</v>
      </c>
      <c r="G40" s="345">
        <f t="shared" si="9"/>
        <v>0</v>
      </c>
      <c r="H40" s="343">
        <f t="shared" si="9"/>
        <v>1174534</v>
      </c>
      <c r="I40" s="343">
        <f t="shared" si="9"/>
        <v>0</v>
      </c>
      <c r="J40" s="345">
        <f t="shared" si="9"/>
        <v>1174534</v>
      </c>
      <c r="K40" s="345">
        <f t="shared" si="9"/>
        <v>0</v>
      </c>
      <c r="L40" s="343">
        <f t="shared" si="9"/>
        <v>1169203</v>
      </c>
      <c r="M40" s="343">
        <f t="shared" si="9"/>
        <v>0</v>
      </c>
      <c r="N40" s="345">
        <f t="shared" si="9"/>
        <v>1169203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2343737</v>
      </c>
      <c r="X40" s="343">
        <f t="shared" si="9"/>
        <v>7525000</v>
      </c>
      <c r="Y40" s="345">
        <f t="shared" si="9"/>
        <v>-5181263</v>
      </c>
      <c r="Z40" s="336">
        <f>+IF(X40&lt;&gt;0,+(Y40/X40)*100,0)</f>
        <v>-68.85399335548172</v>
      </c>
      <c r="AA40" s="350">
        <f>SUM(AA41:AA49)</f>
        <v>15050000</v>
      </c>
    </row>
    <row r="41" spans="1:27" ht="12.75">
      <c r="A41" s="361" t="s">
        <v>249</v>
      </c>
      <c r="B41" s="142"/>
      <c r="C41" s="362">
        <v>1521962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50000</v>
      </c>
      <c r="F43" s="370">
        <v>50000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25000</v>
      </c>
      <c r="Y43" s="370">
        <v>-25000</v>
      </c>
      <c r="Z43" s="371">
        <v>-100</v>
      </c>
      <c r="AA43" s="303">
        <v>50000</v>
      </c>
    </row>
    <row r="44" spans="1:27" ht="12.75">
      <c r="A44" s="361" t="s">
        <v>252</v>
      </c>
      <c r="B44" s="136"/>
      <c r="C44" s="60">
        <v>749604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>
        <v>15000000</v>
      </c>
      <c r="F47" s="53">
        <v>15000000</v>
      </c>
      <c r="G47" s="53"/>
      <c r="H47" s="54">
        <v>1174534</v>
      </c>
      <c r="I47" s="54"/>
      <c r="J47" s="53">
        <v>1174534</v>
      </c>
      <c r="K47" s="53"/>
      <c r="L47" s="54">
        <v>1056969</v>
      </c>
      <c r="M47" s="54"/>
      <c r="N47" s="53">
        <v>1056969</v>
      </c>
      <c r="O47" s="53"/>
      <c r="P47" s="54"/>
      <c r="Q47" s="54"/>
      <c r="R47" s="53"/>
      <c r="S47" s="53"/>
      <c r="T47" s="54"/>
      <c r="U47" s="54"/>
      <c r="V47" s="53"/>
      <c r="W47" s="53">
        <v>2231503</v>
      </c>
      <c r="X47" s="54">
        <v>7500000</v>
      </c>
      <c r="Y47" s="53">
        <v>-5268497</v>
      </c>
      <c r="Z47" s="94">
        <v>-70.25</v>
      </c>
      <c r="AA47" s="95">
        <v>15000000</v>
      </c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1380146</v>
      </c>
      <c r="D49" s="368"/>
      <c r="E49" s="54"/>
      <c r="F49" s="53"/>
      <c r="G49" s="53"/>
      <c r="H49" s="54"/>
      <c r="I49" s="54"/>
      <c r="J49" s="53"/>
      <c r="K49" s="53"/>
      <c r="L49" s="54">
        <v>112234</v>
      </c>
      <c r="M49" s="54"/>
      <c r="N49" s="53">
        <v>112234</v>
      </c>
      <c r="O49" s="53"/>
      <c r="P49" s="54"/>
      <c r="Q49" s="54"/>
      <c r="R49" s="53"/>
      <c r="S49" s="53"/>
      <c r="T49" s="54"/>
      <c r="U49" s="54"/>
      <c r="V49" s="53"/>
      <c r="W49" s="53">
        <v>112234</v>
      </c>
      <c r="X49" s="54"/>
      <c r="Y49" s="53">
        <v>112234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800000</v>
      </c>
      <c r="F54" s="345">
        <f t="shared" si="12"/>
        <v>800000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400000</v>
      </c>
      <c r="Y54" s="345">
        <f t="shared" si="12"/>
        <v>-400000</v>
      </c>
      <c r="Z54" s="336">
        <f>+IF(X54&lt;&gt;0,+(Y54/X54)*100,0)</f>
        <v>-100</v>
      </c>
      <c r="AA54" s="350">
        <f t="shared" si="12"/>
        <v>800000</v>
      </c>
    </row>
    <row r="55" spans="1:27" ht="12.75">
      <c r="A55" s="361" t="s">
        <v>258</v>
      </c>
      <c r="B55" s="142"/>
      <c r="C55" s="60"/>
      <c r="D55" s="340"/>
      <c r="E55" s="60">
        <v>800000</v>
      </c>
      <c r="F55" s="59">
        <v>800000</v>
      </c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>
        <v>400000</v>
      </c>
      <c r="Y55" s="59">
        <v>-400000</v>
      </c>
      <c r="Z55" s="61">
        <v>-100</v>
      </c>
      <c r="AA55" s="62">
        <v>800000</v>
      </c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37433893</v>
      </c>
      <c r="D60" s="346">
        <f t="shared" si="14"/>
        <v>0</v>
      </c>
      <c r="E60" s="219">
        <f t="shared" si="14"/>
        <v>53024000</v>
      </c>
      <c r="F60" s="264">
        <f t="shared" si="14"/>
        <v>53024000</v>
      </c>
      <c r="G60" s="264">
        <f t="shared" si="14"/>
        <v>60772</v>
      </c>
      <c r="H60" s="219">
        <f t="shared" si="14"/>
        <v>1630494</v>
      </c>
      <c r="I60" s="219">
        <f t="shared" si="14"/>
        <v>176924</v>
      </c>
      <c r="J60" s="264">
        <f t="shared" si="14"/>
        <v>1868190</v>
      </c>
      <c r="K60" s="264">
        <f t="shared" si="14"/>
        <v>747957</v>
      </c>
      <c r="L60" s="219">
        <f t="shared" si="14"/>
        <v>3785924</v>
      </c>
      <c r="M60" s="219">
        <f t="shared" si="14"/>
        <v>0</v>
      </c>
      <c r="N60" s="264">
        <f t="shared" si="14"/>
        <v>4533881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6402071</v>
      </c>
      <c r="X60" s="219">
        <f t="shared" si="14"/>
        <v>26512000</v>
      </c>
      <c r="Y60" s="264">
        <f t="shared" si="14"/>
        <v>-20109929</v>
      </c>
      <c r="Z60" s="337">
        <f>+IF(X60&lt;&gt;0,+(Y60/X60)*100,0)</f>
        <v>-75.85217637296319</v>
      </c>
      <c r="AA60" s="232">
        <f>+AA57+AA54+AA51+AA40+AA37+AA34+AA22+AA5</f>
        <v>53024000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6329600</v>
      </c>
      <c r="F5" s="358">
        <f t="shared" si="0"/>
        <v>6329600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1174180</v>
      </c>
      <c r="L5" s="356">
        <f t="shared" si="0"/>
        <v>0</v>
      </c>
      <c r="M5" s="356">
        <f t="shared" si="0"/>
        <v>0</v>
      </c>
      <c r="N5" s="358">
        <f t="shared" si="0"/>
        <v>1174180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1174180</v>
      </c>
      <c r="X5" s="356">
        <f t="shared" si="0"/>
        <v>3164800</v>
      </c>
      <c r="Y5" s="358">
        <f t="shared" si="0"/>
        <v>-1990620</v>
      </c>
      <c r="Z5" s="359">
        <f>+IF(X5&lt;&gt;0,+(Y5/X5)*100,0)</f>
        <v>-62.89876137512639</v>
      </c>
      <c r="AA5" s="360">
        <f>+AA6+AA8+AA11+AA13+AA15</f>
        <v>6329600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5029600</v>
      </c>
      <c r="F6" s="59">
        <f t="shared" si="1"/>
        <v>5029600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1174180</v>
      </c>
      <c r="L6" s="60">
        <f t="shared" si="1"/>
        <v>0</v>
      </c>
      <c r="M6" s="60">
        <f t="shared" si="1"/>
        <v>0</v>
      </c>
      <c r="N6" s="59">
        <f t="shared" si="1"/>
        <v>1174180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1174180</v>
      </c>
      <c r="X6" s="60">
        <f t="shared" si="1"/>
        <v>2514800</v>
      </c>
      <c r="Y6" s="59">
        <f t="shared" si="1"/>
        <v>-1340620</v>
      </c>
      <c r="Z6" s="61">
        <f>+IF(X6&lt;&gt;0,+(Y6/X6)*100,0)</f>
        <v>-53.309209479879115</v>
      </c>
      <c r="AA6" s="62">
        <f t="shared" si="1"/>
        <v>5029600</v>
      </c>
    </row>
    <row r="7" spans="1:27" ht="12.75">
      <c r="A7" s="291" t="s">
        <v>230</v>
      </c>
      <c r="B7" s="142"/>
      <c r="C7" s="60"/>
      <c r="D7" s="340"/>
      <c r="E7" s="60">
        <v>5029600</v>
      </c>
      <c r="F7" s="59">
        <v>5029600</v>
      </c>
      <c r="G7" s="59"/>
      <c r="H7" s="60"/>
      <c r="I7" s="60"/>
      <c r="J7" s="59"/>
      <c r="K7" s="59">
        <v>1174180</v>
      </c>
      <c r="L7" s="60"/>
      <c r="M7" s="60"/>
      <c r="N7" s="59">
        <v>1174180</v>
      </c>
      <c r="O7" s="59"/>
      <c r="P7" s="60"/>
      <c r="Q7" s="60"/>
      <c r="R7" s="59"/>
      <c r="S7" s="59"/>
      <c r="T7" s="60"/>
      <c r="U7" s="60"/>
      <c r="V7" s="59"/>
      <c r="W7" s="59">
        <v>1174180</v>
      </c>
      <c r="X7" s="60">
        <v>2514800</v>
      </c>
      <c r="Y7" s="59">
        <v>-1340620</v>
      </c>
      <c r="Z7" s="61">
        <v>-53.31</v>
      </c>
      <c r="AA7" s="62">
        <v>5029600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1300000</v>
      </c>
      <c r="F15" s="59">
        <f t="shared" si="5"/>
        <v>1300000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650000</v>
      </c>
      <c r="Y15" s="59">
        <f t="shared" si="5"/>
        <v>-650000</v>
      </c>
      <c r="Z15" s="61">
        <f>+IF(X15&lt;&gt;0,+(Y15/X15)*100,0)</f>
        <v>-100</v>
      </c>
      <c r="AA15" s="62">
        <f>SUM(AA16:AA20)</f>
        <v>1300000</v>
      </c>
    </row>
    <row r="16" spans="1:27" ht="12.75">
      <c r="A16" s="291" t="s">
        <v>235</v>
      </c>
      <c r="B16" s="300"/>
      <c r="C16" s="60"/>
      <c r="D16" s="340"/>
      <c r="E16" s="60">
        <v>1300000</v>
      </c>
      <c r="F16" s="59">
        <v>1300000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650000</v>
      </c>
      <c r="Y16" s="59">
        <v>-650000</v>
      </c>
      <c r="Z16" s="61">
        <v>-100</v>
      </c>
      <c r="AA16" s="62">
        <v>1300000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1200000</v>
      </c>
      <c r="F22" s="345">
        <f t="shared" si="6"/>
        <v>1200000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428668</v>
      </c>
      <c r="L22" s="343">
        <f t="shared" si="6"/>
        <v>2312570</v>
      </c>
      <c r="M22" s="343">
        <f t="shared" si="6"/>
        <v>0</v>
      </c>
      <c r="N22" s="345">
        <f t="shared" si="6"/>
        <v>2741238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2741238</v>
      </c>
      <c r="X22" s="343">
        <f t="shared" si="6"/>
        <v>600000</v>
      </c>
      <c r="Y22" s="345">
        <f t="shared" si="6"/>
        <v>2141238</v>
      </c>
      <c r="Z22" s="336">
        <f>+IF(X22&lt;&gt;0,+(Y22/X22)*100,0)</f>
        <v>356.873</v>
      </c>
      <c r="AA22" s="350">
        <f>SUM(AA23:AA32)</f>
        <v>1200000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>
        <v>428668</v>
      </c>
      <c r="L24" s="60">
        <v>2312570</v>
      </c>
      <c r="M24" s="60"/>
      <c r="N24" s="59">
        <v>2741238</v>
      </c>
      <c r="O24" s="59"/>
      <c r="P24" s="60"/>
      <c r="Q24" s="60"/>
      <c r="R24" s="59"/>
      <c r="S24" s="59"/>
      <c r="T24" s="60"/>
      <c r="U24" s="60"/>
      <c r="V24" s="59"/>
      <c r="W24" s="59">
        <v>2741238</v>
      </c>
      <c r="X24" s="60"/>
      <c r="Y24" s="59">
        <v>2741238</v>
      </c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1200000</v>
      </c>
      <c r="F32" s="59">
        <v>1200000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600000</v>
      </c>
      <c r="Y32" s="59">
        <v>-600000</v>
      </c>
      <c r="Z32" s="61">
        <v>-100</v>
      </c>
      <c r="AA32" s="62">
        <v>1200000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7529600</v>
      </c>
      <c r="F60" s="264">
        <f t="shared" si="14"/>
        <v>7529600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1602848</v>
      </c>
      <c r="L60" s="219">
        <f t="shared" si="14"/>
        <v>2312570</v>
      </c>
      <c r="M60" s="219">
        <f t="shared" si="14"/>
        <v>0</v>
      </c>
      <c r="N60" s="264">
        <f t="shared" si="14"/>
        <v>3915418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3915418</v>
      </c>
      <c r="X60" s="219">
        <f t="shared" si="14"/>
        <v>3764800</v>
      </c>
      <c r="Y60" s="264">
        <f t="shared" si="14"/>
        <v>150618</v>
      </c>
      <c r="Z60" s="337">
        <f>+IF(X60&lt;&gt;0,+(Y60/X60)*100,0)</f>
        <v>4.000690607734807</v>
      </c>
      <c r="AA60" s="232">
        <f>+AA57+AA54+AA51+AA40+AA37+AA34+AA22+AA5</f>
        <v>7529600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2019-01-31T12:13:41Z</dcterms:created>
  <dcterms:modified xsi:type="dcterms:W3CDTF">2019-01-31T12:13:45Z</dcterms:modified>
  <cp:category/>
  <cp:version/>
  <cp:contentType/>
  <cp:contentStatus/>
</cp:coreProperties>
</file>