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<sst xmlns="http://schemas.openxmlformats.org/spreadsheetml/2006/main" count="859" uniqueCount="304">
  <si>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Engcobo(EC137)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</si>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</sst>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3920799</v>
      </c>
      <c r="C5" s="19">
        <v>0</v>
      </c>
      <c r="D5" s="59">
        <v>4279211</v>
      </c>
      <c r="E5" s="60">
        <v>4279211</v>
      </c>
      <c r="F5" s="60">
        <v>4297603</v>
      </c>
      <c r="G5" s="60">
        <v>0</v>
      </c>
      <c r="H5" s="60">
        <v>0</v>
      </c>
      <c r="I5" s="60">
        <v>4297603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4297603</v>
      </c>
      <c r="W5" s="60">
        <v>2447408</v>
      </c>
      <c r="X5" s="60">
        <v>1850195</v>
      </c>
      <c r="Y5" s="61">
        <v>75.6</v>
      </c>
      <c r="Z5" s="62">
        <v>4279211</v>
      </c>
    </row>
    <row r="6" spans="1:26" ht="12.75">
      <c r="A6" s="58" t="s">
        <v>32</v>
      </c>
      <c r="B6" s="19">
        <v>960597</v>
      </c>
      <c r="C6" s="19">
        <v>0</v>
      </c>
      <c r="D6" s="59">
        <v>1084743</v>
      </c>
      <c r="E6" s="60">
        <v>1084743</v>
      </c>
      <c r="F6" s="60">
        <v>90265</v>
      </c>
      <c r="G6" s="60">
        <v>90265</v>
      </c>
      <c r="H6" s="60">
        <v>90265</v>
      </c>
      <c r="I6" s="60">
        <v>270795</v>
      </c>
      <c r="J6" s="60">
        <v>90265</v>
      </c>
      <c r="K6" s="60">
        <v>90265</v>
      </c>
      <c r="L6" s="60">
        <v>90265</v>
      </c>
      <c r="M6" s="60">
        <v>270795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541590</v>
      </c>
      <c r="W6" s="60">
        <v>354532</v>
      </c>
      <c r="X6" s="60">
        <v>187058</v>
      </c>
      <c r="Y6" s="61">
        <v>52.76</v>
      </c>
      <c r="Z6" s="62">
        <v>1084743</v>
      </c>
    </row>
    <row r="7" spans="1:26" ht="12.75">
      <c r="A7" s="58" t="s">
        <v>33</v>
      </c>
      <c r="B7" s="19">
        <v>6372104</v>
      </c>
      <c r="C7" s="19">
        <v>0</v>
      </c>
      <c r="D7" s="59">
        <v>7500000</v>
      </c>
      <c r="E7" s="60">
        <v>7500000</v>
      </c>
      <c r="F7" s="60">
        <v>0</v>
      </c>
      <c r="G7" s="60">
        <v>570415</v>
      </c>
      <c r="H7" s="60">
        <v>507042</v>
      </c>
      <c r="I7" s="60">
        <v>1077457</v>
      </c>
      <c r="J7" s="60">
        <v>446268</v>
      </c>
      <c r="K7" s="60">
        <v>401599</v>
      </c>
      <c r="L7" s="60">
        <v>398200</v>
      </c>
      <c r="M7" s="60">
        <v>1246067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2323524</v>
      </c>
      <c r="W7" s="60">
        <v>2729429</v>
      </c>
      <c r="X7" s="60">
        <v>-405905</v>
      </c>
      <c r="Y7" s="61">
        <v>-14.87</v>
      </c>
      <c r="Z7" s="62">
        <v>7500000</v>
      </c>
    </row>
    <row r="8" spans="1:26" ht="12.75">
      <c r="A8" s="58" t="s">
        <v>34</v>
      </c>
      <c r="B8" s="19">
        <v>137783334</v>
      </c>
      <c r="C8" s="19">
        <v>0</v>
      </c>
      <c r="D8" s="59">
        <v>140410999</v>
      </c>
      <c r="E8" s="60">
        <v>140410999</v>
      </c>
      <c r="F8" s="60">
        <v>56721000</v>
      </c>
      <c r="G8" s="60">
        <v>0</v>
      </c>
      <c r="H8" s="60">
        <v>0</v>
      </c>
      <c r="I8" s="60">
        <v>56721000</v>
      </c>
      <c r="J8" s="60">
        <v>0</v>
      </c>
      <c r="K8" s="60">
        <v>1622000</v>
      </c>
      <c r="L8" s="60">
        <v>45377000</v>
      </c>
      <c r="M8" s="60">
        <v>46999000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103720000</v>
      </c>
      <c r="W8" s="60">
        <v>112906000</v>
      </c>
      <c r="X8" s="60">
        <v>-9186000</v>
      </c>
      <c r="Y8" s="61">
        <v>-8.14</v>
      </c>
      <c r="Z8" s="62">
        <v>140410999</v>
      </c>
    </row>
    <row r="9" spans="1:26" ht="12.75">
      <c r="A9" s="58" t="s">
        <v>35</v>
      </c>
      <c r="B9" s="19">
        <v>5350787</v>
      </c>
      <c r="C9" s="19">
        <v>0</v>
      </c>
      <c r="D9" s="59">
        <v>30623938</v>
      </c>
      <c r="E9" s="60">
        <v>30623938</v>
      </c>
      <c r="F9" s="60">
        <v>1604046</v>
      </c>
      <c r="G9" s="60">
        <v>4095002</v>
      </c>
      <c r="H9" s="60">
        <v>1683377</v>
      </c>
      <c r="I9" s="60">
        <v>7382425</v>
      </c>
      <c r="J9" s="60">
        <v>1269166</v>
      </c>
      <c r="K9" s="60">
        <v>1507729</v>
      </c>
      <c r="L9" s="60">
        <v>2534031</v>
      </c>
      <c r="M9" s="60">
        <v>5310926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12693351</v>
      </c>
      <c r="W9" s="60">
        <v>1551336</v>
      </c>
      <c r="X9" s="60">
        <v>11142015</v>
      </c>
      <c r="Y9" s="61">
        <v>718.22</v>
      </c>
      <c r="Z9" s="62">
        <v>30623938</v>
      </c>
    </row>
    <row r="10" spans="1:26" ht="22.5">
      <c r="A10" s="63" t="s">
        <v>279</v>
      </c>
      <c r="B10" s="64">
        <f>SUM(B5:B9)</f>
        <v>154387621</v>
      </c>
      <c r="C10" s="64">
        <f>SUM(C5:C9)</f>
        <v>0</v>
      </c>
      <c r="D10" s="65">
        <f aca="true" t="shared" si="0" ref="D10:Z10">SUM(D5:D9)</f>
        <v>183898891</v>
      </c>
      <c r="E10" s="66">
        <f t="shared" si="0"/>
        <v>183898891</v>
      </c>
      <c r="F10" s="66">
        <f t="shared" si="0"/>
        <v>62712914</v>
      </c>
      <c r="G10" s="66">
        <f t="shared" si="0"/>
        <v>4755682</v>
      </c>
      <c r="H10" s="66">
        <f t="shared" si="0"/>
        <v>2280684</v>
      </c>
      <c r="I10" s="66">
        <f t="shared" si="0"/>
        <v>69749280</v>
      </c>
      <c r="J10" s="66">
        <f t="shared" si="0"/>
        <v>1805699</v>
      </c>
      <c r="K10" s="66">
        <f t="shared" si="0"/>
        <v>3621593</v>
      </c>
      <c r="L10" s="66">
        <f t="shared" si="0"/>
        <v>48399496</v>
      </c>
      <c r="M10" s="66">
        <f t="shared" si="0"/>
        <v>53826788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123576068</v>
      </c>
      <c r="W10" s="66">
        <f t="shared" si="0"/>
        <v>119988705</v>
      </c>
      <c r="X10" s="66">
        <f t="shared" si="0"/>
        <v>3587363</v>
      </c>
      <c r="Y10" s="67">
        <f>+IF(W10&lt;&gt;0,(X10/W10)*100,0)</f>
        <v>2.9897505769397212</v>
      </c>
      <c r="Z10" s="68">
        <f t="shared" si="0"/>
        <v>183898891</v>
      </c>
    </row>
    <row r="11" spans="1:26" ht="12.75">
      <c r="A11" s="58" t="s">
        <v>37</v>
      </c>
      <c r="B11" s="19">
        <v>66767406</v>
      </c>
      <c r="C11" s="19">
        <v>0</v>
      </c>
      <c r="D11" s="59">
        <v>78242534</v>
      </c>
      <c r="E11" s="60">
        <v>78242534</v>
      </c>
      <c r="F11" s="60">
        <v>5437596</v>
      </c>
      <c r="G11" s="60">
        <v>6145435</v>
      </c>
      <c r="H11" s="60">
        <v>6101436</v>
      </c>
      <c r="I11" s="60">
        <v>17684467</v>
      </c>
      <c r="J11" s="60">
        <v>6101436</v>
      </c>
      <c r="K11" s="60">
        <v>6387891</v>
      </c>
      <c r="L11" s="60">
        <v>6433426</v>
      </c>
      <c r="M11" s="60">
        <v>18922753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36607220</v>
      </c>
      <c r="W11" s="60">
        <v>33062035</v>
      </c>
      <c r="X11" s="60">
        <v>3545185</v>
      </c>
      <c r="Y11" s="61">
        <v>10.72</v>
      </c>
      <c r="Z11" s="62">
        <v>78242534</v>
      </c>
    </row>
    <row r="12" spans="1:26" ht="12.75">
      <c r="A12" s="58" t="s">
        <v>38</v>
      </c>
      <c r="B12" s="19">
        <v>14759989</v>
      </c>
      <c r="C12" s="19">
        <v>0</v>
      </c>
      <c r="D12" s="59">
        <v>15621259</v>
      </c>
      <c r="E12" s="60">
        <v>15621259</v>
      </c>
      <c r="F12" s="60">
        <v>1240755</v>
      </c>
      <c r="G12" s="60">
        <v>1249100</v>
      </c>
      <c r="H12" s="60">
        <v>1209020</v>
      </c>
      <c r="I12" s="60">
        <v>3698875</v>
      </c>
      <c r="J12" s="60">
        <v>1174532</v>
      </c>
      <c r="K12" s="60">
        <v>1250127</v>
      </c>
      <c r="L12" s="60">
        <v>1298591</v>
      </c>
      <c r="M12" s="60">
        <v>3723250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7422125</v>
      </c>
      <c r="W12" s="60">
        <v>8099881</v>
      </c>
      <c r="X12" s="60">
        <v>-677756</v>
      </c>
      <c r="Y12" s="61">
        <v>-8.37</v>
      </c>
      <c r="Z12" s="62">
        <v>15621259</v>
      </c>
    </row>
    <row r="13" spans="1:26" ht="12.75">
      <c r="A13" s="58" t="s">
        <v>280</v>
      </c>
      <c r="B13" s="19">
        <v>42229018</v>
      </c>
      <c r="C13" s="19">
        <v>0</v>
      </c>
      <c r="D13" s="59">
        <v>45760000</v>
      </c>
      <c r="E13" s="60">
        <v>45760000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76</v>
      </c>
      <c r="X13" s="60">
        <v>-76</v>
      </c>
      <c r="Y13" s="61">
        <v>-100</v>
      </c>
      <c r="Z13" s="62">
        <v>45760000</v>
      </c>
    </row>
    <row r="14" spans="1:26" ht="12.75">
      <c r="A14" s="58" t="s">
        <v>40</v>
      </c>
      <c r="B14" s="19">
        <v>0</v>
      </c>
      <c r="C14" s="19">
        <v>0</v>
      </c>
      <c r="D14" s="59">
        <v>200000</v>
      </c>
      <c r="E14" s="60">
        <v>200000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200000</v>
      </c>
    </row>
    <row r="15" spans="1:26" ht="12.75">
      <c r="A15" s="58" t="s">
        <v>41</v>
      </c>
      <c r="B15" s="19">
        <v>703951</v>
      </c>
      <c r="C15" s="19">
        <v>0</v>
      </c>
      <c r="D15" s="59">
        <v>5270000</v>
      </c>
      <c r="E15" s="60">
        <v>5270000</v>
      </c>
      <c r="F15" s="60">
        <v>81041</v>
      </c>
      <c r="G15" s="60">
        <v>322870</v>
      </c>
      <c r="H15" s="60">
        <v>214849</v>
      </c>
      <c r="I15" s="60">
        <v>618760</v>
      </c>
      <c r="J15" s="60">
        <v>89496</v>
      </c>
      <c r="K15" s="60">
        <v>250685</v>
      </c>
      <c r="L15" s="60">
        <v>156383</v>
      </c>
      <c r="M15" s="60">
        <v>496564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1115324</v>
      </c>
      <c r="W15" s="60">
        <v>2423865</v>
      </c>
      <c r="X15" s="60">
        <v>-1308541</v>
      </c>
      <c r="Y15" s="61">
        <v>-53.99</v>
      </c>
      <c r="Z15" s="62">
        <v>5270000</v>
      </c>
    </row>
    <row r="16" spans="1:26" ht="12.75">
      <c r="A16" s="69" t="s">
        <v>42</v>
      </c>
      <c r="B16" s="19">
        <v>0</v>
      </c>
      <c r="C16" s="19">
        <v>0</v>
      </c>
      <c r="D16" s="59">
        <v>3500000</v>
      </c>
      <c r="E16" s="60">
        <v>3500000</v>
      </c>
      <c r="F16" s="60">
        <v>0</v>
      </c>
      <c r="G16" s="60">
        <v>301656</v>
      </c>
      <c r="H16" s="60">
        <v>393324</v>
      </c>
      <c r="I16" s="60">
        <v>694980</v>
      </c>
      <c r="J16" s="60">
        <v>393683</v>
      </c>
      <c r="K16" s="60">
        <v>301345</v>
      </c>
      <c r="L16" s="60">
        <v>479606</v>
      </c>
      <c r="M16" s="60">
        <v>1174634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1869614</v>
      </c>
      <c r="W16" s="60">
        <v>1567558</v>
      </c>
      <c r="X16" s="60">
        <v>302056</v>
      </c>
      <c r="Y16" s="61">
        <v>19.27</v>
      </c>
      <c r="Z16" s="62">
        <v>3500000</v>
      </c>
    </row>
    <row r="17" spans="1:26" ht="12.75">
      <c r="A17" s="58" t="s">
        <v>43</v>
      </c>
      <c r="B17" s="19">
        <v>78760841</v>
      </c>
      <c r="C17" s="19">
        <v>0</v>
      </c>
      <c r="D17" s="59">
        <v>52780101</v>
      </c>
      <c r="E17" s="60">
        <v>52780101</v>
      </c>
      <c r="F17" s="60">
        <v>6289697</v>
      </c>
      <c r="G17" s="60">
        <v>3718660</v>
      </c>
      <c r="H17" s="60">
        <v>5749277</v>
      </c>
      <c r="I17" s="60">
        <v>15757634</v>
      </c>
      <c r="J17" s="60">
        <v>3289546</v>
      </c>
      <c r="K17" s="60">
        <v>6643087</v>
      </c>
      <c r="L17" s="60">
        <v>5172400</v>
      </c>
      <c r="M17" s="60">
        <v>15105033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30862667</v>
      </c>
      <c r="W17" s="60">
        <v>24702700</v>
      </c>
      <c r="X17" s="60">
        <v>6159967</v>
      </c>
      <c r="Y17" s="61">
        <v>24.94</v>
      </c>
      <c r="Z17" s="62">
        <v>52780101</v>
      </c>
    </row>
    <row r="18" spans="1:26" ht="12.75">
      <c r="A18" s="70" t="s">
        <v>44</v>
      </c>
      <c r="B18" s="71">
        <f>SUM(B11:B17)</f>
        <v>203221205</v>
      </c>
      <c r="C18" s="71">
        <f>SUM(C11:C17)</f>
        <v>0</v>
      </c>
      <c r="D18" s="72">
        <f aca="true" t="shared" si="1" ref="D18:Z18">SUM(D11:D17)</f>
        <v>201373894</v>
      </c>
      <c r="E18" s="73">
        <f t="shared" si="1"/>
        <v>201373894</v>
      </c>
      <c r="F18" s="73">
        <f t="shared" si="1"/>
        <v>13049089</v>
      </c>
      <c r="G18" s="73">
        <f t="shared" si="1"/>
        <v>11737721</v>
      </c>
      <c r="H18" s="73">
        <f t="shared" si="1"/>
        <v>13667906</v>
      </c>
      <c r="I18" s="73">
        <f t="shared" si="1"/>
        <v>38454716</v>
      </c>
      <c r="J18" s="73">
        <f t="shared" si="1"/>
        <v>11048693</v>
      </c>
      <c r="K18" s="73">
        <f t="shared" si="1"/>
        <v>14833135</v>
      </c>
      <c r="L18" s="73">
        <f t="shared" si="1"/>
        <v>13540406</v>
      </c>
      <c r="M18" s="73">
        <f t="shared" si="1"/>
        <v>39422234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77876950</v>
      </c>
      <c r="W18" s="73">
        <f t="shared" si="1"/>
        <v>69856115</v>
      </c>
      <c r="X18" s="73">
        <f t="shared" si="1"/>
        <v>8020835</v>
      </c>
      <c r="Y18" s="67">
        <f>+IF(W18&lt;&gt;0,(X18/W18)*100,0)</f>
        <v>11.481936835450984</v>
      </c>
      <c r="Z18" s="74">
        <f t="shared" si="1"/>
        <v>201373894</v>
      </c>
    </row>
    <row r="19" spans="1:26" ht="12.75">
      <c r="A19" s="70" t="s">
        <v>45</v>
      </c>
      <c r="B19" s="75">
        <f>+B10-B18</f>
        <v>-48833584</v>
      </c>
      <c r="C19" s="75">
        <f>+C10-C18</f>
        <v>0</v>
      </c>
      <c r="D19" s="76">
        <f aca="true" t="shared" si="2" ref="D19:Z19">+D10-D18</f>
        <v>-17475003</v>
      </c>
      <c r="E19" s="77">
        <f t="shared" si="2"/>
        <v>-17475003</v>
      </c>
      <c r="F19" s="77">
        <f t="shared" si="2"/>
        <v>49663825</v>
      </c>
      <c r="G19" s="77">
        <f t="shared" si="2"/>
        <v>-6982039</v>
      </c>
      <c r="H19" s="77">
        <f t="shared" si="2"/>
        <v>-11387222</v>
      </c>
      <c r="I19" s="77">
        <f t="shared" si="2"/>
        <v>31294564</v>
      </c>
      <c r="J19" s="77">
        <f t="shared" si="2"/>
        <v>-9242994</v>
      </c>
      <c r="K19" s="77">
        <f t="shared" si="2"/>
        <v>-11211542</v>
      </c>
      <c r="L19" s="77">
        <f t="shared" si="2"/>
        <v>34859090</v>
      </c>
      <c r="M19" s="77">
        <f t="shared" si="2"/>
        <v>14404554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45699118</v>
      </c>
      <c r="W19" s="77">
        <f>IF(E10=E18,0,W10-W18)</f>
        <v>50132590</v>
      </c>
      <c r="X19" s="77">
        <f t="shared" si="2"/>
        <v>-4433472</v>
      </c>
      <c r="Y19" s="78">
        <f>+IF(W19&lt;&gt;0,(X19/W19)*100,0)</f>
        <v>-8.843492825724743</v>
      </c>
      <c r="Z19" s="79">
        <f t="shared" si="2"/>
        <v>-17475003</v>
      </c>
    </row>
    <row r="20" spans="1:26" ht="12.75">
      <c r="A20" s="58" t="s">
        <v>46</v>
      </c>
      <c r="B20" s="19">
        <v>57338779</v>
      </c>
      <c r="C20" s="19">
        <v>0</v>
      </c>
      <c r="D20" s="59">
        <v>41794000</v>
      </c>
      <c r="E20" s="60">
        <v>41794000</v>
      </c>
      <c r="F20" s="60">
        <v>17904000</v>
      </c>
      <c r="G20" s="60">
        <v>0</v>
      </c>
      <c r="H20" s="60">
        <v>0</v>
      </c>
      <c r="I20" s="60">
        <v>17904000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17904000</v>
      </c>
      <c r="W20" s="60">
        <v>32607110</v>
      </c>
      <c r="X20" s="60">
        <v>-14703110</v>
      </c>
      <c r="Y20" s="61">
        <v>-45.09</v>
      </c>
      <c r="Z20" s="62">
        <v>41794000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8505195</v>
      </c>
      <c r="C22" s="86">
        <f>SUM(C19:C21)</f>
        <v>0</v>
      </c>
      <c r="D22" s="87">
        <f aca="true" t="shared" si="3" ref="D22:Z22">SUM(D19:D21)</f>
        <v>24318997</v>
      </c>
      <c r="E22" s="88">
        <f t="shared" si="3"/>
        <v>24318997</v>
      </c>
      <c r="F22" s="88">
        <f t="shared" si="3"/>
        <v>67567825</v>
      </c>
      <c r="G22" s="88">
        <f t="shared" si="3"/>
        <v>-6982039</v>
      </c>
      <c r="H22" s="88">
        <f t="shared" si="3"/>
        <v>-11387222</v>
      </c>
      <c r="I22" s="88">
        <f t="shared" si="3"/>
        <v>49198564</v>
      </c>
      <c r="J22" s="88">
        <f t="shared" si="3"/>
        <v>-9242994</v>
      </c>
      <c r="K22" s="88">
        <f t="shared" si="3"/>
        <v>-11211542</v>
      </c>
      <c r="L22" s="88">
        <f t="shared" si="3"/>
        <v>34859090</v>
      </c>
      <c r="M22" s="88">
        <f t="shared" si="3"/>
        <v>14404554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63603118</v>
      </c>
      <c r="W22" s="88">
        <f t="shared" si="3"/>
        <v>82739700</v>
      </c>
      <c r="X22" s="88">
        <f t="shared" si="3"/>
        <v>-19136582</v>
      </c>
      <c r="Y22" s="89">
        <f>+IF(W22&lt;&gt;0,(X22/W22)*100,0)</f>
        <v>-23.12865770603471</v>
      </c>
      <c r="Z22" s="90">
        <f t="shared" si="3"/>
        <v>24318997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8505195</v>
      </c>
      <c r="C24" s="75">
        <f>SUM(C22:C23)</f>
        <v>0</v>
      </c>
      <c r="D24" s="76">
        <f aca="true" t="shared" si="4" ref="D24:Z24">SUM(D22:D23)</f>
        <v>24318997</v>
      </c>
      <c r="E24" s="77">
        <f t="shared" si="4"/>
        <v>24318997</v>
      </c>
      <c r="F24" s="77">
        <f t="shared" si="4"/>
        <v>67567825</v>
      </c>
      <c r="G24" s="77">
        <f t="shared" si="4"/>
        <v>-6982039</v>
      </c>
      <c r="H24" s="77">
        <f t="shared" si="4"/>
        <v>-11387222</v>
      </c>
      <c r="I24" s="77">
        <f t="shared" si="4"/>
        <v>49198564</v>
      </c>
      <c r="J24" s="77">
        <f t="shared" si="4"/>
        <v>-9242994</v>
      </c>
      <c r="K24" s="77">
        <f t="shared" si="4"/>
        <v>-11211542</v>
      </c>
      <c r="L24" s="77">
        <f t="shared" si="4"/>
        <v>34859090</v>
      </c>
      <c r="M24" s="77">
        <f t="shared" si="4"/>
        <v>14404554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63603118</v>
      </c>
      <c r="W24" s="77">
        <f t="shared" si="4"/>
        <v>82739700</v>
      </c>
      <c r="X24" s="77">
        <f t="shared" si="4"/>
        <v>-19136582</v>
      </c>
      <c r="Y24" s="78">
        <f>+IF(W24&lt;&gt;0,(X24/W24)*100,0)</f>
        <v>-23.12865770603471</v>
      </c>
      <c r="Z24" s="79">
        <f t="shared" si="4"/>
        <v>24318997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60004531</v>
      </c>
      <c r="C27" s="22">
        <v>0</v>
      </c>
      <c r="D27" s="99">
        <v>72079000</v>
      </c>
      <c r="E27" s="100">
        <v>72079000</v>
      </c>
      <c r="F27" s="100">
        <v>142195</v>
      </c>
      <c r="G27" s="100">
        <v>1298626</v>
      </c>
      <c r="H27" s="100">
        <v>1046740</v>
      </c>
      <c r="I27" s="100">
        <v>2487561</v>
      </c>
      <c r="J27" s="100">
        <v>1569988</v>
      </c>
      <c r="K27" s="100">
        <v>8329144</v>
      </c>
      <c r="L27" s="100">
        <v>4277723</v>
      </c>
      <c r="M27" s="100">
        <v>14176855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16664416</v>
      </c>
      <c r="W27" s="100">
        <v>36039500</v>
      </c>
      <c r="X27" s="100">
        <v>-19375084</v>
      </c>
      <c r="Y27" s="101">
        <v>-53.76</v>
      </c>
      <c r="Z27" s="102">
        <v>72079000</v>
      </c>
    </row>
    <row r="28" spans="1:26" ht="12.75">
      <c r="A28" s="103" t="s">
        <v>46</v>
      </c>
      <c r="B28" s="19">
        <v>27843704</v>
      </c>
      <c r="C28" s="19">
        <v>0</v>
      </c>
      <c r="D28" s="59">
        <v>41794000</v>
      </c>
      <c r="E28" s="60">
        <v>41794000</v>
      </c>
      <c r="F28" s="60">
        <v>88322</v>
      </c>
      <c r="G28" s="60">
        <v>400037</v>
      </c>
      <c r="H28" s="60">
        <v>178074</v>
      </c>
      <c r="I28" s="60">
        <v>666433</v>
      </c>
      <c r="J28" s="60">
        <v>701322</v>
      </c>
      <c r="K28" s="60">
        <v>7460478</v>
      </c>
      <c r="L28" s="60">
        <v>3960328</v>
      </c>
      <c r="M28" s="60">
        <v>12122128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12788561</v>
      </c>
      <c r="W28" s="60">
        <v>20897000</v>
      </c>
      <c r="X28" s="60">
        <v>-8108439</v>
      </c>
      <c r="Y28" s="61">
        <v>-38.8</v>
      </c>
      <c r="Z28" s="62">
        <v>41794000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32160827</v>
      </c>
      <c r="C31" s="19">
        <v>0</v>
      </c>
      <c r="D31" s="59">
        <v>30285000</v>
      </c>
      <c r="E31" s="60">
        <v>30285000</v>
      </c>
      <c r="F31" s="60">
        <v>53873</v>
      </c>
      <c r="G31" s="60">
        <v>898590</v>
      </c>
      <c r="H31" s="60">
        <v>868666</v>
      </c>
      <c r="I31" s="60">
        <v>1821129</v>
      </c>
      <c r="J31" s="60">
        <v>868666</v>
      </c>
      <c r="K31" s="60">
        <v>868666</v>
      </c>
      <c r="L31" s="60">
        <v>317395</v>
      </c>
      <c r="M31" s="60">
        <v>2054727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3875856</v>
      </c>
      <c r="W31" s="60">
        <v>15142500</v>
      </c>
      <c r="X31" s="60">
        <v>-11266644</v>
      </c>
      <c r="Y31" s="61">
        <v>-74.4</v>
      </c>
      <c r="Z31" s="62">
        <v>30285000</v>
      </c>
    </row>
    <row r="32" spans="1:26" ht="12.75">
      <c r="A32" s="70" t="s">
        <v>54</v>
      </c>
      <c r="B32" s="22">
        <f>SUM(B28:B31)</f>
        <v>60004531</v>
      </c>
      <c r="C32" s="22">
        <f>SUM(C28:C31)</f>
        <v>0</v>
      </c>
      <c r="D32" s="99">
        <f aca="true" t="shared" si="5" ref="D32:Z32">SUM(D28:D31)</f>
        <v>72079000</v>
      </c>
      <c r="E32" s="100">
        <f t="shared" si="5"/>
        <v>72079000</v>
      </c>
      <c r="F32" s="100">
        <f t="shared" si="5"/>
        <v>142195</v>
      </c>
      <c r="G32" s="100">
        <f t="shared" si="5"/>
        <v>1298627</v>
      </c>
      <c r="H32" s="100">
        <f t="shared" si="5"/>
        <v>1046740</v>
      </c>
      <c r="I32" s="100">
        <f t="shared" si="5"/>
        <v>2487562</v>
      </c>
      <c r="J32" s="100">
        <f t="shared" si="5"/>
        <v>1569988</v>
      </c>
      <c r="K32" s="100">
        <f t="shared" si="5"/>
        <v>8329144</v>
      </c>
      <c r="L32" s="100">
        <f t="shared" si="5"/>
        <v>4277723</v>
      </c>
      <c r="M32" s="100">
        <f t="shared" si="5"/>
        <v>14176855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16664417</v>
      </c>
      <c r="W32" s="100">
        <f t="shared" si="5"/>
        <v>36039500</v>
      </c>
      <c r="X32" s="100">
        <f t="shared" si="5"/>
        <v>-19375083</v>
      </c>
      <c r="Y32" s="101">
        <f>+IF(W32&lt;&gt;0,(X32/W32)*100,0)</f>
        <v>-53.76068757890648</v>
      </c>
      <c r="Z32" s="102">
        <f t="shared" si="5"/>
        <v>72079000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87750529</v>
      </c>
      <c r="C35" s="19">
        <v>0</v>
      </c>
      <c r="D35" s="59">
        <v>200704596</v>
      </c>
      <c r="E35" s="60">
        <v>200704596</v>
      </c>
      <c r="F35" s="60">
        <v>120920221</v>
      </c>
      <c r="G35" s="60">
        <v>120920221</v>
      </c>
      <c r="H35" s="60">
        <v>101637498</v>
      </c>
      <c r="I35" s="60">
        <v>101637498</v>
      </c>
      <c r="J35" s="60">
        <v>112657235</v>
      </c>
      <c r="K35" s="60">
        <v>112657235</v>
      </c>
      <c r="L35" s="60">
        <v>108345442</v>
      </c>
      <c r="M35" s="60">
        <v>108345442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108345442</v>
      </c>
      <c r="W35" s="60">
        <v>100352298</v>
      </c>
      <c r="X35" s="60">
        <v>7993144</v>
      </c>
      <c r="Y35" s="61">
        <v>7.97</v>
      </c>
      <c r="Z35" s="62">
        <v>200704596</v>
      </c>
    </row>
    <row r="36" spans="1:26" ht="12.75">
      <c r="A36" s="58" t="s">
        <v>57</v>
      </c>
      <c r="B36" s="19">
        <v>408537223</v>
      </c>
      <c r="C36" s="19">
        <v>0</v>
      </c>
      <c r="D36" s="59">
        <v>439271045</v>
      </c>
      <c r="E36" s="60">
        <v>439271045</v>
      </c>
      <c r="F36" s="60">
        <v>393936367</v>
      </c>
      <c r="G36" s="60">
        <v>393936367</v>
      </c>
      <c r="H36" s="60">
        <v>408124998</v>
      </c>
      <c r="I36" s="60">
        <v>408124998</v>
      </c>
      <c r="J36" s="60">
        <v>408124998</v>
      </c>
      <c r="K36" s="60">
        <v>408124998</v>
      </c>
      <c r="L36" s="60">
        <v>407967984</v>
      </c>
      <c r="M36" s="60">
        <v>407967984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407967984</v>
      </c>
      <c r="W36" s="60">
        <v>219635523</v>
      </c>
      <c r="X36" s="60">
        <v>188332461</v>
      </c>
      <c r="Y36" s="61">
        <v>85.75</v>
      </c>
      <c r="Z36" s="62">
        <v>439271045</v>
      </c>
    </row>
    <row r="37" spans="1:26" ht="12.75">
      <c r="A37" s="58" t="s">
        <v>58</v>
      </c>
      <c r="B37" s="19">
        <v>51291618</v>
      </c>
      <c r="C37" s="19">
        <v>0</v>
      </c>
      <c r="D37" s="59">
        <v>16066901</v>
      </c>
      <c r="E37" s="60">
        <v>16066901</v>
      </c>
      <c r="F37" s="60">
        <v>76787140</v>
      </c>
      <c r="G37" s="60">
        <v>76787140</v>
      </c>
      <c r="H37" s="60">
        <v>61289988</v>
      </c>
      <c r="I37" s="60">
        <v>61289988</v>
      </c>
      <c r="J37" s="60">
        <v>72309725</v>
      </c>
      <c r="K37" s="60">
        <v>72309725</v>
      </c>
      <c r="L37" s="60">
        <v>67840918</v>
      </c>
      <c r="M37" s="60">
        <v>67840918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67840918</v>
      </c>
      <c r="W37" s="60">
        <v>8033451</v>
      </c>
      <c r="X37" s="60">
        <v>59807467</v>
      </c>
      <c r="Y37" s="61">
        <v>744.48</v>
      </c>
      <c r="Z37" s="62">
        <v>16066901</v>
      </c>
    </row>
    <row r="38" spans="1:26" ht="12.75">
      <c r="A38" s="58" t="s">
        <v>59</v>
      </c>
      <c r="B38" s="19">
        <v>2019708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442976426</v>
      </c>
      <c r="C39" s="19">
        <v>0</v>
      </c>
      <c r="D39" s="59">
        <v>623908740</v>
      </c>
      <c r="E39" s="60">
        <v>623908740</v>
      </c>
      <c r="F39" s="60">
        <v>438069448</v>
      </c>
      <c r="G39" s="60">
        <v>438069448</v>
      </c>
      <c r="H39" s="60">
        <v>448472508</v>
      </c>
      <c r="I39" s="60">
        <v>448472508</v>
      </c>
      <c r="J39" s="60">
        <v>448472508</v>
      </c>
      <c r="K39" s="60">
        <v>448472508</v>
      </c>
      <c r="L39" s="60">
        <v>448472508</v>
      </c>
      <c r="M39" s="60">
        <v>448472508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448472508</v>
      </c>
      <c r="W39" s="60">
        <v>311954370</v>
      </c>
      <c r="X39" s="60">
        <v>136518138</v>
      </c>
      <c r="Y39" s="61">
        <v>43.76</v>
      </c>
      <c r="Z39" s="62">
        <v>623908740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53031585</v>
      </c>
      <c r="C42" s="19">
        <v>0</v>
      </c>
      <c r="D42" s="59">
        <v>70329542</v>
      </c>
      <c r="E42" s="60">
        <v>70329542</v>
      </c>
      <c r="F42" s="60">
        <v>81177479</v>
      </c>
      <c r="G42" s="60">
        <v>-6884653</v>
      </c>
      <c r="H42" s="60">
        <v>-10757793</v>
      </c>
      <c r="I42" s="60">
        <v>63535033</v>
      </c>
      <c r="J42" s="60">
        <v>-7833824</v>
      </c>
      <c r="K42" s="60">
        <v>-11813453</v>
      </c>
      <c r="L42" s="60">
        <v>35105743</v>
      </c>
      <c r="M42" s="60">
        <v>15458466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78993499</v>
      </c>
      <c r="W42" s="60">
        <v>107471024</v>
      </c>
      <c r="X42" s="60">
        <v>-28477525</v>
      </c>
      <c r="Y42" s="61">
        <v>-26.5</v>
      </c>
      <c r="Z42" s="62">
        <v>70329542</v>
      </c>
    </row>
    <row r="43" spans="1:26" ht="12.75">
      <c r="A43" s="58" t="s">
        <v>63</v>
      </c>
      <c r="B43" s="19">
        <v>-58399097</v>
      </c>
      <c r="C43" s="19">
        <v>0</v>
      </c>
      <c r="D43" s="59">
        <v>-70079000</v>
      </c>
      <c r="E43" s="60">
        <v>-70079000</v>
      </c>
      <c r="F43" s="60">
        <v>-53873</v>
      </c>
      <c r="G43" s="60">
        <v>-1293907</v>
      </c>
      <c r="H43" s="60">
        <v>-2747132</v>
      </c>
      <c r="I43" s="60">
        <v>-4094912</v>
      </c>
      <c r="J43" s="60">
        <v>-2824959</v>
      </c>
      <c r="K43" s="60">
        <v>-8329144</v>
      </c>
      <c r="L43" s="60">
        <v>-4277723</v>
      </c>
      <c r="M43" s="60">
        <v>-15431826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-19526738</v>
      </c>
      <c r="W43" s="60">
        <v>-21667149</v>
      </c>
      <c r="X43" s="60">
        <v>2140411</v>
      </c>
      <c r="Y43" s="61">
        <v>-9.88</v>
      </c>
      <c r="Z43" s="62">
        <v>-70079000</v>
      </c>
    </row>
    <row r="44" spans="1:26" ht="12.75">
      <c r="A44" s="58" t="s">
        <v>64</v>
      </c>
      <c r="B44" s="19">
        <v>-35218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81995687</v>
      </c>
      <c r="C45" s="22">
        <v>0</v>
      </c>
      <c r="D45" s="99">
        <v>133279273</v>
      </c>
      <c r="E45" s="100">
        <v>133279273</v>
      </c>
      <c r="F45" s="100">
        <v>149389743</v>
      </c>
      <c r="G45" s="100">
        <v>141211183</v>
      </c>
      <c r="H45" s="100">
        <v>127706258</v>
      </c>
      <c r="I45" s="100">
        <v>127706258</v>
      </c>
      <c r="J45" s="100">
        <v>117047475</v>
      </c>
      <c r="K45" s="100">
        <v>96904878</v>
      </c>
      <c r="L45" s="100">
        <v>127732898</v>
      </c>
      <c r="M45" s="100">
        <v>127732898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127732898</v>
      </c>
      <c r="W45" s="100">
        <v>218832606</v>
      </c>
      <c r="X45" s="100">
        <v>-91099708</v>
      </c>
      <c r="Y45" s="101">
        <v>-41.63</v>
      </c>
      <c r="Z45" s="102">
        <v>133279273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296888</v>
      </c>
      <c r="C49" s="52">
        <v>0</v>
      </c>
      <c r="D49" s="129">
        <v>103072</v>
      </c>
      <c r="E49" s="54">
        <v>2449347</v>
      </c>
      <c r="F49" s="54">
        <v>0</v>
      </c>
      <c r="G49" s="54">
        <v>0</v>
      </c>
      <c r="H49" s="54">
        <v>0</v>
      </c>
      <c r="I49" s="54">
        <v>89795</v>
      </c>
      <c r="J49" s="54">
        <v>0</v>
      </c>
      <c r="K49" s="54">
        <v>0</v>
      </c>
      <c r="L49" s="54">
        <v>0</v>
      </c>
      <c r="M49" s="54">
        <v>5183178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8122280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657323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657323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65.15857730125441</v>
      </c>
      <c r="E58" s="7">
        <f t="shared" si="6"/>
        <v>65.15857730125441</v>
      </c>
      <c r="F58" s="7">
        <f t="shared" si="6"/>
        <v>7.002877023647931</v>
      </c>
      <c r="G58" s="7">
        <f t="shared" si="6"/>
        <v>198.43128565889324</v>
      </c>
      <c r="H58" s="7">
        <f t="shared" si="6"/>
        <v>564.0702155623705</v>
      </c>
      <c r="I58" s="7">
        <f t="shared" si="6"/>
        <v>27.012420211220768</v>
      </c>
      <c r="J58" s="7">
        <f t="shared" si="6"/>
        <v>333.1389014474923</v>
      </c>
      <c r="K58" s="7">
        <f t="shared" si="6"/>
        <v>387.0909090909091</v>
      </c>
      <c r="L58" s="7">
        <f t="shared" si="6"/>
        <v>262.4855072463768</v>
      </c>
      <c r="M58" s="7">
        <f t="shared" si="6"/>
        <v>327.3575160253852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53.086406799638986</v>
      </c>
      <c r="W58" s="7">
        <f t="shared" si="6"/>
        <v>86.08107239983725</v>
      </c>
      <c r="X58" s="7">
        <f t="shared" si="6"/>
        <v>0</v>
      </c>
      <c r="Y58" s="7">
        <f t="shared" si="6"/>
        <v>0</v>
      </c>
      <c r="Z58" s="8">
        <f t="shared" si="6"/>
        <v>65.15857730125441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66.72837586181191</v>
      </c>
      <c r="E59" s="10">
        <f t="shared" si="7"/>
        <v>66.72837586181191</v>
      </c>
      <c r="F59" s="10">
        <f t="shared" si="7"/>
        <v>5.996156462102246</v>
      </c>
      <c r="G59" s="10">
        <f t="shared" si="7"/>
        <v>0</v>
      </c>
      <c r="H59" s="10">
        <f t="shared" si="7"/>
        <v>0</v>
      </c>
      <c r="I59" s="10">
        <f t="shared" si="7"/>
        <v>25.257195697229363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54.779582944259865</v>
      </c>
      <c r="W59" s="10">
        <f t="shared" si="7"/>
        <v>79.57022286435281</v>
      </c>
      <c r="X59" s="10">
        <f t="shared" si="7"/>
        <v>0</v>
      </c>
      <c r="Y59" s="10">
        <f t="shared" si="7"/>
        <v>0</v>
      </c>
      <c r="Z59" s="11">
        <f t="shared" si="7"/>
        <v>66.72837586181191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88.9999751093116</v>
      </c>
      <c r="E60" s="13">
        <f t="shared" si="7"/>
        <v>88.9999751093116</v>
      </c>
      <c r="F60" s="13">
        <f t="shared" si="7"/>
        <v>54.93380601562067</v>
      </c>
      <c r="G60" s="13">
        <f t="shared" si="7"/>
        <v>60.96161302830555</v>
      </c>
      <c r="H60" s="13">
        <f t="shared" si="7"/>
        <v>61.99855979615576</v>
      </c>
      <c r="I60" s="13">
        <f t="shared" si="7"/>
        <v>59.29799294669399</v>
      </c>
      <c r="J60" s="13">
        <f t="shared" si="7"/>
        <v>45.6511383149615</v>
      </c>
      <c r="K60" s="13">
        <f t="shared" si="7"/>
        <v>106.23386694732177</v>
      </c>
      <c r="L60" s="13">
        <f t="shared" si="7"/>
        <v>32.88539300947211</v>
      </c>
      <c r="M60" s="13">
        <f t="shared" si="7"/>
        <v>61.590132757251794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60.44406285197289</v>
      </c>
      <c r="W60" s="13">
        <f t="shared" si="7"/>
        <v>131.02681845362335</v>
      </c>
      <c r="X60" s="13">
        <f t="shared" si="7"/>
        <v>0</v>
      </c>
      <c r="Y60" s="13">
        <f t="shared" si="7"/>
        <v>0</v>
      </c>
      <c r="Z60" s="14">
        <f t="shared" si="7"/>
        <v>88.9999751093116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88.9999751093116</v>
      </c>
      <c r="E64" s="13">
        <f t="shared" si="7"/>
        <v>88.9999751093116</v>
      </c>
      <c r="F64" s="13">
        <f t="shared" si="7"/>
        <v>54.93380601562067</v>
      </c>
      <c r="G64" s="13">
        <f t="shared" si="7"/>
        <v>60.96161302830555</v>
      </c>
      <c r="H64" s="13">
        <f t="shared" si="7"/>
        <v>61.99855979615576</v>
      </c>
      <c r="I64" s="13">
        <f t="shared" si="7"/>
        <v>59.29799294669399</v>
      </c>
      <c r="J64" s="13">
        <f t="shared" si="7"/>
        <v>45.6511383149615</v>
      </c>
      <c r="K64" s="13">
        <f t="shared" si="7"/>
        <v>106.23386694732177</v>
      </c>
      <c r="L64" s="13">
        <f t="shared" si="7"/>
        <v>32.88539300947211</v>
      </c>
      <c r="M64" s="13">
        <f t="shared" si="7"/>
        <v>61.590132757251794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60.44406285197289</v>
      </c>
      <c r="W64" s="13">
        <f t="shared" si="7"/>
        <v>131.02681845362335</v>
      </c>
      <c r="X64" s="13">
        <f t="shared" si="7"/>
        <v>0</v>
      </c>
      <c r="Y64" s="13">
        <f t="shared" si="7"/>
        <v>0</v>
      </c>
      <c r="Z64" s="14">
        <f t="shared" si="7"/>
        <v>88.9999751093116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5381376</v>
      </c>
      <c r="C67" s="24"/>
      <c r="D67" s="25">
        <v>5863954</v>
      </c>
      <c r="E67" s="26">
        <v>5863954</v>
      </c>
      <c r="F67" s="26">
        <v>4387868</v>
      </c>
      <c r="G67" s="26">
        <v>90265</v>
      </c>
      <c r="H67" s="26">
        <v>134671</v>
      </c>
      <c r="I67" s="26">
        <v>4612804</v>
      </c>
      <c r="J67" s="26">
        <v>134923</v>
      </c>
      <c r="K67" s="26">
        <v>151800</v>
      </c>
      <c r="L67" s="26">
        <v>151800</v>
      </c>
      <c r="M67" s="26">
        <v>438523</v>
      </c>
      <c r="N67" s="26"/>
      <c r="O67" s="26"/>
      <c r="P67" s="26"/>
      <c r="Q67" s="26"/>
      <c r="R67" s="26"/>
      <c r="S67" s="26"/>
      <c r="T67" s="26"/>
      <c r="U67" s="26"/>
      <c r="V67" s="26">
        <v>5051327</v>
      </c>
      <c r="W67" s="26">
        <v>2801940</v>
      </c>
      <c r="X67" s="26"/>
      <c r="Y67" s="25"/>
      <c r="Z67" s="27">
        <v>5863954</v>
      </c>
    </row>
    <row r="68" spans="1:26" ht="12.75" hidden="1">
      <c r="A68" s="37" t="s">
        <v>31</v>
      </c>
      <c r="B68" s="19">
        <v>3920799</v>
      </c>
      <c r="C68" s="19"/>
      <c r="D68" s="20">
        <v>4279211</v>
      </c>
      <c r="E68" s="21">
        <v>4279211</v>
      </c>
      <c r="F68" s="21">
        <v>4297603</v>
      </c>
      <c r="G68" s="21"/>
      <c r="H68" s="21"/>
      <c r="I68" s="21">
        <v>4297603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4297603</v>
      </c>
      <c r="W68" s="21">
        <v>2447408</v>
      </c>
      <c r="X68" s="21"/>
      <c r="Y68" s="20"/>
      <c r="Z68" s="23">
        <v>4279211</v>
      </c>
    </row>
    <row r="69" spans="1:26" ht="12.75" hidden="1">
      <c r="A69" s="38" t="s">
        <v>32</v>
      </c>
      <c r="B69" s="19">
        <v>960597</v>
      </c>
      <c r="C69" s="19"/>
      <c r="D69" s="20">
        <v>1084743</v>
      </c>
      <c r="E69" s="21">
        <v>1084743</v>
      </c>
      <c r="F69" s="21">
        <v>90265</v>
      </c>
      <c r="G69" s="21">
        <v>90265</v>
      </c>
      <c r="H69" s="21">
        <v>90265</v>
      </c>
      <c r="I69" s="21">
        <v>270795</v>
      </c>
      <c r="J69" s="21">
        <v>90265</v>
      </c>
      <c r="K69" s="21">
        <v>90265</v>
      </c>
      <c r="L69" s="21">
        <v>90265</v>
      </c>
      <c r="M69" s="21">
        <v>270795</v>
      </c>
      <c r="N69" s="21"/>
      <c r="O69" s="21"/>
      <c r="P69" s="21"/>
      <c r="Q69" s="21"/>
      <c r="R69" s="21"/>
      <c r="S69" s="21"/>
      <c r="T69" s="21"/>
      <c r="U69" s="21"/>
      <c r="V69" s="21">
        <v>541590</v>
      </c>
      <c r="W69" s="21">
        <v>354532</v>
      </c>
      <c r="X69" s="21"/>
      <c r="Y69" s="20"/>
      <c r="Z69" s="23">
        <v>1084743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1084743</v>
      </c>
      <c r="E73" s="21">
        <v>1084743</v>
      </c>
      <c r="F73" s="21">
        <v>90265</v>
      </c>
      <c r="G73" s="21">
        <v>90265</v>
      </c>
      <c r="H73" s="21">
        <v>90265</v>
      </c>
      <c r="I73" s="21">
        <v>270795</v>
      </c>
      <c r="J73" s="21">
        <v>90265</v>
      </c>
      <c r="K73" s="21">
        <v>90265</v>
      </c>
      <c r="L73" s="21">
        <v>90265</v>
      </c>
      <c r="M73" s="21">
        <v>270795</v>
      </c>
      <c r="N73" s="21"/>
      <c r="O73" s="21"/>
      <c r="P73" s="21"/>
      <c r="Q73" s="21"/>
      <c r="R73" s="21"/>
      <c r="S73" s="21"/>
      <c r="T73" s="21"/>
      <c r="U73" s="21"/>
      <c r="V73" s="21">
        <v>541590</v>
      </c>
      <c r="W73" s="21">
        <v>354532</v>
      </c>
      <c r="X73" s="21"/>
      <c r="Y73" s="20"/>
      <c r="Z73" s="23">
        <v>1084743</v>
      </c>
    </row>
    <row r="74" spans="1:26" ht="12.75" hidden="1">
      <c r="A74" s="39" t="s">
        <v>107</v>
      </c>
      <c r="B74" s="19">
        <v>960597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499980</v>
      </c>
      <c r="C75" s="28"/>
      <c r="D75" s="29">
        <v>500000</v>
      </c>
      <c r="E75" s="30">
        <v>500000</v>
      </c>
      <c r="F75" s="30"/>
      <c r="G75" s="30"/>
      <c r="H75" s="30">
        <v>44406</v>
      </c>
      <c r="I75" s="30">
        <v>44406</v>
      </c>
      <c r="J75" s="30">
        <v>44658</v>
      </c>
      <c r="K75" s="30">
        <v>61535</v>
      </c>
      <c r="L75" s="30">
        <v>61535</v>
      </c>
      <c r="M75" s="30">
        <v>167728</v>
      </c>
      <c r="N75" s="30"/>
      <c r="O75" s="30"/>
      <c r="P75" s="30"/>
      <c r="Q75" s="30"/>
      <c r="R75" s="30"/>
      <c r="S75" s="30"/>
      <c r="T75" s="30"/>
      <c r="U75" s="30"/>
      <c r="V75" s="30">
        <v>212134</v>
      </c>
      <c r="W75" s="30"/>
      <c r="X75" s="30"/>
      <c r="Y75" s="29"/>
      <c r="Z75" s="31">
        <v>500000</v>
      </c>
    </row>
    <row r="76" spans="1:26" ht="12.75" hidden="1">
      <c r="A76" s="42" t="s">
        <v>288</v>
      </c>
      <c r="B76" s="32"/>
      <c r="C76" s="32"/>
      <c r="D76" s="33">
        <v>3820869</v>
      </c>
      <c r="E76" s="34">
        <v>3820869</v>
      </c>
      <c r="F76" s="34">
        <v>307277</v>
      </c>
      <c r="G76" s="34">
        <v>179114</v>
      </c>
      <c r="H76" s="34">
        <v>759639</v>
      </c>
      <c r="I76" s="34">
        <v>1246030</v>
      </c>
      <c r="J76" s="34">
        <v>449481</v>
      </c>
      <c r="K76" s="34">
        <v>587604</v>
      </c>
      <c r="L76" s="34">
        <v>398453</v>
      </c>
      <c r="M76" s="34">
        <v>1435538</v>
      </c>
      <c r="N76" s="34"/>
      <c r="O76" s="34"/>
      <c r="P76" s="34"/>
      <c r="Q76" s="34"/>
      <c r="R76" s="34"/>
      <c r="S76" s="34"/>
      <c r="T76" s="34"/>
      <c r="U76" s="34"/>
      <c r="V76" s="34">
        <v>2681568</v>
      </c>
      <c r="W76" s="34">
        <v>2411940</v>
      </c>
      <c r="X76" s="34"/>
      <c r="Y76" s="33"/>
      <c r="Z76" s="35">
        <v>3820869</v>
      </c>
    </row>
    <row r="77" spans="1:26" ht="12.75" hidden="1">
      <c r="A77" s="37" t="s">
        <v>31</v>
      </c>
      <c r="B77" s="19"/>
      <c r="C77" s="19"/>
      <c r="D77" s="20">
        <v>2855448</v>
      </c>
      <c r="E77" s="21">
        <v>2855448</v>
      </c>
      <c r="F77" s="21">
        <v>257691</v>
      </c>
      <c r="G77" s="21">
        <v>124087</v>
      </c>
      <c r="H77" s="21">
        <v>703676</v>
      </c>
      <c r="I77" s="21">
        <v>1085454</v>
      </c>
      <c r="J77" s="21">
        <v>408274</v>
      </c>
      <c r="K77" s="21">
        <v>491712</v>
      </c>
      <c r="L77" s="21">
        <v>368769</v>
      </c>
      <c r="M77" s="21">
        <v>1268755</v>
      </c>
      <c r="N77" s="21"/>
      <c r="O77" s="21"/>
      <c r="P77" s="21"/>
      <c r="Q77" s="21"/>
      <c r="R77" s="21"/>
      <c r="S77" s="21"/>
      <c r="T77" s="21"/>
      <c r="U77" s="21"/>
      <c r="V77" s="21">
        <v>2354209</v>
      </c>
      <c r="W77" s="21">
        <v>1947408</v>
      </c>
      <c r="X77" s="21"/>
      <c r="Y77" s="20"/>
      <c r="Z77" s="23">
        <v>2855448</v>
      </c>
    </row>
    <row r="78" spans="1:26" ht="12.75" hidden="1">
      <c r="A78" s="38" t="s">
        <v>32</v>
      </c>
      <c r="B78" s="19"/>
      <c r="C78" s="19"/>
      <c r="D78" s="20">
        <v>965421</v>
      </c>
      <c r="E78" s="21">
        <v>965421</v>
      </c>
      <c r="F78" s="21">
        <v>49586</v>
      </c>
      <c r="G78" s="21">
        <v>55027</v>
      </c>
      <c r="H78" s="21">
        <v>55963</v>
      </c>
      <c r="I78" s="21">
        <v>160576</v>
      </c>
      <c r="J78" s="21">
        <v>41207</v>
      </c>
      <c r="K78" s="21">
        <v>95892</v>
      </c>
      <c r="L78" s="21">
        <v>29684</v>
      </c>
      <c r="M78" s="21">
        <v>166783</v>
      </c>
      <c r="N78" s="21"/>
      <c r="O78" s="21"/>
      <c r="P78" s="21"/>
      <c r="Q78" s="21"/>
      <c r="R78" s="21"/>
      <c r="S78" s="21"/>
      <c r="T78" s="21"/>
      <c r="U78" s="21"/>
      <c r="V78" s="21">
        <v>327359</v>
      </c>
      <c r="W78" s="21">
        <v>464532</v>
      </c>
      <c r="X78" s="21"/>
      <c r="Y78" s="20"/>
      <c r="Z78" s="23">
        <v>965421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965421</v>
      </c>
      <c r="E82" s="21">
        <v>965421</v>
      </c>
      <c r="F82" s="21">
        <v>49586</v>
      </c>
      <c r="G82" s="21">
        <v>55027</v>
      </c>
      <c r="H82" s="21">
        <v>55963</v>
      </c>
      <c r="I82" s="21">
        <v>160576</v>
      </c>
      <c r="J82" s="21">
        <v>41207</v>
      </c>
      <c r="K82" s="21">
        <v>95892</v>
      </c>
      <c r="L82" s="21">
        <v>29684</v>
      </c>
      <c r="M82" s="21">
        <v>166783</v>
      </c>
      <c r="N82" s="21"/>
      <c r="O82" s="21"/>
      <c r="P82" s="21"/>
      <c r="Q82" s="21"/>
      <c r="R82" s="21"/>
      <c r="S82" s="21"/>
      <c r="T82" s="21"/>
      <c r="U82" s="21"/>
      <c r="V82" s="21">
        <v>327359</v>
      </c>
      <c r="W82" s="21">
        <v>464532</v>
      </c>
      <c r="X82" s="21"/>
      <c r="Y82" s="20"/>
      <c r="Z82" s="23">
        <v>965421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1700000</v>
      </c>
      <c r="F5" s="358">
        <f t="shared" si="0"/>
        <v>1700000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850000</v>
      </c>
      <c r="Y5" s="358">
        <f t="shared" si="0"/>
        <v>-850000</v>
      </c>
      <c r="Z5" s="359">
        <f>+IF(X5&lt;&gt;0,+(Y5/X5)*100,0)</f>
        <v>-100</v>
      </c>
      <c r="AA5" s="360">
        <f>+AA6+AA8+AA11+AA13+AA15</f>
        <v>1700000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750000</v>
      </c>
      <c r="Y6" s="59">
        <f t="shared" si="1"/>
        <v>-750000</v>
      </c>
      <c r="Z6" s="61">
        <f>+IF(X6&lt;&gt;0,+(Y6/X6)*100,0)</f>
        <v>-100</v>
      </c>
      <c r="AA6" s="62">
        <f t="shared" si="1"/>
        <v>1500000</v>
      </c>
    </row>
    <row r="7" spans="1:27" ht="12.75">
      <c r="A7" s="291" t="s">
        <v>230</v>
      </c>
      <c r="B7" s="142"/>
      <c r="C7" s="60"/>
      <c r="D7" s="340"/>
      <c r="E7" s="60">
        <v>1500000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750000</v>
      </c>
      <c r="Y7" s="59">
        <v>-750000</v>
      </c>
      <c r="Z7" s="61">
        <v>-100</v>
      </c>
      <c r="AA7" s="62">
        <v>1500000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</v>
      </c>
      <c r="F15" s="59">
        <f t="shared" si="5"/>
        <v>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</v>
      </c>
      <c r="Y15" s="59">
        <f t="shared" si="5"/>
        <v>-100000</v>
      </c>
      <c r="Z15" s="61">
        <f>+IF(X15&lt;&gt;0,+(Y15/X15)*100,0)</f>
        <v>-100</v>
      </c>
      <c r="AA15" s="62">
        <f>SUM(AA16:AA20)</f>
        <v>200000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>
        <v>200000</v>
      </c>
      <c r="F17" s="59">
        <v>200000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100000</v>
      </c>
      <c r="Y17" s="59">
        <v>-100000</v>
      </c>
      <c r="Z17" s="61">
        <v>-100</v>
      </c>
      <c r="AA17" s="62">
        <v>200000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651000</v>
      </c>
      <c r="F22" s="345">
        <f t="shared" si="6"/>
        <v>651000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325500</v>
      </c>
      <c r="Y22" s="345">
        <f t="shared" si="6"/>
        <v>-325500</v>
      </c>
      <c r="Z22" s="336">
        <f>+IF(X22&lt;&gt;0,+(Y22/X22)*100,0)</f>
        <v>-100</v>
      </c>
      <c r="AA22" s="350">
        <f>SUM(AA23:AA32)</f>
        <v>651000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1000</v>
      </c>
      <c r="F24" s="59">
        <v>1000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500</v>
      </c>
      <c r="Y24" s="59">
        <v>-500</v>
      </c>
      <c r="Z24" s="61">
        <v>-100</v>
      </c>
      <c r="AA24" s="62">
        <v>1000</v>
      </c>
    </row>
    <row r="25" spans="1:27" ht="12.75">
      <c r="A25" s="361" t="s">
        <v>240</v>
      </c>
      <c r="B25" s="142"/>
      <c r="C25" s="60"/>
      <c r="D25" s="340"/>
      <c r="E25" s="60">
        <v>300000</v>
      </c>
      <c r="F25" s="59">
        <v>300000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150000</v>
      </c>
      <c r="Y25" s="59">
        <v>-150000</v>
      </c>
      <c r="Z25" s="61">
        <v>-100</v>
      </c>
      <c r="AA25" s="62">
        <v>300000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350000</v>
      </c>
      <c r="F32" s="59">
        <v>350000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175000</v>
      </c>
      <c r="Y32" s="59">
        <v>-175000</v>
      </c>
      <c r="Z32" s="61">
        <v>-100</v>
      </c>
      <c r="AA32" s="62">
        <v>350000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2920000</v>
      </c>
      <c r="F40" s="345">
        <f t="shared" si="9"/>
        <v>2920000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1460000</v>
      </c>
      <c r="Y40" s="345">
        <f t="shared" si="9"/>
        <v>-1460000</v>
      </c>
      <c r="Z40" s="336">
        <f>+IF(X40&lt;&gt;0,+(Y40/X40)*100,0)</f>
        <v>-100</v>
      </c>
      <c r="AA40" s="350">
        <f>SUM(AA41:AA49)</f>
        <v>2920000</v>
      </c>
    </row>
    <row r="41" spans="1:27" ht="12.75">
      <c r="A41" s="361" t="s">
        <v>249</v>
      </c>
      <c r="B41" s="142"/>
      <c r="C41" s="362"/>
      <c r="D41" s="363"/>
      <c r="E41" s="362">
        <v>1480000</v>
      </c>
      <c r="F41" s="364">
        <v>1480000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740000</v>
      </c>
      <c r="Y41" s="364">
        <v>-740000</v>
      </c>
      <c r="Z41" s="365">
        <v>-100</v>
      </c>
      <c r="AA41" s="366">
        <v>1480000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500000</v>
      </c>
    </row>
    <row r="49" spans="1:27" ht="12.75">
      <c r="A49" s="361" t="s">
        <v>93</v>
      </c>
      <c r="B49" s="136"/>
      <c r="C49" s="54"/>
      <c r="D49" s="368"/>
      <c r="E49" s="54">
        <v>940000</v>
      </c>
      <c r="F49" s="53">
        <v>940000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470000</v>
      </c>
      <c r="Y49" s="53">
        <v>-470000</v>
      </c>
      <c r="Z49" s="94">
        <v>-100</v>
      </c>
      <c r="AA49" s="95">
        <v>940000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5271000</v>
      </c>
      <c r="F60" s="264">
        <f t="shared" si="14"/>
        <v>5271000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2635500</v>
      </c>
      <c r="Y60" s="264">
        <f t="shared" si="14"/>
        <v>-2635500</v>
      </c>
      <c r="Z60" s="337">
        <f>+IF(X60&lt;&gt;0,+(Y60/X60)*100,0)</f>
        <v>-100</v>
      </c>
      <c r="AA60" s="232">
        <f>+AA57+AA54+AA51+AA40+AA37+AA34+AA22+AA5</f>
        <v>5271000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211726400</v>
      </c>
      <c r="D5" s="153">
        <f>SUM(D6:D8)</f>
        <v>0</v>
      </c>
      <c r="E5" s="154">
        <f t="shared" si="0"/>
        <v>91099820</v>
      </c>
      <c r="F5" s="100">
        <f t="shared" si="0"/>
        <v>91099820</v>
      </c>
      <c r="G5" s="100">
        <f t="shared" si="0"/>
        <v>80526649</v>
      </c>
      <c r="H5" s="100">
        <f t="shared" si="0"/>
        <v>4665417</v>
      </c>
      <c r="I5" s="100">
        <f t="shared" si="0"/>
        <v>2190419</v>
      </c>
      <c r="J5" s="100">
        <f t="shared" si="0"/>
        <v>87382485</v>
      </c>
      <c r="K5" s="100">
        <f t="shared" si="0"/>
        <v>1715434</v>
      </c>
      <c r="L5" s="100">
        <f t="shared" si="0"/>
        <v>3531328</v>
      </c>
      <c r="M5" s="100">
        <f t="shared" si="0"/>
        <v>48309231</v>
      </c>
      <c r="N5" s="100">
        <f t="shared" si="0"/>
        <v>53555993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140938478</v>
      </c>
      <c r="X5" s="100">
        <f t="shared" si="0"/>
        <v>27403789</v>
      </c>
      <c r="Y5" s="100">
        <f t="shared" si="0"/>
        <v>113534689</v>
      </c>
      <c r="Z5" s="137">
        <f>+IF(X5&lt;&gt;0,+(Y5/X5)*100,0)</f>
        <v>414.3028870934599</v>
      </c>
      <c r="AA5" s="153">
        <f>SUM(AA6:AA8)</f>
        <v>91099820</v>
      </c>
    </row>
    <row r="6" spans="1:27" ht="12.75">
      <c r="A6" s="138" t="s">
        <v>75</v>
      </c>
      <c r="B6" s="136"/>
      <c r="C6" s="155"/>
      <c r="D6" s="155"/>
      <c r="E6" s="156">
        <v>40611275</v>
      </c>
      <c r="F6" s="60">
        <v>40611275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13659547</v>
      </c>
      <c r="Y6" s="60">
        <v>-13659547</v>
      </c>
      <c r="Z6" s="140">
        <v>-100</v>
      </c>
      <c r="AA6" s="155">
        <v>40611275</v>
      </c>
    </row>
    <row r="7" spans="1:27" ht="12.75">
      <c r="A7" s="138" t="s">
        <v>76</v>
      </c>
      <c r="B7" s="136"/>
      <c r="C7" s="157">
        <v>211726400</v>
      </c>
      <c r="D7" s="157"/>
      <c r="E7" s="158">
        <v>50488545</v>
      </c>
      <c r="F7" s="159">
        <v>50488545</v>
      </c>
      <c r="G7" s="159">
        <v>80526649</v>
      </c>
      <c r="H7" s="159">
        <v>4665417</v>
      </c>
      <c r="I7" s="159">
        <v>2190419</v>
      </c>
      <c r="J7" s="159">
        <v>87382485</v>
      </c>
      <c r="K7" s="159">
        <v>1715434</v>
      </c>
      <c r="L7" s="159">
        <v>3531328</v>
      </c>
      <c r="M7" s="159">
        <v>48309231</v>
      </c>
      <c r="N7" s="159">
        <v>53555993</v>
      </c>
      <c r="O7" s="159"/>
      <c r="P7" s="159"/>
      <c r="Q7" s="159"/>
      <c r="R7" s="159"/>
      <c r="S7" s="159"/>
      <c r="T7" s="159"/>
      <c r="U7" s="159"/>
      <c r="V7" s="159"/>
      <c r="W7" s="159">
        <v>140938478</v>
      </c>
      <c r="X7" s="159">
        <v>13744242</v>
      </c>
      <c r="Y7" s="159">
        <v>127194236</v>
      </c>
      <c r="Z7" s="141">
        <v>925.44</v>
      </c>
      <c r="AA7" s="157">
        <v>50488545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30942891</v>
      </c>
      <c r="F9" s="100">
        <f t="shared" si="1"/>
        <v>30942891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23729000</v>
      </c>
      <c r="Y9" s="100">
        <f t="shared" si="1"/>
        <v>-23729000</v>
      </c>
      <c r="Z9" s="137">
        <f>+IF(X9&lt;&gt;0,+(Y9/X9)*100,0)</f>
        <v>-100</v>
      </c>
      <c r="AA9" s="153">
        <f>SUM(AA10:AA14)</f>
        <v>30942891</v>
      </c>
    </row>
    <row r="10" spans="1:27" ht="12.75">
      <c r="A10" s="138" t="s">
        <v>79</v>
      </c>
      <c r="B10" s="136"/>
      <c r="C10" s="155"/>
      <c r="D10" s="155"/>
      <c r="E10" s="156">
        <v>30942891</v>
      </c>
      <c r="F10" s="60">
        <v>30942891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23729000</v>
      </c>
      <c r="Y10" s="60">
        <v>-23729000</v>
      </c>
      <c r="Z10" s="140">
        <v>-100</v>
      </c>
      <c r="AA10" s="155">
        <v>30942891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87515437</v>
      </c>
      <c r="F15" s="100">
        <f t="shared" si="2"/>
        <v>87515437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46607110</v>
      </c>
      <c r="Y15" s="100">
        <f t="shared" si="2"/>
        <v>-46607110</v>
      </c>
      <c r="Z15" s="137">
        <f>+IF(X15&lt;&gt;0,+(Y15/X15)*100,0)</f>
        <v>-100</v>
      </c>
      <c r="AA15" s="153">
        <f>SUM(AA16:AA18)</f>
        <v>87515437</v>
      </c>
    </row>
    <row r="16" spans="1:27" ht="12.75">
      <c r="A16" s="138" t="s">
        <v>85</v>
      </c>
      <c r="B16" s="136"/>
      <c r="C16" s="155"/>
      <c r="D16" s="155"/>
      <c r="E16" s="156">
        <v>19392154</v>
      </c>
      <c r="F16" s="60">
        <v>19392154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19392154</v>
      </c>
    </row>
    <row r="17" spans="1:27" ht="12.75">
      <c r="A17" s="138" t="s">
        <v>86</v>
      </c>
      <c r="B17" s="136"/>
      <c r="C17" s="155"/>
      <c r="D17" s="155"/>
      <c r="E17" s="156">
        <v>68123283</v>
      </c>
      <c r="F17" s="60">
        <v>68123283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46607110</v>
      </c>
      <c r="Y17" s="60">
        <v>-46607110</v>
      </c>
      <c r="Z17" s="140">
        <v>-100</v>
      </c>
      <c r="AA17" s="155">
        <v>68123283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16134743</v>
      </c>
      <c r="F19" s="100">
        <f t="shared" si="3"/>
        <v>16134743</v>
      </c>
      <c r="G19" s="100">
        <f t="shared" si="3"/>
        <v>90265</v>
      </c>
      <c r="H19" s="100">
        <f t="shared" si="3"/>
        <v>90265</v>
      </c>
      <c r="I19" s="100">
        <f t="shared" si="3"/>
        <v>90265</v>
      </c>
      <c r="J19" s="100">
        <f t="shared" si="3"/>
        <v>270795</v>
      </c>
      <c r="K19" s="100">
        <f t="shared" si="3"/>
        <v>90265</v>
      </c>
      <c r="L19" s="100">
        <f t="shared" si="3"/>
        <v>90265</v>
      </c>
      <c r="M19" s="100">
        <f t="shared" si="3"/>
        <v>90265</v>
      </c>
      <c r="N19" s="100">
        <f t="shared" si="3"/>
        <v>270795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541590</v>
      </c>
      <c r="X19" s="100">
        <f t="shared" si="3"/>
        <v>412820</v>
      </c>
      <c r="Y19" s="100">
        <f t="shared" si="3"/>
        <v>128770</v>
      </c>
      <c r="Z19" s="137">
        <f>+IF(X19&lt;&gt;0,+(Y19/X19)*100,0)</f>
        <v>31.192771668039338</v>
      </c>
      <c r="AA19" s="153">
        <f>SUM(AA20:AA23)</f>
        <v>16134743</v>
      </c>
    </row>
    <row r="20" spans="1:27" ht="12.75">
      <c r="A20" s="138" t="s">
        <v>89</v>
      </c>
      <c r="B20" s="136"/>
      <c r="C20" s="155"/>
      <c r="D20" s="155"/>
      <c r="E20" s="156">
        <v>15000000</v>
      </c>
      <c r="F20" s="60">
        <v>15000000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15000000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1134743</v>
      </c>
      <c r="F23" s="60">
        <v>1134743</v>
      </c>
      <c r="G23" s="60">
        <v>90265</v>
      </c>
      <c r="H23" s="60">
        <v>90265</v>
      </c>
      <c r="I23" s="60">
        <v>90265</v>
      </c>
      <c r="J23" s="60">
        <v>270795</v>
      </c>
      <c r="K23" s="60">
        <v>90265</v>
      </c>
      <c r="L23" s="60">
        <v>90265</v>
      </c>
      <c r="M23" s="60">
        <v>90265</v>
      </c>
      <c r="N23" s="60">
        <v>270795</v>
      </c>
      <c r="O23" s="60"/>
      <c r="P23" s="60"/>
      <c r="Q23" s="60"/>
      <c r="R23" s="60"/>
      <c r="S23" s="60"/>
      <c r="T23" s="60"/>
      <c r="U23" s="60"/>
      <c r="V23" s="60"/>
      <c r="W23" s="60">
        <v>541590</v>
      </c>
      <c r="X23" s="60">
        <v>412820</v>
      </c>
      <c r="Y23" s="60">
        <v>128770</v>
      </c>
      <c r="Z23" s="140">
        <v>31.19</v>
      </c>
      <c r="AA23" s="155">
        <v>1134743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211726400</v>
      </c>
      <c r="D25" s="168">
        <f>+D5+D9+D15+D19+D24</f>
        <v>0</v>
      </c>
      <c r="E25" s="169">
        <f t="shared" si="4"/>
        <v>225692891</v>
      </c>
      <c r="F25" s="73">
        <f t="shared" si="4"/>
        <v>225692891</v>
      </c>
      <c r="G25" s="73">
        <f t="shared" si="4"/>
        <v>80616914</v>
      </c>
      <c r="H25" s="73">
        <f t="shared" si="4"/>
        <v>4755682</v>
      </c>
      <c r="I25" s="73">
        <f t="shared" si="4"/>
        <v>2280684</v>
      </c>
      <c r="J25" s="73">
        <f t="shared" si="4"/>
        <v>87653280</v>
      </c>
      <c r="K25" s="73">
        <f t="shared" si="4"/>
        <v>1805699</v>
      </c>
      <c r="L25" s="73">
        <f t="shared" si="4"/>
        <v>3621593</v>
      </c>
      <c r="M25" s="73">
        <f t="shared" si="4"/>
        <v>48399496</v>
      </c>
      <c r="N25" s="73">
        <f t="shared" si="4"/>
        <v>53826788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141480068</v>
      </c>
      <c r="X25" s="73">
        <f t="shared" si="4"/>
        <v>98152719</v>
      </c>
      <c r="Y25" s="73">
        <f t="shared" si="4"/>
        <v>43327349</v>
      </c>
      <c r="Z25" s="170">
        <f>+IF(X25&lt;&gt;0,+(Y25/X25)*100,0)</f>
        <v>44.14279037955128</v>
      </c>
      <c r="AA25" s="168">
        <f>+AA5+AA9+AA15+AA19+AA24</f>
        <v>225692891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203221205</v>
      </c>
      <c r="D28" s="153">
        <f>SUM(D29:D31)</f>
        <v>0</v>
      </c>
      <c r="E28" s="154">
        <f t="shared" si="5"/>
        <v>135135183</v>
      </c>
      <c r="F28" s="100">
        <f t="shared" si="5"/>
        <v>135135183</v>
      </c>
      <c r="G28" s="100">
        <f t="shared" si="5"/>
        <v>7434387</v>
      </c>
      <c r="H28" s="100">
        <f t="shared" si="5"/>
        <v>7044325</v>
      </c>
      <c r="I28" s="100">
        <f t="shared" si="5"/>
        <v>7101041</v>
      </c>
      <c r="J28" s="100">
        <f t="shared" si="5"/>
        <v>21579753</v>
      </c>
      <c r="K28" s="100">
        <f t="shared" si="5"/>
        <v>6636850</v>
      </c>
      <c r="L28" s="100">
        <f t="shared" si="5"/>
        <v>10134837</v>
      </c>
      <c r="M28" s="100">
        <f t="shared" si="5"/>
        <v>8796573</v>
      </c>
      <c r="N28" s="100">
        <f t="shared" si="5"/>
        <v>25568260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47148013</v>
      </c>
      <c r="X28" s="100">
        <f t="shared" si="5"/>
        <v>37995763</v>
      </c>
      <c r="Y28" s="100">
        <f t="shared" si="5"/>
        <v>9152250</v>
      </c>
      <c r="Z28" s="137">
        <f>+IF(X28&lt;&gt;0,+(Y28/X28)*100,0)</f>
        <v>24.087554183344075</v>
      </c>
      <c r="AA28" s="153">
        <f>SUM(AA29:AA31)</f>
        <v>135135183</v>
      </c>
    </row>
    <row r="29" spans="1:27" ht="12.75">
      <c r="A29" s="138" t="s">
        <v>75</v>
      </c>
      <c r="B29" s="136"/>
      <c r="C29" s="155">
        <v>203221205</v>
      </c>
      <c r="D29" s="155"/>
      <c r="E29" s="156">
        <v>40778395</v>
      </c>
      <c r="F29" s="60">
        <v>40778395</v>
      </c>
      <c r="G29" s="60">
        <v>3714172</v>
      </c>
      <c r="H29" s="60">
        <v>3065082</v>
      </c>
      <c r="I29" s="60">
        <v>3010153</v>
      </c>
      <c r="J29" s="60">
        <v>9789407</v>
      </c>
      <c r="K29" s="60">
        <v>3075952</v>
      </c>
      <c r="L29" s="60">
        <v>3151547</v>
      </c>
      <c r="M29" s="60">
        <v>3200011</v>
      </c>
      <c r="N29" s="60">
        <v>9427510</v>
      </c>
      <c r="O29" s="60"/>
      <c r="P29" s="60"/>
      <c r="Q29" s="60"/>
      <c r="R29" s="60"/>
      <c r="S29" s="60"/>
      <c r="T29" s="60"/>
      <c r="U29" s="60"/>
      <c r="V29" s="60"/>
      <c r="W29" s="60">
        <v>19216917</v>
      </c>
      <c r="X29" s="60">
        <v>16410265</v>
      </c>
      <c r="Y29" s="60">
        <v>2806652</v>
      </c>
      <c r="Z29" s="140">
        <v>17.1</v>
      </c>
      <c r="AA29" s="155">
        <v>40778395</v>
      </c>
    </row>
    <row r="30" spans="1:27" ht="12.75">
      <c r="A30" s="138" t="s">
        <v>76</v>
      </c>
      <c r="B30" s="136"/>
      <c r="C30" s="157"/>
      <c r="D30" s="157"/>
      <c r="E30" s="158">
        <v>94356788</v>
      </c>
      <c r="F30" s="159">
        <v>94356788</v>
      </c>
      <c r="G30" s="159">
        <v>2929275</v>
      </c>
      <c r="H30" s="159">
        <v>2912858</v>
      </c>
      <c r="I30" s="159">
        <v>2832490</v>
      </c>
      <c r="J30" s="159">
        <v>8674623</v>
      </c>
      <c r="K30" s="159">
        <v>2417473</v>
      </c>
      <c r="L30" s="159">
        <v>5678676</v>
      </c>
      <c r="M30" s="159">
        <v>4386250</v>
      </c>
      <c r="N30" s="159">
        <v>12482399</v>
      </c>
      <c r="O30" s="159"/>
      <c r="P30" s="159"/>
      <c r="Q30" s="159"/>
      <c r="R30" s="159"/>
      <c r="S30" s="159"/>
      <c r="T30" s="159"/>
      <c r="U30" s="159"/>
      <c r="V30" s="159"/>
      <c r="W30" s="159">
        <v>21157022</v>
      </c>
      <c r="X30" s="159">
        <v>21585498</v>
      </c>
      <c r="Y30" s="159">
        <v>-428476</v>
      </c>
      <c r="Z30" s="141">
        <v>-1.99</v>
      </c>
      <c r="AA30" s="157">
        <v>94356788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790940</v>
      </c>
      <c r="H31" s="60">
        <v>1066385</v>
      </c>
      <c r="I31" s="60">
        <v>1258398</v>
      </c>
      <c r="J31" s="60">
        <v>3115723</v>
      </c>
      <c r="K31" s="60">
        <v>1143425</v>
      </c>
      <c r="L31" s="60">
        <v>1304614</v>
      </c>
      <c r="M31" s="60">
        <v>1210312</v>
      </c>
      <c r="N31" s="60">
        <v>3658351</v>
      </c>
      <c r="O31" s="60"/>
      <c r="P31" s="60"/>
      <c r="Q31" s="60"/>
      <c r="R31" s="60"/>
      <c r="S31" s="60"/>
      <c r="T31" s="60"/>
      <c r="U31" s="60"/>
      <c r="V31" s="60"/>
      <c r="W31" s="60">
        <v>6774074</v>
      </c>
      <c r="X31" s="60"/>
      <c r="Y31" s="60">
        <v>6774074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25679648</v>
      </c>
      <c r="F32" s="100">
        <f t="shared" si="6"/>
        <v>25679648</v>
      </c>
      <c r="G32" s="100">
        <f t="shared" si="6"/>
        <v>2394314</v>
      </c>
      <c r="H32" s="100">
        <f t="shared" si="6"/>
        <v>2142111</v>
      </c>
      <c r="I32" s="100">
        <f t="shared" si="6"/>
        <v>3386150</v>
      </c>
      <c r="J32" s="100">
        <f t="shared" si="6"/>
        <v>7922575</v>
      </c>
      <c r="K32" s="100">
        <f t="shared" si="6"/>
        <v>2169793</v>
      </c>
      <c r="L32" s="100">
        <f t="shared" si="6"/>
        <v>2169793</v>
      </c>
      <c r="M32" s="100">
        <f t="shared" si="6"/>
        <v>2215328</v>
      </c>
      <c r="N32" s="100">
        <f t="shared" si="6"/>
        <v>6554914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14477489</v>
      </c>
      <c r="X32" s="100">
        <f t="shared" si="6"/>
        <v>6845054</v>
      </c>
      <c r="Y32" s="100">
        <f t="shared" si="6"/>
        <v>7632435</v>
      </c>
      <c r="Z32" s="137">
        <f>+IF(X32&lt;&gt;0,+(Y32/X32)*100,0)</f>
        <v>111.50291874980095</v>
      </c>
      <c r="AA32" s="153">
        <f>SUM(AA33:AA37)</f>
        <v>25679648</v>
      </c>
    </row>
    <row r="33" spans="1:27" ht="12.75">
      <c r="A33" s="138" t="s">
        <v>79</v>
      </c>
      <c r="B33" s="136"/>
      <c r="C33" s="155"/>
      <c r="D33" s="155"/>
      <c r="E33" s="156">
        <v>25679648</v>
      </c>
      <c r="F33" s="60">
        <v>25679648</v>
      </c>
      <c r="G33" s="60">
        <v>2394314</v>
      </c>
      <c r="H33" s="60">
        <v>2142111</v>
      </c>
      <c r="I33" s="60">
        <v>3386150</v>
      </c>
      <c r="J33" s="60">
        <v>7922575</v>
      </c>
      <c r="K33" s="60">
        <v>2169793</v>
      </c>
      <c r="L33" s="60">
        <v>2169793</v>
      </c>
      <c r="M33" s="60">
        <v>2215328</v>
      </c>
      <c r="N33" s="60">
        <v>6554914</v>
      </c>
      <c r="O33" s="60"/>
      <c r="P33" s="60"/>
      <c r="Q33" s="60"/>
      <c r="R33" s="60"/>
      <c r="S33" s="60"/>
      <c r="T33" s="60"/>
      <c r="U33" s="60"/>
      <c r="V33" s="60"/>
      <c r="W33" s="60">
        <v>14477489</v>
      </c>
      <c r="X33" s="60">
        <v>6845054</v>
      </c>
      <c r="Y33" s="60">
        <v>7632435</v>
      </c>
      <c r="Z33" s="140">
        <v>111.5</v>
      </c>
      <c r="AA33" s="155">
        <v>25679648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35266063</v>
      </c>
      <c r="F38" s="100">
        <f t="shared" si="7"/>
        <v>35266063</v>
      </c>
      <c r="G38" s="100">
        <f t="shared" si="7"/>
        <v>3220388</v>
      </c>
      <c r="H38" s="100">
        <f t="shared" si="7"/>
        <v>2551285</v>
      </c>
      <c r="I38" s="100">
        <f t="shared" si="7"/>
        <v>3180715</v>
      </c>
      <c r="J38" s="100">
        <f t="shared" si="7"/>
        <v>8952388</v>
      </c>
      <c r="K38" s="100">
        <f t="shared" si="7"/>
        <v>2242050</v>
      </c>
      <c r="L38" s="100">
        <f t="shared" si="7"/>
        <v>2528505</v>
      </c>
      <c r="M38" s="100">
        <f t="shared" si="7"/>
        <v>2528505</v>
      </c>
      <c r="N38" s="100">
        <f t="shared" si="7"/>
        <v>7299060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16251448</v>
      </c>
      <c r="X38" s="100">
        <f t="shared" si="7"/>
        <v>17938472</v>
      </c>
      <c r="Y38" s="100">
        <f t="shared" si="7"/>
        <v>-1687024</v>
      </c>
      <c r="Z38" s="137">
        <f>+IF(X38&lt;&gt;0,+(Y38/X38)*100,0)</f>
        <v>-9.404502234081031</v>
      </c>
      <c r="AA38" s="153">
        <f>SUM(AA39:AA41)</f>
        <v>35266063</v>
      </c>
    </row>
    <row r="39" spans="1:27" ht="12.75">
      <c r="A39" s="138" t="s">
        <v>85</v>
      </c>
      <c r="B39" s="136"/>
      <c r="C39" s="155"/>
      <c r="D39" s="155"/>
      <c r="E39" s="156">
        <v>13723341</v>
      </c>
      <c r="F39" s="60">
        <v>13723341</v>
      </c>
      <c r="G39" s="60">
        <v>1129607</v>
      </c>
      <c r="H39" s="60">
        <v>658672</v>
      </c>
      <c r="I39" s="60">
        <v>1557954</v>
      </c>
      <c r="J39" s="60">
        <v>3346233</v>
      </c>
      <c r="K39" s="60">
        <v>777202</v>
      </c>
      <c r="L39" s="60">
        <v>777202</v>
      </c>
      <c r="M39" s="60">
        <v>777202</v>
      </c>
      <c r="N39" s="60">
        <v>2331606</v>
      </c>
      <c r="O39" s="60"/>
      <c r="P39" s="60"/>
      <c r="Q39" s="60"/>
      <c r="R39" s="60"/>
      <c r="S39" s="60"/>
      <c r="T39" s="60"/>
      <c r="U39" s="60"/>
      <c r="V39" s="60"/>
      <c r="W39" s="60">
        <v>5677839</v>
      </c>
      <c r="X39" s="60">
        <v>6210792</v>
      </c>
      <c r="Y39" s="60">
        <v>-532953</v>
      </c>
      <c r="Z39" s="140">
        <v>-8.58</v>
      </c>
      <c r="AA39" s="155">
        <v>13723341</v>
      </c>
    </row>
    <row r="40" spans="1:27" ht="12.75">
      <c r="A40" s="138" t="s">
        <v>86</v>
      </c>
      <c r="B40" s="136"/>
      <c r="C40" s="155"/>
      <c r="D40" s="155"/>
      <c r="E40" s="156">
        <v>21542722</v>
      </c>
      <c r="F40" s="60">
        <v>21542722</v>
      </c>
      <c r="G40" s="60">
        <v>2090781</v>
      </c>
      <c r="H40" s="60">
        <v>1892613</v>
      </c>
      <c r="I40" s="60">
        <v>1622761</v>
      </c>
      <c r="J40" s="60">
        <v>5606155</v>
      </c>
      <c r="K40" s="60">
        <v>1464848</v>
      </c>
      <c r="L40" s="60">
        <v>1751303</v>
      </c>
      <c r="M40" s="60">
        <v>1751303</v>
      </c>
      <c r="N40" s="60">
        <v>4967454</v>
      </c>
      <c r="O40" s="60"/>
      <c r="P40" s="60"/>
      <c r="Q40" s="60"/>
      <c r="R40" s="60"/>
      <c r="S40" s="60"/>
      <c r="T40" s="60"/>
      <c r="U40" s="60"/>
      <c r="V40" s="60"/>
      <c r="W40" s="60">
        <v>10573609</v>
      </c>
      <c r="X40" s="60">
        <v>11727680</v>
      </c>
      <c r="Y40" s="60">
        <v>-1154071</v>
      </c>
      <c r="Z40" s="140">
        <v>-9.84</v>
      </c>
      <c r="AA40" s="155">
        <v>21542722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5293000</v>
      </c>
      <c r="F42" s="100">
        <f t="shared" si="8"/>
        <v>5293000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3062963</v>
      </c>
      <c r="Y42" s="100">
        <f t="shared" si="8"/>
        <v>-3062963</v>
      </c>
      <c r="Z42" s="137">
        <f>+IF(X42&lt;&gt;0,+(Y42/X42)*100,0)</f>
        <v>-100</v>
      </c>
      <c r="AA42" s="153">
        <f>SUM(AA43:AA46)</f>
        <v>5293000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5293000</v>
      </c>
      <c r="F46" s="60">
        <v>5293000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3062963</v>
      </c>
      <c r="Y46" s="60">
        <v>-3062963</v>
      </c>
      <c r="Z46" s="140">
        <v>-100</v>
      </c>
      <c r="AA46" s="155">
        <v>5293000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203221205</v>
      </c>
      <c r="D48" s="168">
        <f>+D28+D32+D38+D42+D47</f>
        <v>0</v>
      </c>
      <c r="E48" s="169">
        <f t="shared" si="9"/>
        <v>201373894</v>
      </c>
      <c r="F48" s="73">
        <f t="shared" si="9"/>
        <v>201373894</v>
      </c>
      <c r="G48" s="73">
        <f t="shared" si="9"/>
        <v>13049089</v>
      </c>
      <c r="H48" s="73">
        <f t="shared" si="9"/>
        <v>11737721</v>
      </c>
      <c r="I48" s="73">
        <f t="shared" si="9"/>
        <v>13667906</v>
      </c>
      <c r="J48" s="73">
        <f t="shared" si="9"/>
        <v>38454716</v>
      </c>
      <c r="K48" s="73">
        <f t="shared" si="9"/>
        <v>11048693</v>
      </c>
      <c r="L48" s="73">
        <f t="shared" si="9"/>
        <v>14833135</v>
      </c>
      <c r="M48" s="73">
        <f t="shared" si="9"/>
        <v>13540406</v>
      </c>
      <c r="N48" s="73">
        <f t="shared" si="9"/>
        <v>39422234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77876950</v>
      </c>
      <c r="X48" s="73">
        <f t="shared" si="9"/>
        <v>65842252</v>
      </c>
      <c r="Y48" s="73">
        <f t="shared" si="9"/>
        <v>12034698</v>
      </c>
      <c r="Z48" s="170">
        <f>+IF(X48&lt;&gt;0,+(Y48/X48)*100,0)</f>
        <v>18.278077730391118</v>
      </c>
      <c r="AA48" s="168">
        <f>+AA28+AA32+AA38+AA42+AA47</f>
        <v>201373894</v>
      </c>
    </row>
    <row r="49" spans="1:27" ht="12.75">
      <c r="A49" s="148" t="s">
        <v>49</v>
      </c>
      <c r="B49" s="149"/>
      <c r="C49" s="171">
        <f aca="true" t="shared" si="10" ref="C49:Y49">+C25-C48</f>
        <v>8505195</v>
      </c>
      <c r="D49" s="171">
        <f>+D25-D48</f>
        <v>0</v>
      </c>
      <c r="E49" s="172">
        <f t="shared" si="10"/>
        <v>24318997</v>
      </c>
      <c r="F49" s="173">
        <f t="shared" si="10"/>
        <v>24318997</v>
      </c>
      <c r="G49" s="173">
        <f t="shared" si="10"/>
        <v>67567825</v>
      </c>
      <c r="H49" s="173">
        <f t="shared" si="10"/>
        <v>-6982039</v>
      </c>
      <c r="I49" s="173">
        <f t="shared" si="10"/>
        <v>-11387222</v>
      </c>
      <c r="J49" s="173">
        <f t="shared" si="10"/>
        <v>49198564</v>
      </c>
      <c r="K49" s="173">
        <f t="shared" si="10"/>
        <v>-9242994</v>
      </c>
      <c r="L49" s="173">
        <f t="shared" si="10"/>
        <v>-11211542</v>
      </c>
      <c r="M49" s="173">
        <f t="shared" si="10"/>
        <v>34859090</v>
      </c>
      <c r="N49" s="173">
        <f t="shared" si="10"/>
        <v>14404554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63603118</v>
      </c>
      <c r="X49" s="173">
        <f>IF(F25=F48,0,X25-X48)</f>
        <v>32310467</v>
      </c>
      <c r="Y49" s="173">
        <f t="shared" si="10"/>
        <v>31292651</v>
      </c>
      <c r="Z49" s="174">
        <f>+IF(X49&lt;&gt;0,+(Y49/X49)*100,0)</f>
        <v>96.84988768500314</v>
      </c>
      <c r="AA49" s="171">
        <f>+AA25-AA48</f>
        <v>24318997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3920799</v>
      </c>
      <c r="D5" s="155">
        <v>0</v>
      </c>
      <c r="E5" s="156">
        <v>4279211</v>
      </c>
      <c r="F5" s="60">
        <v>4279211</v>
      </c>
      <c r="G5" s="60">
        <v>4297603</v>
      </c>
      <c r="H5" s="60">
        <v>0</v>
      </c>
      <c r="I5" s="60">
        <v>0</v>
      </c>
      <c r="J5" s="60">
        <v>4297603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4297603</v>
      </c>
      <c r="X5" s="60">
        <v>2447408</v>
      </c>
      <c r="Y5" s="60">
        <v>1850195</v>
      </c>
      <c r="Z5" s="140">
        <v>75.6</v>
      </c>
      <c r="AA5" s="155">
        <v>4279211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1084743</v>
      </c>
      <c r="F10" s="54">
        <v>1084743</v>
      </c>
      <c r="G10" s="54">
        <v>90265</v>
      </c>
      <c r="H10" s="54">
        <v>90265</v>
      </c>
      <c r="I10" s="54">
        <v>90265</v>
      </c>
      <c r="J10" s="54">
        <v>270795</v>
      </c>
      <c r="K10" s="54">
        <v>90265</v>
      </c>
      <c r="L10" s="54">
        <v>90265</v>
      </c>
      <c r="M10" s="54">
        <v>90265</v>
      </c>
      <c r="N10" s="54">
        <v>270795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541590</v>
      </c>
      <c r="X10" s="54">
        <v>354532</v>
      </c>
      <c r="Y10" s="54">
        <v>187058</v>
      </c>
      <c r="Z10" s="184">
        <v>52.76</v>
      </c>
      <c r="AA10" s="130">
        <v>1084743</v>
      </c>
    </row>
    <row r="11" spans="1:27" ht="12.75">
      <c r="A11" s="183" t="s">
        <v>107</v>
      </c>
      <c r="B11" s="185"/>
      <c r="C11" s="155">
        <v>960597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266050</v>
      </c>
      <c r="D12" s="155">
        <v>0</v>
      </c>
      <c r="E12" s="156">
        <v>243659</v>
      </c>
      <c r="F12" s="60">
        <v>243659</v>
      </c>
      <c r="G12" s="60">
        <v>4459</v>
      </c>
      <c r="H12" s="60">
        <v>0</v>
      </c>
      <c r="I12" s="60">
        <v>3579</v>
      </c>
      <c r="J12" s="60">
        <v>8038</v>
      </c>
      <c r="K12" s="60">
        <v>6789</v>
      </c>
      <c r="L12" s="60">
        <v>10521</v>
      </c>
      <c r="M12" s="60">
        <v>5636</v>
      </c>
      <c r="N12" s="60">
        <v>22946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30984</v>
      </c>
      <c r="X12" s="60">
        <v>64103</v>
      </c>
      <c r="Y12" s="60">
        <v>-33119</v>
      </c>
      <c r="Z12" s="140">
        <v>-51.67</v>
      </c>
      <c r="AA12" s="155">
        <v>243659</v>
      </c>
    </row>
    <row r="13" spans="1:27" ht="12.75">
      <c r="A13" s="181" t="s">
        <v>109</v>
      </c>
      <c r="B13" s="185"/>
      <c r="C13" s="155">
        <v>6372104</v>
      </c>
      <c r="D13" s="155">
        <v>0</v>
      </c>
      <c r="E13" s="156">
        <v>7500000</v>
      </c>
      <c r="F13" s="60">
        <v>7500000</v>
      </c>
      <c r="G13" s="60">
        <v>0</v>
      </c>
      <c r="H13" s="60">
        <v>570415</v>
      </c>
      <c r="I13" s="60">
        <v>507042</v>
      </c>
      <c r="J13" s="60">
        <v>1077457</v>
      </c>
      <c r="K13" s="60">
        <v>446268</v>
      </c>
      <c r="L13" s="60">
        <v>401599</v>
      </c>
      <c r="M13" s="60">
        <v>398200</v>
      </c>
      <c r="N13" s="60">
        <v>1246067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2323524</v>
      </c>
      <c r="X13" s="60">
        <v>2729429</v>
      </c>
      <c r="Y13" s="60">
        <v>-405905</v>
      </c>
      <c r="Z13" s="140">
        <v>-14.87</v>
      </c>
      <c r="AA13" s="155">
        <v>7500000</v>
      </c>
    </row>
    <row r="14" spans="1:27" ht="12.75">
      <c r="A14" s="181" t="s">
        <v>110</v>
      </c>
      <c r="B14" s="185"/>
      <c r="C14" s="155">
        <v>499980</v>
      </c>
      <c r="D14" s="155">
        <v>0</v>
      </c>
      <c r="E14" s="156">
        <v>500000</v>
      </c>
      <c r="F14" s="60">
        <v>500000</v>
      </c>
      <c r="G14" s="60">
        <v>0</v>
      </c>
      <c r="H14" s="60">
        <v>0</v>
      </c>
      <c r="I14" s="60">
        <v>44406</v>
      </c>
      <c r="J14" s="60">
        <v>44406</v>
      </c>
      <c r="K14" s="60">
        <v>44658</v>
      </c>
      <c r="L14" s="60">
        <v>61535</v>
      </c>
      <c r="M14" s="60">
        <v>61535</v>
      </c>
      <c r="N14" s="60">
        <v>167728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212134</v>
      </c>
      <c r="X14" s="60"/>
      <c r="Y14" s="60">
        <v>212134</v>
      </c>
      <c r="Z14" s="140">
        <v>0</v>
      </c>
      <c r="AA14" s="155">
        <v>500000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1215480</v>
      </c>
      <c r="D16" s="155">
        <v>0</v>
      </c>
      <c r="E16" s="156">
        <v>500000</v>
      </c>
      <c r="F16" s="60">
        <v>500000</v>
      </c>
      <c r="G16" s="60">
        <v>8950</v>
      </c>
      <c r="H16" s="60">
        <v>10250</v>
      </c>
      <c r="I16" s="60">
        <v>3900</v>
      </c>
      <c r="J16" s="60">
        <v>23100</v>
      </c>
      <c r="K16" s="60">
        <v>900</v>
      </c>
      <c r="L16" s="60">
        <v>5900</v>
      </c>
      <c r="M16" s="60">
        <v>9850</v>
      </c>
      <c r="N16" s="60">
        <v>16650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39750</v>
      </c>
      <c r="X16" s="60">
        <v>192029</v>
      </c>
      <c r="Y16" s="60">
        <v>-152279</v>
      </c>
      <c r="Z16" s="140">
        <v>-79.3</v>
      </c>
      <c r="AA16" s="155">
        <v>500000</v>
      </c>
    </row>
    <row r="17" spans="1:27" ht="12.75">
      <c r="A17" s="181" t="s">
        <v>113</v>
      </c>
      <c r="B17" s="185"/>
      <c r="C17" s="155">
        <v>1958848</v>
      </c>
      <c r="D17" s="155">
        <v>0</v>
      </c>
      <c r="E17" s="156">
        <v>1800000</v>
      </c>
      <c r="F17" s="60">
        <v>1800000</v>
      </c>
      <c r="G17" s="60">
        <v>108775</v>
      </c>
      <c r="H17" s="60">
        <v>114294</v>
      </c>
      <c r="I17" s="60">
        <v>75319</v>
      </c>
      <c r="J17" s="60">
        <v>298388</v>
      </c>
      <c r="K17" s="60">
        <v>82412</v>
      </c>
      <c r="L17" s="60">
        <v>99567</v>
      </c>
      <c r="M17" s="60">
        <v>72540</v>
      </c>
      <c r="N17" s="60">
        <v>254519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552907</v>
      </c>
      <c r="X17" s="60">
        <v>1018293</v>
      </c>
      <c r="Y17" s="60">
        <v>-465386</v>
      </c>
      <c r="Z17" s="140">
        <v>-45.7</v>
      </c>
      <c r="AA17" s="155">
        <v>1800000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137783334</v>
      </c>
      <c r="D19" s="155">
        <v>0</v>
      </c>
      <c r="E19" s="156">
        <v>140410999</v>
      </c>
      <c r="F19" s="60">
        <v>140410999</v>
      </c>
      <c r="G19" s="60">
        <v>56721000</v>
      </c>
      <c r="H19" s="60">
        <v>0</v>
      </c>
      <c r="I19" s="60">
        <v>0</v>
      </c>
      <c r="J19" s="60">
        <v>56721000</v>
      </c>
      <c r="K19" s="60">
        <v>0</v>
      </c>
      <c r="L19" s="60">
        <v>1622000</v>
      </c>
      <c r="M19" s="60">
        <v>45377000</v>
      </c>
      <c r="N19" s="60">
        <v>46999000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103720000</v>
      </c>
      <c r="X19" s="60">
        <v>112906000</v>
      </c>
      <c r="Y19" s="60">
        <v>-9186000</v>
      </c>
      <c r="Z19" s="140">
        <v>-8.14</v>
      </c>
      <c r="AA19" s="155">
        <v>140410999</v>
      </c>
    </row>
    <row r="20" spans="1:27" ht="12.75">
      <c r="A20" s="181" t="s">
        <v>35</v>
      </c>
      <c r="B20" s="185"/>
      <c r="C20" s="155">
        <v>1410429</v>
      </c>
      <c r="D20" s="155">
        <v>0</v>
      </c>
      <c r="E20" s="156">
        <v>27580279</v>
      </c>
      <c r="F20" s="54">
        <v>27580279</v>
      </c>
      <c r="G20" s="54">
        <v>1481862</v>
      </c>
      <c r="H20" s="54">
        <v>3970458</v>
      </c>
      <c r="I20" s="54">
        <v>1556173</v>
      </c>
      <c r="J20" s="54">
        <v>7008493</v>
      </c>
      <c r="K20" s="54">
        <v>1134407</v>
      </c>
      <c r="L20" s="54">
        <v>1330206</v>
      </c>
      <c r="M20" s="54">
        <v>2384470</v>
      </c>
      <c r="N20" s="54">
        <v>4849083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11857576</v>
      </c>
      <c r="X20" s="54">
        <v>276911</v>
      </c>
      <c r="Y20" s="54">
        <v>11580665</v>
      </c>
      <c r="Z20" s="184">
        <v>4182.09</v>
      </c>
      <c r="AA20" s="130">
        <v>27580279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154387621</v>
      </c>
      <c r="D22" s="188">
        <f>SUM(D5:D21)</f>
        <v>0</v>
      </c>
      <c r="E22" s="189">
        <f t="shared" si="0"/>
        <v>183898891</v>
      </c>
      <c r="F22" s="190">
        <f t="shared" si="0"/>
        <v>183898891</v>
      </c>
      <c r="G22" s="190">
        <f t="shared" si="0"/>
        <v>62712914</v>
      </c>
      <c r="H22" s="190">
        <f t="shared" si="0"/>
        <v>4755682</v>
      </c>
      <c r="I22" s="190">
        <f t="shared" si="0"/>
        <v>2280684</v>
      </c>
      <c r="J22" s="190">
        <f t="shared" si="0"/>
        <v>69749280</v>
      </c>
      <c r="K22" s="190">
        <f t="shared" si="0"/>
        <v>1805699</v>
      </c>
      <c r="L22" s="190">
        <f t="shared" si="0"/>
        <v>3621593</v>
      </c>
      <c r="M22" s="190">
        <f t="shared" si="0"/>
        <v>48399496</v>
      </c>
      <c r="N22" s="190">
        <f t="shared" si="0"/>
        <v>53826788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123576068</v>
      </c>
      <c r="X22" s="190">
        <f t="shared" si="0"/>
        <v>119988705</v>
      </c>
      <c r="Y22" s="190">
        <f t="shared" si="0"/>
        <v>3587363</v>
      </c>
      <c r="Z22" s="191">
        <f>+IF(X22&lt;&gt;0,+(Y22/X22)*100,0)</f>
        <v>2.9897505769397212</v>
      </c>
      <c r="AA22" s="188">
        <f>SUM(AA5:AA21)</f>
        <v>183898891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66767406</v>
      </c>
      <c r="D25" s="155">
        <v>0</v>
      </c>
      <c r="E25" s="156">
        <v>78242534</v>
      </c>
      <c r="F25" s="60">
        <v>78242534</v>
      </c>
      <c r="G25" s="60">
        <v>5437596</v>
      </c>
      <c r="H25" s="60">
        <v>6145435</v>
      </c>
      <c r="I25" s="60">
        <v>6101436</v>
      </c>
      <c r="J25" s="60">
        <v>17684467</v>
      </c>
      <c r="K25" s="60">
        <v>6101436</v>
      </c>
      <c r="L25" s="60">
        <v>6387891</v>
      </c>
      <c r="M25" s="60">
        <v>6433426</v>
      </c>
      <c r="N25" s="60">
        <v>18922753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36607220</v>
      </c>
      <c r="X25" s="60">
        <v>33062035</v>
      </c>
      <c r="Y25" s="60">
        <v>3545185</v>
      </c>
      <c r="Z25" s="140">
        <v>10.72</v>
      </c>
      <c r="AA25" s="155">
        <v>78242534</v>
      </c>
    </row>
    <row r="26" spans="1:27" ht="12.75">
      <c r="A26" s="183" t="s">
        <v>38</v>
      </c>
      <c r="B26" s="182"/>
      <c r="C26" s="155">
        <v>14759989</v>
      </c>
      <c r="D26" s="155">
        <v>0</v>
      </c>
      <c r="E26" s="156">
        <v>15621259</v>
      </c>
      <c r="F26" s="60">
        <v>15621259</v>
      </c>
      <c r="G26" s="60">
        <v>1240755</v>
      </c>
      <c r="H26" s="60">
        <v>1249100</v>
      </c>
      <c r="I26" s="60">
        <v>1209020</v>
      </c>
      <c r="J26" s="60">
        <v>3698875</v>
      </c>
      <c r="K26" s="60">
        <v>1174532</v>
      </c>
      <c r="L26" s="60">
        <v>1250127</v>
      </c>
      <c r="M26" s="60">
        <v>1298591</v>
      </c>
      <c r="N26" s="60">
        <v>3723250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7422125</v>
      </c>
      <c r="X26" s="60">
        <v>8099881</v>
      </c>
      <c r="Y26" s="60">
        <v>-677756</v>
      </c>
      <c r="Z26" s="140">
        <v>-8.37</v>
      </c>
      <c r="AA26" s="155">
        <v>15621259</v>
      </c>
    </row>
    <row r="27" spans="1:27" ht="12.75">
      <c r="A27" s="183" t="s">
        <v>118</v>
      </c>
      <c r="B27" s="182"/>
      <c r="C27" s="155">
        <v>2334571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2000000</v>
      </c>
    </row>
    <row r="28" spans="1:27" ht="12.75">
      <c r="A28" s="183" t="s">
        <v>39</v>
      </c>
      <c r="B28" s="182"/>
      <c r="C28" s="155">
        <v>42229018</v>
      </c>
      <c r="D28" s="155">
        <v>0</v>
      </c>
      <c r="E28" s="156">
        <v>45760000</v>
      </c>
      <c r="F28" s="60">
        <v>45760000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76</v>
      </c>
      <c r="Y28" s="60">
        <v>-76</v>
      </c>
      <c r="Z28" s="140">
        <v>-100</v>
      </c>
      <c r="AA28" s="155">
        <v>45760000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200000</v>
      </c>
      <c r="F29" s="60">
        <v>200000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200000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703951</v>
      </c>
      <c r="D31" s="155">
        <v>0</v>
      </c>
      <c r="E31" s="156">
        <v>5270000</v>
      </c>
      <c r="F31" s="60">
        <v>5270000</v>
      </c>
      <c r="G31" s="60">
        <v>81041</v>
      </c>
      <c r="H31" s="60">
        <v>322870</v>
      </c>
      <c r="I31" s="60">
        <v>214849</v>
      </c>
      <c r="J31" s="60">
        <v>618760</v>
      </c>
      <c r="K31" s="60">
        <v>89496</v>
      </c>
      <c r="L31" s="60">
        <v>250685</v>
      </c>
      <c r="M31" s="60">
        <v>156383</v>
      </c>
      <c r="N31" s="60">
        <v>496564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1115324</v>
      </c>
      <c r="X31" s="60">
        <v>2423865</v>
      </c>
      <c r="Y31" s="60">
        <v>-1308541</v>
      </c>
      <c r="Z31" s="140">
        <v>-53.99</v>
      </c>
      <c r="AA31" s="155">
        <v>5270000</v>
      </c>
    </row>
    <row r="32" spans="1:27" ht="12.75">
      <c r="A32" s="183" t="s">
        <v>121</v>
      </c>
      <c r="B32" s="182"/>
      <c r="C32" s="155">
        <v>13492904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3500000</v>
      </c>
      <c r="F33" s="60">
        <v>3500000</v>
      </c>
      <c r="G33" s="60">
        <v>0</v>
      </c>
      <c r="H33" s="60">
        <v>301656</v>
      </c>
      <c r="I33" s="60">
        <v>393324</v>
      </c>
      <c r="J33" s="60">
        <v>694980</v>
      </c>
      <c r="K33" s="60">
        <v>393683</v>
      </c>
      <c r="L33" s="60">
        <v>301345</v>
      </c>
      <c r="M33" s="60">
        <v>479606</v>
      </c>
      <c r="N33" s="60">
        <v>1174634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1869614</v>
      </c>
      <c r="X33" s="60">
        <v>1567558</v>
      </c>
      <c r="Y33" s="60">
        <v>302056</v>
      </c>
      <c r="Z33" s="140">
        <v>19.27</v>
      </c>
      <c r="AA33" s="155">
        <v>3500000</v>
      </c>
    </row>
    <row r="34" spans="1:27" ht="12.75">
      <c r="A34" s="183" t="s">
        <v>43</v>
      </c>
      <c r="B34" s="182"/>
      <c r="C34" s="155">
        <v>61568502</v>
      </c>
      <c r="D34" s="155">
        <v>0</v>
      </c>
      <c r="E34" s="156">
        <v>50780101</v>
      </c>
      <c r="F34" s="60">
        <v>50780101</v>
      </c>
      <c r="G34" s="60">
        <v>6289697</v>
      </c>
      <c r="H34" s="60">
        <v>3718660</v>
      </c>
      <c r="I34" s="60">
        <v>5749277</v>
      </c>
      <c r="J34" s="60">
        <v>15757634</v>
      </c>
      <c r="K34" s="60">
        <v>3289546</v>
      </c>
      <c r="L34" s="60">
        <v>6643087</v>
      </c>
      <c r="M34" s="60">
        <v>5172400</v>
      </c>
      <c r="N34" s="60">
        <v>15105033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30862667</v>
      </c>
      <c r="X34" s="60">
        <v>24702700</v>
      </c>
      <c r="Y34" s="60">
        <v>6159967</v>
      </c>
      <c r="Z34" s="140">
        <v>24.94</v>
      </c>
      <c r="AA34" s="155">
        <v>50780101</v>
      </c>
    </row>
    <row r="35" spans="1:27" ht="12.75">
      <c r="A35" s="181" t="s">
        <v>122</v>
      </c>
      <c r="B35" s="185"/>
      <c r="C35" s="155">
        <v>1364864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203221205</v>
      </c>
      <c r="D36" s="188">
        <f>SUM(D25:D35)</f>
        <v>0</v>
      </c>
      <c r="E36" s="189">
        <f t="shared" si="1"/>
        <v>201373894</v>
      </c>
      <c r="F36" s="190">
        <f t="shared" si="1"/>
        <v>201373894</v>
      </c>
      <c r="G36" s="190">
        <f t="shared" si="1"/>
        <v>13049089</v>
      </c>
      <c r="H36" s="190">
        <f t="shared" si="1"/>
        <v>11737721</v>
      </c>
      <c r="I36" s="190">
        <f t="shared" si="1"/>
        <v>13667906</v>
      </c>
      <c r="J36" s="190">
        <f t="shared" si="1"/>
        <v>38454716</v>
      </c>
      <c r="K36" s="190">
        <f t="shared" si="1"/>
        <v>11048693</v>
      </c>
      <c r="L36" s="190">
        <f t="shared" si="1"/>
        <v>14833135</v>
      </c>
      <c r="M36" s="190">
        <f t="shared" si="1"/>
        <v>13540406</v>
      </c>
      <c r="N36" s="190">
        <f t="shared" si="1"/>
        <v>39422234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77876950</v>
      </c>
      <c r="X36" s="190">
        <f t="shared" si="1"/>
        <v>69856115</v>
      </c>
      <c r="Y36" s="190">
        <f t="shared" si="1"/>
        <v>8020835</v>
      </c>
      <c r="Z36" s="191">
        <f>+IF(X36&lt;&gt;0,+(Y36/X36)*100,0)</f>
        <v>11.481936835450984</v>
      </c>
      <c r="AA36" s="188">
        <f>SUM(AA25:AA35)</f>
        <v>201373894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-48833584</v>
      </c>
      <c r="D38" s="199">
        <f>+D22-D36</f>
        <v>0</v>
      </c>
      <c r="E38" s="200">
        <f t="shared" si="2"/>
        <v>-17475003</v>
      </c>
      <c r="F38" s="106">
        <f t="shared" si="2"/>
        <v>-17475003</v>
      </c>
      <c r="G38" s="106">
        <f t="shared" si="2"/>
        <v>49663825</v>
      </c>
      <c r="H38" s="106">
        <f t="shared" si="2"/>
        <v>-6982039</v>
      </c>
      <c r="I38" s="106">
        <f t="shared" si="2"/>
        <v>-11387222</v>
      </c>
      <c r="J38" s="106">
        <f t="shared" si="2"/>
        <v>31294564</v>
      </c>
      <c r="K38" s="106">
        <f t="shared" si="2"/>
        <v>-9242994</v>
      </c>
      <c r="L38" s="106">
        <f t="shared" si="2"/>
        <v>-11211542</v>
      </c>
      <c r="M38" s="106">
        <f t="shared" si="2"/>
        <v>34859090</v>
      </c>
      <c r="N38" s="106">
        <f t="shared" si="2"/>
        <v>14404554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45699118</v>
      </c>
      <c r="X38" s="106">
        <f>IF(F22=F36,0,X22-X36)</f>
        <v>50132590</v>
      </c>
      <c r="Y38" s="106">
        <f t="shared" si="2"/>
        <v>-4433472</v>
      </c>
      <c r="Z38" s="201">
        <f>+IF(X38&lt;&gt;0,+(Y38/X38)*100,0)</f>
        <v>-8.843492825724743</v>
      </c>
      <c r="AA38" s="199">
        <f>+AA22-AA36</f>
        <v>-17475003</v>
      </c>
    </row>
    <row r="39" spans="1:27" ht="12.75">
      <c r="A39" s="181" t="s">
        <v>46</v>
      </c>
      <c r="B39" s="185"/>
      <c r="C39" s="155">
        <v>57338779</v>
      </c>
      <c r="D39" s="155">
        <v>0</v>
      </c>
      <c r="E39" s="156">
        <v>41794000</v>
      </c>
      <c r="F39" s="60">
        <v>41794000</v>
      </c>
      <c r="G39" s="60">
        <v>17904000</v>
      </c>
      <c r="H39" s="60">
        <v>0</v>
      </c>
      <c r="I39" s="60">
        <v>0</v>
      </c>
      <c r="J39" s="60">
        <v>17904000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17904000</v>
      </c>
      <c r="X39" s="60">
        <v>32607110</v>
      </c>
      <c r="Y39" s="60">
        <v>-14703110</v>
      </c>
      <c r="Z39" s="140">
        <v>-45.09</v>
      </c>
      <c r="AA39" s="155">
        <v>41794000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8505195</v>
      </c>
      <c r="D42" s="206">
        <f>SUM(D38:D41)</f>
        <v>0</v>
      </c>
      <c r="E42" s="207">
        <f t="shared" si="3"/>
        <v>24318997</v>
      </c>
      <c r="F42" s="88">
        <f t="shared" si="3"/>
        <v>24318997</v>
      </c>
      <c r="G42" s="88">
        <f t="shared" si="3"/>
        <v>67567825</v>
      </c>
      <c r="H42" s="88">
        <f t="shared" si="3"/>
        <v>-6982039</v>
      </c>
      <c r="I42" s="88">
        <f t="shared" si="3"/>
        <v>-11387222</v>
      </c>
      <c r="J42" s="88">
        <f t="shared" si="3"/>
        <v>49198564</v>
      </c>
      <c r="K42" s="88">
        <f t="shared" si="3"/>
        <v>-9242994</v>
      </c>
      <c r="L42" s="88">
        <f t="shared" si="3"/>
        <v>-11211542</v>
      </c>
      <c r="M42" s="88">
        <f t="shared" si="3"/>
        <v>34859090</v>
      </c>
      <c r="N42" s="88">
        <f t="shared" si="3"/>
        <v>14404554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63603118</v>
      </c>
      <c r="X42" s="88">
        <f t="shared" si="3"/>
        <v>82739700</v>
      </c>
      <c r="Y42" s="88">
        <f t="shared" si="3"/>
        <v>-19136582</v>
      </c>
      <c r="Z42" s="208">
        <f>+IF(X42&lt;&gt;0,+(Y42/X42)*100,0)</f>
        <v>-23.12865770603471</v>
      </c>
      <c r="AA42" s="206">
        <f>SUM(AA38:AA41)</f>
        <v>24318997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8505195</v>
      </c>
      <c r="D44" s="210">
        <f>+D42-D43</f>
        <v>0</v>
      </c>
      <c r="E44" s="211">
        <f t="shared" si="4"/>
        <v>24318997</v>
      </c>
      <c r="F44" s="77">
        <f t="shared" si="4"/>
        <v>24318997</v>
      </c>
      <c r="G44" s="77">
        <f t="shared" si="4"/>
        <v>67567825</v>
      </c>
      <c r="H44" s="77">
        <f t="shared" si="4"/>
        <v>-6982039</v>
      </c>
      <c r="I44" s="77">
        <f t="shared" si="4"/>
        <v>-11387222</v>
      </c>
      <c r="J44" s="77">
        <f t="shared" si="4"/>
        <v>49198564</v>
      </c>
      <c r="K44" s="77">
        <f t="shared" si="4"/>
        <v>-9242994</v>
      </c>
      <c r="L44" s="77">
        <f t="shared" si="4"/>
        <v>-11211542</v>
      </c>
      <c r="M44" s="77">
        <f t="shared" si="4"/>
        <v>34859090</v>
      </c>
      <c r="N44" s="77">
        <f t="shared" si="4"/>
        <v>14404554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63603118</v>
      </c>
      <c r="X44" s="77">
        <f t="shared" si="4"/>
        <v>82739700</v>
      </c>
      <c r="Y44" s="77">
        <f t="shared" si="4"/>
        <v>-19136582</v>
      </c>
      <c r="Z44" s="212">
        <f>+IF(X44&lt;&gt;0,+(Y44/X44)*100,0)</f>
        <v>-23.12865770603471</v>
      </c>
      <c r="AA44" s="210">
        <f>+AA42-AA43</f>
        <v>24318997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8505195</v>
      </c>
      <c r="D46" s="206">
        <f>SUM(D44:D45)</f>
        <v>0</v>
      </c>
      <c r="E46" s="207">
        <f t="shared" si="5"/>
        <v>24318997</v>
      </c>
      <c r="F46" s="88">
        <f t="shared" si="5"/>
        <v>24318997</v>
      </c>
      <c r="G46" s="88">
        <f t="shared" si="5"/>
        <v>67567825</v>
      </c>
      <c r="H46" s="88">
        <f t="shared" si="5"/>
        <v>-6982039</v>
      </c>
      <c r="I46" s="88">
        <f t="shared" si="5"/>
        <v>-11387222</v>
      </c>
      <c r="J46" s="88">
        <f t="shared" si="5"/>
        <v>49198564</v>
      </c>
      <c r="K46" s="88">
        <f t="shared" si="5"/>
        <v>-9242994</v>
      </c>
      <c r="L46" s="88">
        <f t="shared" si="5"/>
        <v>-11211542</v>
      </c>
      <c r="M46" s="88">
        <f t="shared" si="5"/>
        <v>34859090</v>
      </c>
      <c r="N46" s="88">
        <f t="shared" si="5"/>
        <v>14404554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63603118</v>
      </c>
      <c r="X46" s="88">
        <f t="shared" si="5"/>
        <v>82739700</v>
      </c>
      <c r="Y46" s="88">
        <f t="shared" si="5"/>
        <v>-19136582</v>
      </c>
      <c r="Z46" s="208">
        <f>+IF(X46&lt;&gt;0,+(Y46/X46)*100,0)</f>
        <v>-23.12865770603471</v>
      </c>
      <c r="AA46" s="206">
        <f>SUM(AA44:AA45)</f>
        <v>24318997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8505195</v>
      </c>
      <c r="D48" s="217">
        <f>SUM(D46:D47)</f>
        <v>0</v>
      </c>
      <c r="E48" s="218">
        <f t="shared" si="6"/>
        <v>24318997</v>
      </c>
      <c r="F48" s="219">
        <f t="shared" si="6"/>
        <v>24318997</v>
      </c>
      <c r="G48" s="219">
        <f t="shared" si="6"/>
        <v>67567825</v>
      </c>
      <c r="H48" s="220">
        <f t="shared" si="6"/>
        <v>-6982039</v>
      </c>
      <c r="I48" s="220">
        <f t="shared" si="6"/>
        <v>-11387222</v>
      </c>
      <c r="J48" s="220">
        <f t="shared" si="6"/>
        <v>49198564</v>
      </c>
      <c r="K48" s="220">
        <f t="shared" si="6"/>
        <v>-9242994</v>
      </c>
      <c r="L48" s="220">
        <f t="shared" si="6"/>
        <v>-11211542</v>
      </c>
      <c r="M48" s="219">
        <f t="shared" si="6"/>
        <v>34859090</v>
      </c>
      <c r="N48" s="219">
        <f t="shared" si="6"/>
        <v>14404554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63603118</v>
      </c>
      <c r="X48" s="220">
        <f t="shared" si="6"/>
        <v>82739700</v>
      </c>
      <c r="Y48" s="220">
        <f t="shared" si="6"/>
        <v>-19136582</v>
      </c>
      <c r="Z48" s="221">
        <f>+IF(X48&lt;&gt;0,+(Y48/X48)*100,0)</f>
        <v>-23.12865770603471</v>
      </c>
      <c r="AA48" s="222">
        <f>SUM(AA46:AA47)</f>
        <v>24318997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60004531</v>
      </c>
      <c r="D5" s="153">
        <f>SUM(D6:D8)</f>
        <v>0</v>
      </c>
      <c r="E5" s="154">
        <f t="shared" si="0"/>
        <v>2590000</v>
      </c>
      <c r="F5" s="100">
        <f t="shared" si="0"/>
        <v>2590000</v>
      </c>
      <c r="G5" s="100">
        <f t="shared" si="0"/>
        <v>0</v>
      </c>
      <c r="H5" s="100">
        <f t="shared" si="0"/>
        <v>447878</v>
      </c>
      <c r="I5" s="100">
        <f t="shared" si="0"/>
        <v>1600</v>
      </c>
      <c r="J5" s="100">
        <f t="shared" si="0"/>
        <v>449478</v>
      </c>
      <c r="K5" s="100">
        <f t="shared" si="0"/>
        <v>1600</v>
      </c>
      <c r="L5" s="100">
        <f t="shared" si="0"/>
        <v>1600</v>
      </c>
      <c r="M5" s="100">
        <f t="shared" si="0"/>
        <v>45865</v>
      </c>
      <c r="N5" s="100">
        <f t="shared" si="0"/>
        <v>49065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498543</v>
      </c>
      <c r="X5" s="100">
        <f t="shared" si="0"/>
        <v>2275002</v>
      </c>
      <c r="Y5" s="100">
        <f t="shared" si="0"/>
        <v>-1776459</v>
      </c>
      <c r="Z5" s="137">
        <f>+IF(X5&lt;&gt;0,+(Y5/X5)*100,0)</f>
        <v>-78.08604124304065</v>
      </c>
      <c r="AA5" s="153">
        <f>SUM(AA6:AA8)</f>
        <v>2590000</v>
      </c>
    </row>
    <row r="6" spans="1:27" ht="12.75">
      <c r="A6" s="138" t="s">
        <v>75</v>
      </c>
      <c r="B6" s="136"/>
      <c r="C6" s="155">
        <v>60004531</v>
      </c>
      <c r="D6" s="155"/>
      <c r="E6" s="156">
        <v>200000</v>
      </c>
      <c r="F6" s="60">
        <v>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49998</v>
      </c>
      <c r="Y6" s="60">
        <v>-49998</v>
      </c>
      <c r="Z6" s="140">
        <v>-100</v>
      </c>
      <c r="AA6" s="62">
        <v>200000</v>
      </c>
    </row>
    <row r="7" spans="1:27" ht="12.75">
      <c r="A7" s="138" t="s">
        <v>76</v>
      </c>
      <c r="B7" s="136"/>
      <c r="C7" s="157"/>
      <c r="D7" s="157"/>
      <c r="E7" s="158">
        <v>2390000</v>
      </c>
      <c r="F7" s="159">
        <v>2390000</v>
      </c>
      <c r="G7" s="159"/>
      <c r="H7" s="159">
        <v>7499</v>
      </c>
      <c r="I7" s="159">
        <v>1600</v>
      </c>
      <c r="J7" s="159">
        <v>9099</v>
      </c>
      <c r="K7" s="159">
        <v>1600</v>
      </c>
      <c r="L7" s="159">
        <v>1600</v>
      </c>
      <c r="M7" s="159"/>
      <c r="N7" s="159">
        <v>3200</v>
      </c>
      <c r="O7" s="159"/>
      <c r="P7" s="159"/>
      <c r="Q7" s="159"/>
      <c r="R7" s="159"/>
      <c r="S7" s="159"/>
      <c r="T7" s="159"/>
      <c r="U7" s="159"/>
      <c r="V7" s="159"/>
      <c r="W7" s="159">
        <v>12299</v>
      </c>
      <c r="X7" s="159">
        <v>2050002</v>
      </c>
      <c r="Y7" s="159">
        <v>-2037703</v>
      </c>
      <c r="Z7" s="141">
        <v>-99.4</v>
      </c>
      <c r="AA7" s="225">
        <v>2390000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440379</v>
      </c>
      <c r="I8" s="60"/>
      <c r="J8" s="60">
        <v>440379</v>
      </c>
      <c r="K8" s="60"/>
      <c r="L8" s="60"/>
      <c r="M8" s="60">
        <v>45865</v>
      </c>
      <c r="N8" s="60">
        <v>45865</v>
      </c>
      <c r="O8" s="60"/>
      <c r="P8" s="60"/>
      <c r="Q8" s="60"/>
      <c r="R8" s="60"/>
      <c r="S8" s="60"/>
      <c r="T8" s="60"/>
      <c r="U8" s="60"/>
      <c r="V8" s="60"/>
      <c r="W8" s="60">
        <v>486244</v>
      </c>
      <c r="X8" s="60">
        <v>175002</v>
      </c>
      <c r="Y8" s="60">
        <v>311242</v>
      </c>
      <c r="Z8" s="140">
        <v>177.85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590000</v>
      </c>
      <c r="F9" s="100">
        <f t="shared" si="1"/>
        <v>590000</v>
      </c>
      <c r="G9" s="100">
        <f t="shared" si="1"/>
        <v>0</v>
      </c>
      <c r="H9" s="100">
        <f t="shared" si="1"/>
        <v>392638</v>
      </c>
      <c r="I9" s="100">
        <f t="shared" si="1"/>
        <v>849548</v>
      </c>
      <c r="J9" s="100">
        <f t="shared" si="1"/>
        <v>1242186</v>
      </c>
      <c r="K9" s="100">
        <f t="shared" si="1"/>
        <v>849548</v>
      </c>
      <c r="L9" s="100">
        <f t="shared" si="1"/>
        <v>849548</v>
      </c>
      <c r="M9" s="100">
        <f t="shared" si="1"/>
        <v>0</v>
      </c>
      <c r="N9" s="100">
        <f t="shared" si="1"/>
        <v>1699096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2941282</v>
      </c>
      <c r="X9" s="100">
        <f t="shared" si="1"/>
        <v>2747793</v>
      </c>
      <c r="Y9" s="100">
        <f t="shared" si="1"/>
        <v>193489</v>
      </c>
      <c r="Z9" s="137">
        <f>+IF(X9&lt;&gt;0,+(Y9/X9)*100,0)</f>
        <v>7.041614852356054</v>
      </c>
      <c r="AA9" s="102">
        <f>SUM(AA10:AA14)</f>
        <v>590000</v>
      </c>
    </row>
    <row r="10" spans="1:27" ht="12.75">
      <c r="A10" s="138" t="s">
        <v>79</v>
      </c>
      <c r="B10" s="136"/>
      <c r="C10" s="155"/>
      <c r="D10" s="155"/>
      <c r="E10" s="156">
        <v>590000</v>
      </c>
      <c r="F10" s="60">
        <v>590000</v>
      </c>
      <c r="G10" s="60"/>
      <c r="H10" s="60">
        <v>392638</v>
      </c>
      <c r="I10" s="60">
        <v>849548</v>
      </c>
      <c r="J10" s="60">
        <v>1242186</v>
      </c>
      <c r="K10" s="60">
        <v>849548</v>
      </c>
      <c r="L10" s="60">
        <v>849548</v>
      </c>
      <c r="M10" s="60"/>
      <c r="N10" s="60">
        <v>1699096</v>
      </c>
      <c r="O10" s="60"/>
      <c r="P10" s="60"/>
      <c r="Q10" s="60"/>
      <c r="R10" s="60"/>
      <c r="S10" s="60"/>
      <c r="T10" s="60"/>
      <c r="U10" s="60"/>
      <c r="V10" s="60"/>
      <c r="W10" s="60">
        <v>2941282</v>
      </c>
      <c r="X10" s="60">
        <v>2747793</v>
      </c>
      <c r="Y10" s="60">
        <v>193489</v>
      </c>
      <c r="Z10" s="140">
        <v>7.04</v>
      </c>
      <c r="AA10" s="62">
        <v>590000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52699000</v>
      </c>
      <c r="F15" s="100">
        <f t="shared" si="2"/>
        <v>52699000</v>
      </c>
      <c r="G15" s="100">
        <f t="shared" si="2"/>
        <v>142195</v>
      </c>
      <c r="H15" s="100">
        <f t="shared" si="2"/>
        <v>458110</v>
      </c>
      <c r="I15" s="100">
        <f t="shared" si="2"/>
        <v>195592</v>
      </c>
      <c r="J15" s="100">
        <f t="shared" si="2"/>
        <v>795897</v>
      </c>
      <c r="K15" s="100">
        <f t="shared" si="2"/>
        <v>718840</v>
      </c>
      <c r="L15" s="100">
        <f t="shared" si="2"/>
        <v>7477996</v>
      </c>
      <c r="M15" s="100">
        <f t="shared" si="2"/>
        <v>4231858</v>
      </c>
      <c r="N15" s="100">
        <f t="shared" si="2"/>
        <v>12428694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13224591</v>
      </c>
      <c r="X15" s="100">
        <f t="shared" si="2"/>
        <v>28740498</v>
      </c>
      <c r="Y15" s="100">
        <f t="shared" si="2"/>
        <v>-15515907</v>
      </c>
      <c r="Z15" s="137">
        <f>+IF(X15&lt;&gt;0,+(Y15/X15)*100,0)</f>
        <v>-53.98621485264452</v>
      </c>
      <c r="AA15" s="102">
        <f>SUM(AA16:AA18)</f>
        <v>52699000</v>
      </c>
    </row>
    <row r="16" spans="1:27" ht="12.75">
      <c r="A16" s="138" t="s">
        <v>85</v>
      </c>
      <c r="B16" s="136"/>
      <c r="C16" s="155"/>
      <c r="D16" s="155"/>
      <c r="E16" s="156">
        <v>5875000</v>
      </c>
      <c r="F16" s="60">
        <v>5875000</v>
      </c>
      <c r="G16" s="60">
        <v>53873</v>
      </c>
      <c r="H16" s="60">
        <v>53873</v>
      </c>
      <c r="I16" s="60">
        <v>17518</v>
      </c>
      <c r="J16" s="60">
        <v>125264</v>
      </c>
      <c r="K16" s="60">
        <v>17518</v>
      </c>
      <c r="L16" s="60">
        <v>17518</v>
      </c>
      <c r="M16" s="60">
        <v>271530</v>
      </c>
      <c r="N16" s="60">
        <v>306566</v>
      </c>
      <c r="O16" s="60"/>
      <c r="P16" s="60"/>
      <c r="Q16" s="60"/>
      <c r="R16" s="60"/>
      <c r="S16" s="60"/>
      <c r="T16" s="60"/>
      <c r="U16" s="60"/>
      <c r="V16" s="60"/>
      <c r="W16" s="60">
        <v>431830</v>
      </c>
      <c r="X16" s="60">
        <v>28740498</v>
      </c>
      <c r="Y16" s="60">
        <v>-28308668</v>
      </c>
      <c r="Z16" s="140">
        <v>-98.5</v>
      </c>
      <c r="AA16" s="62">
        <v>5875000</v>
      </c>
    </row>
    <row r="17" spans="1:27" ht="12.75">
      <c r="A17" s="138" t="s">
        <v>86</v>
      </c>
      <c r="B17" s="136"/>
      <c r="C17" s="155"/>
      <c r="D17" s="155"/>
      <c r="E17" s="156">
        <v>46824000</v>
      </c>
      <c r="F17" s="60">
        <v>46824000</v>
      </c>
      <c r="G17" s="60">
        <v>88322</v>
      </c>
      <c r="H17" s="60">
        <v>404237</v>
      </c>
      <c r="I17" s="60">
        <v>178074</v>
      </c>
      <c r="J17" s="60">
        <v>670633</v>
      </c>
      <c r="K17" s="60">
        <v>701322</v>
      </c>
      <c r="L17" s="60">
        <v>7460478</v>
      </c>
      <c r="M17" s="60">
        <v>3960328</v>
      </c>
      <c r="N17" s="60">
        <v>12122128</v>
      </c>
      <c r="O17" s="60"/>
      <c r="P17" s="60"/>
      <c r="Q17" s="60"/>
      <c r="R17" s="60"/>
      <c r="S17" s="60"/>
      <c r="T17" s="60"/>
      <c r="U17" s="60"/>
      <c r="V17" s="60"/>
      <c r="W17" s="60">
        <v>12792761</v>
      </c>
      <c r="X17" s="60"/>
      <c r="Y17" s="60">
        <v>12792761</v>
      </c>
      <c r="Z17" s="140"/>
      <c r="AA17" s="62">
        <v>46824000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16200000</v>
      </c>
      <c r="F19" s="100">
        <f t="shared" si="3"/>
        <v>16200000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192939</v>
      </c>
      <c r="Y19" s="100">
        <f t="shared" si="3"/>
        <v>-192939</v>
      </c>
      <c r="Z19" s="137">
        <f>+IF(X19&lt;&gt;0,+(Y19/X19)*100,0)</f>
        <v>-100</v>
      </c>
      <c r="AA19" s="102">
        <f>SUM(AA20:AA23)</f>
        <v>16200000</v>
      </c>
    </row>
    <row r="20" spans="1:27" ht="12.75">
      <c r="A20" s="138" t="s">
        <v>89</v>
      </c>
      <c r="B20" s="136"/>
      <c r="C20" s="155"/>
      <c r="D20" s="155"/>
      <c r="E20" s="156">
        <v>15000000</v>
      </c>
      <c r="F20" s="60">
        <v>15000000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15000000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1200000</v>
      </c>
      <c r="F23" s="60">
        <v>1200000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192939</v>
      </c>
      <c r="Y23" s="60">
        <v>-192939</v>
      </c>
      <c r="Z23" s="140">
        <v>-100</v>
      </c>
      <c r="AA23" s="62">
        <v>1200000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60004531</v>
      </c>
      <c r="D25" s="217">
        <f>+D5+D9+D15+D19+D24</f>
        <v>0</v>
      </c>
      <c r="E25" s="230">
        <f t="shared" si="4"/>
        <v>72079000</v>
      </c>
      <c r="F25" s="219">
        <f t="shared" si="4"/>
        <v>72079000</v>
      </c>
      <c r="G25" s="219">
        <f t="shared" si="4"/>
        <v>142195</v>
      </c>
      <c r="H25" s="219">
        <f t="shared" si="4"/>
        <v>1298626</v>
      </c>
      <c r="I25" s="219">
        <f t="shared" si="4"/>
        <v>1046740</v>
      </c>
      <c r="J25" s="219">
        <f t="shared" si="4"/>
        <v>2487561</v>
      </c>
      <c r="K25" s="219">
        <f t="shared" si="4"/>
        <v>1569988</v>
      </c>
      <c r="L25" s="219">
        <f t="shared" si="4"/>
        <v>8329144</v>
      </c>
      <c r="M25" s="219">
        <f t="shared" si="4"/>
        <v>4277723</v>
      </c>
      <c r="N25" s="219">
        <f t="shared" si="4"/>
        <v>14176855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16664416</v>
      </c>
      <c r="X25" s="219">
        <f t="shared" si="4"/>
        <v>33956232</v>
      </c>
      <c r="Y25" s="219">
        <f t="shared" si="4"/>
        <v>-17291816</v>
      </c>
      <c r="Z25" s="231">
        <f>+IF(X25&lt;&gt;0,+(Y25/X25)*100,0)</f>
        <v>-50.92383630786832</v>
      </c>
      <c r="AA25" s="232">
        <f>+AA5+AA9+AA15+AA19+AA24</f>
        <v>72079000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27843704</v>
      </c>
      <c r="D28" s="155"/>
      <c r="E28" s="156">
        <v>37794000</v>
      </c>
      <c r="F28" s="60">
        <v>37794000</v>
      </c>
      <c r="G28" s="60">
        <v>88322</v>
      </c>
      <c r="H28" s="60">
        <v>400037</v>
      </c>
      <c r="I28" s="60">
        <v>178074</v>
      </c>
      <c r="J28" s="60">
        <v>666433</v>
      </c>
      <c r="K28" s="60">
        <v>701322</v>
      </c>
      <c r="L28" s="60">
        <v>7460478</v>
      </c>
      <c r="M28" s="60">
        <v>3960328</v>
      </c>
      <c r="N28" s="60">
        <v>12122128</v>
      </c>
      <c r="O28" s="60"/>
      <c r="P28" s="60"/>
      <c r="Q28" s="60"/>
      <c r="R28" s="60"/>
      <c r="S28" s="60"/>
      <c r="T28" s="60"/>
      <c r="U28" s="60"/>
      <c r="V28" s="60"/>
      <c r="W28" s="60">
        <v>12788561</v>
      </c>
      <c r="X28" s="60">
        <v>17825257</v>
      </c>
      <c r="Y28" s="60">
        <v>-5036696</v>
      </c>
      <c r="Z28" s="140">
        <v>-28.26</v>
      </c>
      <c r="AA28" s="155">
        <v>37794000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4000000</v>
      </c>
      <c r="F30" s="159">
        <v>4000000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2500000</v>
      </c>
      <c r="Y30" s="159">
        <v>-2500000</v>
      </c>
      <c r="Z30" s="141">
        <v>-100</v>
      </c>
      <c r="AA30" s="225">
        <v>4000000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27843704</v>
      </c>
      <c r="D32" s="210">
        <f>SUM(D28:D31)</f>
        <v>0</v>
      </c>
      <c r="E32" s="211">
        <f t="shared" si="5"/>
        <v>41794000</v>
      </c>
      <c r="F32" s="77">
        <f t="shared" si="5"/>
        <v>41794000</v>
      </c>
      <c r="G32" s="77">
        <f t="shared" si="5"/>
        <v>88322</v>
      </c>
      <c r="H32" s="77">
        <f t="shared" si="5"/>
        <v>400037</v>
      </c>
      <c r="I32" s="77">
        <f t="shared" si="5"/>
        <v>178074</v>
      </c>
      <c r="J32" s="77">
        <f t="shared" si="5"/>
        <v>666433</v>
      </c>
      <c r="K32" s="77">
        <f t="shared" si="5"/>
        <v>701322</v>
      </c>
      <c r="L32" s="77">
        <f t="shared" si="5"/>
        <v>7460478</v>
      </c>
      <c r="M32" s="77">
        <f t="shared" si="5"/>
        <v>3960328</v>
      </c>
      <c r="N32" s="77">
        <f t="shared" si="5"/>
        <v>12122128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12788561</v>
      </c>
      <c r="X32" s="77">
        <f t="shared" si="5"/>
        <v>20325257</v>
      </c>
      <c r="Y32" s="77">
        <f t="shared" si="5"/>
        <v>-7536696</v>
      </c>
      <c r="Z32" s="212">
        <f>+IF(X32&lt;&gt;0,+(Y32/X32)*100,0)</f>
        <v>-37.080446264467895</v>
      </c>
      <c r="AA32" s="79">
        <f>SUM(AA28:AA31)</f>
        <v>41794000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32160827</v>
      </c>
      <c r="D35" s="155"/>
      <c r="E35" s="156">
        <v>30285000</v>
      </c>
      <c r="F35" s="60">
        <v>30285000</v>
      </c>
      <c r="G35" s="60">
        <v>53873</v>
      </c>
      <c r="H35" s="60">
        <v>898590</v>
      </c>
      <c r="I35" s="60">
        <v>868666</v>
      </c>
      <c r="J35" s="60">
        <v>1821129</v>
      </c>
      <c r="K35" s="60">
        <v>868666</v>
      </c>
      <c r="L35" s="60">
        <v>868666</v>
      </c>
      <c r="M35" s="60">
        <v>317395</v>
      </c>
      <c r="N35" s="60">
        <v>2054727</v>
      </c>
      <c r="O35" s="60"/>
      <c r="P35" s="60"/>
      <c r="Q35" s="60"/>
      <c r="R35" s="60"/>
      <c r="S35" s="60"/>
      <c r="T35" s="60"/>
      <c r="U35" s="60"/>
      <c r="V35" s="60"/>
      <c r="W35" s="60">
        <v>3875856</v>
      </c>
      <c r="X35" s="60">
        <v>13632175</v>
      </c>
      <c r="Y35" s="60">
        <v>-9756319</v>
      </c>
      <c r="Z35" s="140">
        <v>-71.57</v>
      </c>
      <c r="AA35" s="62">
        <v>30285000</v>
      </c>
    </row>
    <row r="36" spans="1:27" ht="12.75">
      <c r="A36" s="238" t="s">
        <v>139</v>
      </c>
      <c r="B36" s="149"/>
      <c r="C36" s="222">
        <f aca="true" t="shared" si="6" ref="C36:Y36">SUM(C32:C35)</f>
        <v>60004531</v>
      </c>
      <c r="D36" s="222">
        <f>SUM(D32:D35)</f>
        <v>0</v>
      </c>
      <c r="E36" s="218">
        <f t="shared" si="6"/>
        <v>72079000</v>
      </c>
      <c r="F36" s="220">
        <f t="shared" si="6"/>
        <v>72079000</v>
      </c>
      <c r="G36" s="220">
        <f t="shared" si="6"/>
        <v>142195</v>
      </c>
      <c r="H36" s="220">
        <f t="shared" si="6"/>
        <v>1298627</v>
      </c>
      <c r="I36" s="220">
        <f t="shared" si="6"/>
        <v>1046740</v>
      </c>
      <c r="J36" s="220">
        <f t="shared" si="6"/>
        <v>2487562</v>
      </c>
      <c r="K36" s="220">
        <f t="shared" si="6"/>
        <v>1569988</v>
      </c>
      <c r="L36" s="220">
        <f t="shared" si="6"/>
        <v>8329144</v>
      </c>
      <c r="M36" s="220">
        <f t="shared" si="6"/>
        <v>4277723</v>
      </c>
      <c r="N36" s="220">
        <f t="shared" si="6"/>
        <v>14176855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16664417</v>
      </c>
      <c r="X36" s="220">
        <f t="shared" si="6"/>
        <v>33957432</v>
      </c>
      <c r="Y36" s="220">
        <f t="shared" si="6"/>
        <v>-17293015</v>
      </c>
      <c r="Z36" s="221">
        <f>+IF(X36&lt;&gt;0,+(Y36/X36)*100,0)</f>
        <v>-50.92556763420744</v>
      </c>
      <c r="AA36" s="239">
        <f>SUM(AA32:AA35)</f>
        <v>72079000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484072</v>
      </c>
      <c r="D6" s="155"/>
      <c r="E6" s="59">
        <v>15555473</v>
      </c>
      <c r="F6" s="60">
        <v>15555473</v>
      </c>
      <c r="G6" s="60">
        <v>270</v>
      </c>
      <c r="H6" s="60">
        <v>270</v>
      </c>
      <c r="I6" s="60">
        <v>270</v>
      </c>
      <c r="J6" s="60">
        <v>270</v>
      </c>
      <c r="K6" s="60">
        <v>1367</v>
      </c>
      <c r="L6" s="60">
        <v>1367</v>
      </c>
      <c r="M6" s="60">
        <v>116</v>
      </c>
      <c r="N6" s="60">
        <v>116</v>
      </c>
      <c r="O6" s="60"/>
      <c r="P6" s="60"/>
      <c r="Q6" s="60"/>
      <c r="R6" s="60"/>
      <c r="S6" s="60"/>
      <c r="T6" s="60"/>
      <c r="U6" s="60"/>
      <c r="V6" s="60"/>
      <c r="W6" s="60">
        <v>116</v>
      </c>
      <c r="X6" s="60">
        <v>7777737</v>
      </c>
      <c r="Y6" s="60">
        <v>-7777621</v>
      </c>
      <c r="Z6" s="140">
        <v>-100</v>
      </c>
      <c r="AA6" s="62">
        <v>15555473</v>
      </c>
    </row>
    <row r="7" spans="1:27" ht="12.75">
      <c r="A7" s="249" t="s">
        <v>144</v>
      </c>
      <c r="B7" s="182"/>
      <c r="C7" s="155">
        <v>81511619</v>
      </c>
      <c r="D7" s="155"/>
      <c r="E7" s="59">
        <v>181785000</v>
      </c>
      <c r="F7" s="60">
        <v>181785000</v>
      </c>
      <c r="G7" s="60">
        <v>111943012</v>
      </c>
      <c r="H7" s="60">
        <v>111943012</v>
      </c>
      <c r="I7" s="60">
        <v>91334227</v>
      </c>
      <c r="J7" s="60">
        <v>91334227</v>
      </c>
      <c r="K7" s="60">
        <v>101274601</v>
      </c>
      <c r="L7" s="60">
        <v>101274601</v>
      </c>
      <c r="M7" s="60">
        <v>90512951</v>
      </c>
      <c r="N7" s="60">
        <v>90512951</v>
      </c>
      <c r="O7" s="60"/>
      <c r="P7" s="60"/>
      <c r="Q7" s="60"/>
      <c r="R7" s="60"/>
      <c r="S7" s="60"/>
      <c r="T7" s="60"/>
      <c r="U7" s="60"/>
      <c r="V7" s="60"/>
      <c r="W7" s="60">
        <v>90512951</v>
      </c>
      <c r="X7" s="60">
        <v>90892500</v>
      </c>
      <c r="Y7" s="60">
        <v>-379549</v>
      </c>
      <c r="Z7" s="140">
        <v>-0.42</v>
      </c>
      <c r="AA7" s="62">
        <v>181785000</v>
      </c>
    </row>
    <row r="8" spans="1:27" ht="12.75">
      <c r="A8" s="249" t="s">
        <v>145</v>
      </c>
      <c r="B8" s="182"/>
      <c r="C8" s="155">
        <v>239457</v>
      </c>
      <c r="D8" s="155"/>
      <c r="E8" s="59">
        <v>3364123</v>
      </c>
      <c r="F8" s="60">
        <v>3364123</v>
      </c>
      <c r="G8" s="60">
        <v>8184131</v>
      </c>
      <c r="H8" s="60">
        <v>8184131</v>
      </c>
      <c r="I8" s="60">
        <v>9588174</v>
      </c>
      <c r="J8" s="60">
        <v>9588174</v>
      </c>
      <c r="K8" s="60">
        <v>9588174</v>
      </c>
      <c r="L8" s="60">
        <v>9588174</v>
      </c>
      <c r="M8" s="60">
        <v>14231012</v>
      </c>
      <c r="N8" s="60">
        <v>14231012</v>
      </c>
      <c r="O8" s="60"/>
      <c r="P8" s="60"/>
      <c r="Q8" s="60"/>
      <c r="R8" s="60"/>
      <c r="S8" s="60"/>
      <c r="T8" s="60"/>
      <c r="U8" s="60"/>
      <c r="V8" s="60"/>
      <c r="W8" s="60">
        <v>14231012</v>
      </c>
      <c r="X8" s="60">
        <v>1682062</v>
      </c>
      <c r="Y8" s="60">
        <v>12548950</v>
      </c>
      <c r="Z8" s="140">
        <v>746.05</v>
      </c>
      <c r="AA8" s="62">
        <v>3364123</v>
      </c>
    </row>
    <row r="9" spans="1:27" ht="12.75">
      <c r="A9" s="249" t="s">
        <v>146</v>
      </c>
      <c r="B9" s="182"/>
      <c r="C9" s="155">
        <v>5515381</v>
      </c>
      <c r="D9" s="155"/>
      <c r="E9" s="59"/>
      <c r="F9" s="60"/>
      <c r="G9" s="60">
        <v>792808</v>
      </c>
      <c r="H9" s="60">
        <v>792808</v>
      </c>
      <c r="I9" s="60">
        <v>714827</v>
      </c>
      <c r="J9" s="60">
        <v>714827</v>
      </c>
      <c r="K9" s="60">
        <v>1793093</v>
      </c>
      <c r="L9" s="60">
        <v>1793093</v>
      </c>
      <c r="M9" s="60">
        <v>3601363</v>
      </c>
      <c r="N9" s="60">
        <v>3601363</v>
      </c>
      <c r="O9" s="60"/>
      <c r="P9" s="60"/>
      <c r="Q9" s="60"/>
      <c r="R9" s="60"/>
      <c r="S9" s="60"/>
      <c r="T9" s="60"/>
      <c r="U9" s="60"/>
      <c r="V9" s="60"/>
      <c r="W9" s="60">
        <v>3601363</v>
      </c>
      <c r="X9" s="60"/>
      <c r="Y9" s="60">
        <v>3601363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87750529</v>
      </c>
      <c r="D12" s="168">
        <f>SUM(D6:D11)</f>
        <v>0</v>
      </c>
      <c r="E12" s="72">
        <f t="shared" si="0"/>
        <v>200704596</v>
      </c>
      <c r="F12" s="73">
        <f t="shared" si="0"/>
        <v>200704596</v>
      </c>
      <c r="G12" s="73">
        <f t="shared" si="0"/>
        <v>120920221</v>
      </c>
      <c r="H12" s="73">
        <f t="shared" si="0"/>
        <v>120920221</v>
      </c>
      <c r="I12" s="73">
        <f t="shared" si="0"/>
        <v>101637498</v>
      </c>
      <c r="J12" s="73">
        <f t="shared" si="0"/>
        <v>101637498</v>
      </c>
      <c r="K12" s="73">
        <f t="shared" si="0"/>
        <v>112657235</v>
      </c>
      <c r="L12" s="73">
        <f t="shared" si="0"/>
        <v>112657235</v>
      </c>
      <c r="M12" s="73">
        <f t="shared" si="0"/>
        <v>108345442</v>
      </c>
      <c r="N12" s="73">
        <f t="shared" si="0"/>
        <v>108345442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108345442</v>
      </c>
      <c r="X12" s="73">
        <f t="shared" si="0"/>
        <v>100352299</v>
      </c>
      <c r="Y12" s="73">
        <f t="shared" si="0"/>
        <v>7993143</v>
      </c>
      <c r="Z12" s="170">
        <f>+IF(X12&lt;&gt;0,+(Y12/X12)*100,0)</f>
        <v>7.965082095428626</v>
      </c>
      <c r="AA12" s="74">
        <f>SUM(AA6:AA11)</f>
        <v>200704596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8676655</v>
      </c>
      <c r="D17" s="155"/>
      <c r="E17" s="59">
        <v>4221992</v>
      </c>
      <c r="F17" s="60">
        <v>4221992</v>
      </c>
      <c r="G17" s="60">
        <v>4230451</v>
      </c>
      <c r="H17" s="60">
        <v>4230451</v>
      </c>
      <c r="I17" s="60">
        <v>4187092</v>
      </c>
      <c r="J17" s="60">
        <v>4187092</v>
      </c>
      <c r="K17" s="60">
        <v>4187092</v>
      </c>
      <c r="L17" s="60">
        <v>4187092</v>
      </c>
      <c r="M17" s="60">
        <v>8676655</v>
      </c>
      <c r="N17" s="60">
        <v>8676655</v>
      </c>
      <c r="O17" s="60"/>
      <c r="P17" s="60"/>
      <c r="Q17" s="60"/>
      <c r="R17" s="60"/>
      <c r="S17" s="60"/>
      <c r="T17" s="60"/>
      <c r="U17" s="60"/>
      <c r="V17" s="60"/>
      <c r="W17" s="60">
        <v>8676655</v>
      </c>
      <c r="X17" s="60">
        <v>2110996</v>
      </c>
      <c r="Y17" s="60">
        <v>6565659</v>
      </c>
      <c r="Z17" s="140">
        <v>311.02</v>
      </c>
      <c r="AA17" s="62">
        <v>4221992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396054572</v>
      </c>
      <c r="D19" s="155"/>
      <c r="E19" s="59">
        <v>432597724</v>
      </c>
      <c r="F19" s="60">
        <v>432597724</v>
      </c>
      <c r="G19" s="60">
        <v>388668098</v>
      </c>
      <c r="H19" s="60">
        <v>388668098</v>
      </c>
      <c r="I19" s="60">
        <v>395485333</v>
      </c>
      <c r="J19" s="60">
        <v>395485333</v>
      </c>
      <c r="K19" s="60">
        <v>395485333</v>
      </c>
      <c r="L19" s="60">
        <v>395485333</v>
      </c>
      <c r="M19" s="60">
        <v>395485333</v>
      </c>
      <c r="N19" s="60">
        <v>395485333</v>
      </c>
      <c r="O19" s="60"/>
      <c r="P19" s="60"/>
      <c r="Q19" s="60"/>
      <c r="R19" s="60"/>
      <c r="S19" s="60"/>
      <c r="T19" s="60"/>
      <c r="U19" s="60"/>
      <c r="V19" s="60"/>
      <c r="W19" s="60">
        <v>395485333</v>
      </c>
      <c r="X19" s="60">
        <v>216298862</v>
      </c>
      <c r="Y19" s="60">
        <v>179186471</v>
      </c>
      <c r="Z19" s="140">
        <v>82.84</v>
      </c>
      <c r="AA19" s="62">
        <v>432597724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1399485</v>
      </c>
      <c r="D22" s="155"/>
      <c r="E22" s="59">
        <v>2451329</v>
      </c>
      <c r="F22" s="60">
        <v>2451329</v>
      </c>
      <c r="G22" s="60">
        <v>1037818</v>
      </c>
      <c r="H22" s="60">
        <v>1037818</v>
      </c>
      <c r="I22" s="60">
        <v>1492349</v>
      </c>
      <c r="J22" s="60">
        <v>1492349</v>
      </c>
      <c r="K22" s="60">
        <v>1492349</v>
      </c>
      <c r="L22" s="60">
        <v>1492349</v>
      </c>
      <c r="M22" s="60">
        <v>1399485</v>
      </c>
      <c r="N22" s="60">
        <v>1399485</v>
      </c>
      <c r="O22" s="60"/>
      <c r="P22" s="60"/>
      <c r="Q22" s="60"/>
      <c r="R22" s="60"/>
      <c r="S22" s="60"/>
      <c r="T22" s="60"/>
      <c r="U22" s="60"/>
      <c r="V22" s="60"/>
      <c r="W22" s="60">
        <v>1399485</v>
      </c>
      <c r="X22" s="60">
        <v>1225665</v>
      </c>
      <c r="Y22" s="60">
        <v>173820</v>
      </c>
      <c r="Z22" s="140">
        <v>14.18</v>
      </c>
      <c r="AA22" s="62">
        <v>2451329</v>
      </c>
    </row>
    <row r="23" spans="1:27" ht="12.75">
      <c r="A23" s="249" t="s">
        <v>158</v>
      </c>
      <c r="B23" s="182"/>
      <c r="C23" s="155">
        <v>2406511</v>
      </c>
      <c r="D23" s="155"/>
      <c r="E23" s="59"/>
      <c r="F23" s="60"/>
      <c r="G23" s="159"/>
      <c r="H23" s="159"/>
      <c r="I23" s="159">
        <v>6960224</v>
      </c>
      <c r="J23" s="60">
        <v>6960224</v>
      </c>
      <c r="K23" s="159">
        <v>6960224</v>
      </c>
      <c r="L23" s="159">
        <v>6960224</v>
      </c>
      <c r="M23" s="60">
        <v>2406511</v>
      </c>
      <c r="N23" s="159">
        <v>2406511</v>
      </c>
      <c r="O23" s="159"/>
      <c r="P23" s="159"/>
      <c r="Q23" s="60"/>
      <c r="R23" s="159"/>
      <c r="S23" s="159"/>
      <c r="T23" s="60"/>
      <c r="U23" s="159"/>
      <c r="V23" s="159"/>
      <c r="W23" s="159">
        <v>2406511</v>
      </c>
      <c r="X23" s="60"/>
      <c r="Y23" s="159">
        <v>2406511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408537223</v>
      </c>
      <c r="D24" s="168">
        <f>SUM(D15:D23)</f>
        <v>0</v>
      </c>
      <c r="E24" s="76">
        <f t="shared" si="1"/>
        <v>439271045</v>
      </c>
      <c r="F24" s="77">
        <f t="shared" si="1"/>
        <v>439271045</v>
      </c>
      <c r="G24" s="77">
        <f t="shared" si="1"/>
        <v>393936367</v>
      </c>
      <c r="H24" s="77">
        <f t="shared" si="1"/>
        <v>393936367</v>
      </c>
      <c r="I24" s="77">
        <f t="shared" si="1"/>
        <v>408124998</v>
      </c>
      <c r="J24" s="77">
        <f t="shared" si="1"/>
        <v>408124998</v>
      </c>
      <c r="K24" s="77">
        <f t="shared" si="1"/>
        <v>408124998</v>
      </c>
      <c r="L24" s="77">
        <f t="shared" si="1"/>
        <v>408124998</v>
      </c>
      <c r="M24" s="77">
        <f t="shared" si="1"/>
        <v>407967984</v>
      </c>
      <c r="N24" s="77">
        <f t="shared" si="1"/>
        <v>407967984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407967984</v>
      </c>
      <c r="X24" s="77">
        <f t="shared" si="1"/>
        <v>219635523</v>
      </c>
      <c r="Y24" s="77">
        <f t="shared" si="1"/>
        <v>188332461</v>
      </c>
      <c r="Z24" s="212">
        <f>+IF(X24&lt;&gt;0,+(Y24/X24)*100,0)</f>
        <v>85.74772351374145</v>
      </c>
      <c r="AA24" s="79">
        <f>SUM(AA15:AA23)</f>
        <v>439271045</v>
      </c>
    </row>
    <row r="25" spans="1:27" ht="12.75">
      <c r="A25" s="250" t="s">
        <v>159</v>
      </c>
      <c r="B25" s="251"/>
      <c r="C25" s="168">
        <f aca="true" t="shared" si="2" ref="C25:Y25">+C12+C24</f>
        <v>496287752</v>
      </c>
      <c r="D25" s="168">
        <f>+D12+D24</f>
        <v>0</v>
      </c>
      <c r="E25" s="72">
        <f t="shared" si="2"/>
        <v>639975641</v>
      </c>
      <c r="F25" s="73">
        <f t="shared" si="2"/>
        <v>639975641</v>
      </c>
      <c r="G25" s="73">
        <f t="shared" si="2"/>
        <v>514856588</v>
      </c>
      <c r="H25" s="73">
        <f t="shared" si="2"/>
        <v>514856588</v>
      </c>
      <c r="I25" s="73">
        <f t="shared" si="2"/>
        <v>509762496</v>
      </c>
      <c r="J25" s="73">
        <f t="shared" si="2"/>
        <v>509762496</v>
      </c>
      <c r="K25" s="73">
        <f t="shared" si="2"/>
        <v>520782233</v>
      </c>
      <c r="L25" s="73">
        <f t="shared" si="2"/>
        <v>520782233</v>
      </c>
      <c r="M25" s="73">
        <f t="shared" si="2"/>
        <v>516313426</v>
      </c>
      <c r="N25" s="73">
        <f t="shared" si="2"/>
        <v>516313426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516313426</v>
      </c>
      <c r="X25" s="73">
        <f t="shared" si="2"/>
        <v>319987822</v>
      </c>
      <c r="Y25" s="73">
        <f t="shared" si="2"/>
        <v>196325604</v>
      </c>
      <c r="Z25" s="170">
        <f>+IF(X25&lt;&gt;0,+(Y25/X25)*100,0)</f>
        <v>61.35408615644129</v>
      </c>
      <c r="AA25" s="74">
        <f>+AA12+AA24</f>
        <v>639975641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456880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101634</v>
      </c>
      <c r="H31" s="60">
        <v>101634</v>
      </c>
      <c r="I31" s="60">
        <v>114000</v>
      </c>
      <c r="J31" s="60">
        <v>114000</v>
      </c>
      <c r="K31" s="60">
        <v>148379</v>
      </c>
      <c r="L31" s="60">
        <v>148379</v>
      </c>
      <c r="M31" s="60">
        <v>141729</v>
      </c>
      <c r="N31" s="60">
        <v>141729</v>
      </c>
      <c r="O31" s="60"/>
      <c r="P31" s="60"/>
      <c r="Q31" s="60"/>
      <c r="R31" s="60"/>
      <c r="S31" s="60"/>
      <c r="T31" s="60"/>
      <c r="U31" s="60"/>
      <c r="V31" s="60"/>
      <c r="W31" s="60">
        <v>141729</v>
      </c>
      <c r="X31" s="60"/>
      <c r="Y31" s="60">
        <v>141729</v>
      </c>
      <c r="Z31" s="140"/>
      <c r="AA31" s="62"/>
    </row>
    <row r="32" spans="1:27" ht="12.75">
      <c r="A32" s="249" t="s">
        <v>164</v>
      </c>
      <c r="B32" s="182"/>
      <c r="C32" s="155">
        <v>25103603</v>
      </c>
      <c r="D32" s="155"/>
      <c r="E32" s="59">
        <v>14066901</v>
      </c>
      <c r="F32" s="60">
        <v>14066901</v>
      </c>
      <c r="G32" s="60">
        <v>44356742</v>
      </c>
      <c r="H32" s="60">
        <v>44356742</v>
      </c>
      <c r="I32" s="60">
        <v>24729825</v>
      </c>
      <c r="J32" s="60">
        <v>24729825</v>
      </c>
      <c r="K32" s="60">
        <v>25938583</v>
      </c>
      <c r="L32" s="60">
        <v>25938583</v>
      </c>
      <c r="M32" s="60">
        <v>26999839</v>
      </c>
      <c r="N32" s="60">
        <v>26999839</v>
      </c>
      <c r="O32" s="60"/>
      <c r="P32" s="60"/>
      <c r="Q32" s="60"/>
      <c r="R32" s="60"/>
      <c r="S32" s="60"/>
      <c r="T32" s="60"/>
      <c r="U32" s="60"/>
      <c r="V32" s="60"/>
      <c r="W32" s="60">
        <v>26999839</v>
      </c>
      <c r="X32" s="60">
        <v>7033451</v>
      </c>
      <c r="Y32" s="60">
        <v>19966388</v>
      </c>
      <c r="Z32" s="140">
        <v>283.88</v>
      </c>
      <c r="AA32" s="62">
        <v>14066901</v>
      </c>
    </row>
    <row r="33" spans="1:27" ht="12.75">
      <c r="A33" s="249" t="s">
        <v>165</v>
      </c>
      <c r="B33" s="182"/>
      <c r="C33" s="155">
        <v>25731135</v>
      </c>
      <c r="D33" s="155"/>
      <c r="E33" s="59">
        <v>2000000</v>
      </c>
      <c r="F33" s="60">
        <v>2000000</v>
      </c>
      <c r="G33" s="60">
        <v>32328764</v>
      </c>
      <c r="H33" s="60">
        <v>32328764</v>
      </c>
      <c r="I33" s="60">
        <v>36446163</v>
      </c>
      <c r="J33" s="60">
        <v>36446163</v>
      </c>
      <c r="K33" s="60">
        <v>46222763</v>
      </c>
      <c r="L33" s="60">
        <v>46222763</v>
      </c>
      <c r="M33" s="60">
        <v>40699350</v>
      </c>
      <c r="N33" s="60">
        <v>40699350</v>
      </c>
      <c r="O33" s="60"/>
      <c r="P33" s="60"/>
      <c r="Q33" s="60"/>
      <c r="R33" s="60"/>
      <c r="S33" s="60"/>
      <c r="T33" s="60"/>
      <c r="U33" s="60"/>
      <c r="V33" s="60"/>
      <c r="W33" s="60">
        <v>40699350</v>
      </c>
      <c r="X33" s="60">
        <v>1000000</v>
      </c>
      <c r="Y33" s="60">
        <v>39699350</v>
      </c>
      <c r="Z33" s="140">
        <v>3969.94</v>
      </c>
      <c r="AA33" s="62">
        <v>2000000</v>
      </c>
    </row>
    <row r="34" spans="1:27" ht="12.75">
      <c r="A34" s="250" t="s">
        <v>58</v>
      </c>
      <c r="B34" s="251"/>
      <c r="C34" s="168">
        <f aca="true" t="shared" si="3" ref="C34:Y34">SUM(C29:C33)</f>
        <v>51291618</v>
      </c>
      <c r="D34" s="168">
        <f>SUM(D29:D33)</f>
        <v>0</v>
      </c>
      <c r="E34" s="72">
        <f t="shared" si="3"/>
        <v>16066901</v>
      </c>
      <c r="F34" s="73">
        <f t="shared" si="3"/>
        <v>16066901</v>
      </c>
      <c r="G34" s="73">
        <f t="shared" si="3"/>
        <v>76787140</v>
      </c>
      <c r="H34" s="73">
        <f t="shared" si="3"/>
        <v>76787140</v>
      </c>
      <c r="I34" s="73">
        <f t="shared" si="3"/>
        <v>61289988</v>
      </c>
      <c r="J34" s="73">
        <f t="shared" si="3"/>
        <v>61289988</v>
      </c>
      <c r="K34" s="73">
        <f t="shared" si="3"/>
        <v>72309725</v>
      </c>
      <c r="L34" s="73">
        <f t="shared" si="3"/>
        <v>72309725</v>
      </c>
      <c r="M34" s="73">
        <f t="shared" si="3"/>
        <v>67840918</v>
      </c>
      <c r="N34" s="73">
        <f t="shared" si="3"/>
        <v>67840918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67840918</v>
      </c>
      <c r="X34" s="73">
        <f t="shared" si="3"/>
        <v>8033451</v>
      </c>
      <c r="Y34" s="73">
        <f t="shared" si="3"/>
        <v>59807467</v>
      </c>
      <c r="Z34" s="170">
        <f>+IF(X34&lt;&gt;0,+(Y34/X34)*100,0)</f>
        <v>744.4803858267138</v>
      </c>
      <c r="AA34" s="74">
        <f>SUM(AA29:AA33)</f>
        <v>16066901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2019708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2019708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53311326</v>
      </c>
      <c r="D40" s="168">
        <f>+D34+D39</f>
        <v>0</v>
      </c>
      <c r="E40" s="72">
        <f t="shared" si="5"/>
        <v>16066901</v>
      </c>
      <c r="F40" s="73">
        <f t="shared" si="5"/>
        <v>16066901</v>
      </c>
      <c r="G40" s="73">
        <f t="shared" si="5"/>
        <v>76787140</v>
      </c>
      <c r="H40" s="73">
        <f t="shared" si="5"/>
        <v>76787140</v>
      </c>
      <c r="I40" s="73">
        <f t="shared" si="5"/>
        <v>61289988</v>
      </c>
      <c r="J40" s="73">
        <f t="shared" si="5"/>
        <v>61289988</v>
      </c>
      <c r="K40" s="73">
        <f t="shared" si="5"/>
        <v>72309725</v>
      </c>
      <c r="L40" s="73">
        <f t="shared" si="5"/>
        <v>72309725</v>
      </c>
      <c r="M40" s="73">
        <f t="shared" si="5"/>
        <v>67840918</v>
      </c>
      <c r="N40" s="73">
        <f t="shared" si="5"/>
        <v>67840918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67840918</v>
      </c>
      <c r="X40" s="73">
        <f t="shared" si="5"/>
        <v>8033451</v>
      </c>
      <c r="Y40" s="73">
        <f t="shared" si="5"/>
        <v>59807467</v>
      </c>
      <c r="Z40" s="170">
        <f>+IF(X40&lt;&gt;0,+(Y40/X40)*100,0)</f>
        <v>744.4803858267138</v>
      </c>
      <c r="AA40" s="74">
        <f>+AA34+AA39</f>
        <v>16066901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442976426</v>
      </c>
      <c r="D42" s="257">
        <f>+D25-D40</f>
        <v>0</v>
      </c>
      <c r="E42" s="258">
        <f t="shared" si="6"/>
        <v>623908740</v>
      </c>
      <c r="F42" s="259">
        <f t="shared" si="6"/>
        <v>623908740</v>
      </c>
      <c r="G42" s="259">
        <f t="shared" si="6"/>
        <v>438069448</v>
      </c>
      <c r="H42" s="259">
        <f t="shared" si="6"/>
        <v>438069448</v>
      </c>
      <c r="I42" s="259">
        <f t="shared" si="6"/>
        <v>448472508</v>
      </c>
      <c r="J42" s="259">
        <f t="shared" si="6"/>
        <v>448472508</v>
      </c>
      <c r="K42" s="259">
        <f t="shared" si="6"/>
        <v>448472508</v>
      </c>
      <c r="L42" s="259">
        <f t="shared" si="6"/>
        <v>448472508</v>
      </c>
      <c r="M42" s="259">
        <f t="shared" si="6"/>
        <v>448472508</v>
      </c>
      <c r="N42" s="259">
        <f t="shared" si="6"/>
        <v>448472508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448472508</v>
      </c>
      <c r="X42" s="259">
        <f t="shared" si="6"/>
        <v>311954371</v>
      </c>
      <c r="Y42" s="259">
        <f t="shared" si="6"/>
        <v>136518137</v>
      </c>
      <c r="Z42" s="260">
        <f>+IF(X42&lt;&gt;0,+(Y42/X42)*100,0)</f>
        <v>43.762213224446214</v>
      </c>
      <c r="AA42" s="261">
        <f>+AA25-AA40</f>
        <v>623908740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442976426</v>
      </c>
      <c r="D45" s="155"/>
      <c r="E45" s="59">
        <v>623908740</v>
      </c>
      <c r="F45" s="60">
        <v>623908740</v>
      </c>
      <c r="G45" s="60">
        <v>438069448</v>
      </c>
      <c r="H45" s="60">
        <v>438069448</v>
      </c>
      <c r="I45" s="60">
        <v>448472508</v>
      </c>
      <c r="J45" s="60">
        <v>448472508</v>
      </c>
      <c r="K45" s="60">
        <v>448472508</v>
      </c>
      <c r="L45" s="60">
        <v>448472508</v>
      </c>
      <c r="M45" s="60">
        <v>448472508</v>
      </c>
      <c r="N45" s="60">
        <v>448472508</v>
      </c>
      <c r="O45" s="60"/>
      <c r="P45" s="60"/>
      <c r="Q45" s="60"/>
      <c r="R45" s="60"/>
      <c r="S45" s="60"/>
      <c r="T45" s="60"/>
      <c r="U45" s="60"/>
      <c r="V45" s="60"/>
      <c r="W45" s="60">
        <v>448472508</v>
      </c>
      <c r="X45" s="60">
        <v>311954370</v>
      </c>
      <c r="Y45" s="60">
        <v>136518138</v>
      </c>
      <c r="Z45" s="139">
        <v>43.76</v>
      </c>
      <c r="AA45" s="62">
        <v>623908740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442976426</v>
      </c>
      <c r="D48" s="217">
        <f>SUM(D45:D47)</f>
        <v>0</v>
      </c>
      <c r="E48" s="264">
        <f t="shared" si="7"/>
        <v>623908740</v>
      </c>
      <c r="F48" s="219">
        <f t="shared" si="7"/>
        <v>623908740</v>
      </c>
      <c r="G48" s="219">
        <f t="shared" si="7"/>
        <v>438069448</v>
      </c>
      <c r="H48" s="219">
        <f t="shared" si="7"/>
        <v>438069448</v>
      </c>
      <c r="I48" s="219">
        <f t="shared" si="7"/>
        <v>448472508</v>
      </c>
      <c r="J48" s="219">
        <f t="shared" si="7"/>
        <v>448472508</v>
      </c>
      <c r="K48" s="219">
        <f t="shared" si="7"/>
        <v>448472508</v>
      </c>
      <c r="L48" s="219">
        <f t="shared" si="7"/>
        <v>448472508</v>
      </c>
      <c r="M48" s="219">
        <f t="shared" si="7"/>
        <v>448472508</v>
      </c>
      <c r="N48" s="219">
        <f t="shared" si="7"/>
        <v>448472508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448472508</v>
      </c>
      <c r="X48" s="219">
        <f t="shared" si="7"/>
        <v>311954370</v>
      </c>
      <c r="Y48" s="219">
        <f t="shared" si="7"/>
        <v>136518138</v>
      </c>
      <c r="Z48" s="265">
        <f>+IF(X48&lt;&gt;0,+(Y48/X48)*100,0)</f>
        <v>43.762213685289936</v>
      </c>
      <c r="AA48" s="232">
        <f>SUM(AA45:AA47)</f>
        <v>623908740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6800823</v>
      </c>
      <c r="D6" s="155"/>
      <c r="E6" s="59">
        <v>2855448</v>
      </c>
      <c r="F6" s="60">
        <v>2855448</v>
      </c>
      <c r="G6" s="60">
        <v>257691</v>
      </c>
      <c r="H6" s="60">
        <v>124087</v>
      </c>
      <c r="I6" s="60">
        <v>703676</v>
      </c>
      <c r="J6" s="60">
        <v>1085454</v>
      </c>
      <c r="K6" s="60">
        <v>408274</v>
      </c>
      <c r="L6" s="60">
        <v>491712</v>
      </c>
      <c r="M6" s="60">
        <v>368769</v>
      </c>
      <c r="N6" s="60">
        <v>1268755</v>
      </c>
      <c r="O6" s="60"/>
      <c r="P6" s="60"/>
      <c r="Q6" s="60"/>
      <c r="R6" s="60"/>
      <c r="S6" s="60"/>
      <c r="T6" s="60"/>
      <c r="U6" s="60"/>
      <c r="V6" s="60"/>
      <c r="W6" s="60">
        <v>2354209</v>
      </c>
      <c r="X6" s="60">
        <v>1947408</v>
      </c>
      <c r="Y6" s="60">
        <v>406801</v>
      </c>
      <c r="Z6" s="140">
        <v>20.89</v>
      </c>
      <c r="AA6" s="62">
        <v>2855448</v>
      </c>
    </row>
    <row r="7" spans="1:27" ht="12.75">
      <c r="A7" s="249" t="s">
        <v>32</v>
      </c>
      <c r="B7" s="182"/>
      <c r="C7" s="155"/>
      <c r="D7" s="155"/>
      <c r="E7" s="59">
        <v>965421</v>
      </c>
      <c r="F7" s="60">
        <v>965421</v>
      </c>
      <c r="G7" s="60">
        <v>49586</v>
      </c>
      <c r="H7" s="60">
        <v>55027</v>
      </c>
      <c r="I7" s="60">
        <v>55963</v>
      </c>
      <c r="J7" s="60">
        <v>160576</v>
      </c>
      <c r="K7" s="60">
        <v>41207</v>
      </c>
      <c r="L7" s="60">
        <v>95892</v>
      </c>
      <c r="M7" s="60">
        <v>29684</v>
      </c>
      <c r="N7" s="60">
        <v>166783</v>
      </c>
      <c r="O7" s="60"/>
      <c r="P7" s="60"/>
      <c r="Q7" s="60"/>
      <c r="R7" s="60"/>
      <c r="S7" s="60"/>
      <c r="T7" s="60"/>
      <c r="U7" s="60"/>
      <c r="V7" s="60"/>
      <c r="W7" s="60">
        <v>327359</v>
      </c>
      <c r="X7" s="60">
        <v>464532</v>
      </c>
      <c r="Y7" s="60">
        <v>-137173</v>
      </c>
      <c r="Z7" s="140">
        <v>-29.53</v>
      </c>
      <c r="AA7" s="62">
        <v>965421</v>
      </c>
    </row>
    <row r="8" spans="1:27" ht="12.75">
      <c r="A8" s="249" t="s">
        <v>178</v>
      </c>
      <c r="B8" s="182"/>
      <c r="C8" s="155">
        <v>4850807</v>
      </c>
      <c r="D8" s="155"/>
      <c r="E8" s="59">
        <v>28026127</v>
      </c>
      <c r="F8" s="60">
        <v>28026127</v>
      </c>
      <c r="G8" s="60">
        <v>19508046</v>
      </c>
      <c r="H8" s="60">
        <v>2403539</v>
      </c>
      <c r="I8" s="60">
        <v>1642971</v>
      </c>
      <c r="J8" s="60">
        <v>23554556</v>
      </c>
      <c r="K8" s="60">
        <v>1224508</v>
      </c>
      <c r="L8" s="60">
        <v>1446194</v>
      </c>
      <c r="M8" s="60">
        <v>2472496</v>
      </c>
      <c r="N8" s="60">
        <v>5143198</v>
      </c>
      <c r="O8" s="60"/>
      <c r="P8" s="60"/>
      <c r="Q8" s="60"/>
      <c r="R8" s="60"/>
      <c r="S8" s="60"/>
      <c r="T8" s="60"/>
      <c r="U8" s="60"/>
      <c r="V8" s="60"/>
      <c r="W8" s="60">
        <v>28697754</v>
      </c>
      <c r="X8" s="60">
        <v>26480698</v>
      </c>
      <c r="Y8" s="60">
        <v>2217056</v>
      </c>
      <c r="Z8" s="140">
        <v>8.37</v>
      </c>
      <c r="AA8" s="62">
        <v>28026127</v>
      </c>
    </row>
    <row r="9" spans="1:27" ht="12.75">
      <c r="A9" s="249" t="s">
        <v>179</v>
      </c>
      <c r="B9" s="182"/>
      <c r="C9" s="155">
        <v>154038669</v>
      </c>
      <c r="D9" s="155"/>
      <c r="E9" s="59">
        <v>140411000</v>
      </c>
      <c r="F9" s="60">
        <v>140411000</v>
      </c>
      <c r="G9" s="60">
        <v>56721000</v>
      </c>
      <c r="H9" s="60">
        <v>1700000</v>
      </c>
      <c r="I9" s="60"/>
      <c r="J9" s="60">
        <v>58421000</v>
      </c>
      <c r="K9" s="60"/>
      <c r="L9" s="60">
        <v>1622000</v>
      </c>
      <c r="M9" s="60">
        <v>45377000</v>
      </c>
      <c r="N9" s="60">
        <v>46999000</v>
      </c>
      <c r="O9" s="60"/>
      <c r="P9" s="60"/>
      <c r="Q9" s="60"/>
      <c r="R9" s="60"/>
      <c r="S9" s="60"/>
      <c r="T9" s="60"/>
      <c r="U9" s="60"/>
      <c r="V9" s="60"/>
      <c r="W9" s="60">
        <v>105420000</v>
      </c>
      <c r="X9" s="60">
        <v>112906000</v>
      </c>
      <c r="Y9" s="60">
        <v>-7486000</v>
      </c>
      <c r="Z9" s="140">
        <v>-6.63</v>
      </c>
      <c r="AA9" s="62">
        <v>140411000</v>
      </c>
    </row>
    <row r="10" spans="1:27" ht="12.75">
      <c r="A10" s="249" t="s">
        <v>180</v>
      </c>
      <c r="B10" s="182"/>
      <c r="C10" s="155">
        <v>28565000</v>
      </c>
      <c r="D10" s="155"/>
      <c r="E10" s="59">
        <v>41794000</v>
      </c>
      <c r="F10" s="60">
        <v>41794000</v>
      </c>
      <c r="G10" s="60">
        <v>17904000</v>
      </c>
      <c r="H10" s="60"/>
      <c r="I10" s="60"/>
      <c r="J10" s="60">
        <v>17904000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17904000</v>
      </c>
      <c r="X10" s="60">
        <v>32607110</v>
      </c>
      <c r="Y10" s="60">
        <v>-14703110</v>
      </c>
      <c r="Z10" s="140">
        <v>-45.09</v>
      </c>
      <c r="AA10" s="62">
        <v>41794000</v>
      </c>
    </row>
    <row r="11" spans="1:27" ht="12.75">
      <c r="A11" s="249" t="s">
        <v>181</v>
      </c>
      <c r="B11" s="182"/>
      <c r="C11" s="155"/>
      <c r="D11" s="155"/>
      <c r="E11" s="59">
        <v>6891582</v>
      </c>
      <c r="F11" s="60">
        <v>6891582</v>
      </c>
      <c r="G11" s="60"/>
      <c r="H11" s="60">
        <v>570415</v>
      </c>
      <c r="I11" s="60">
        <v>507042</v>
      </c>
      <c r="J11" s="60">
        <v>1077457</v>
      </c>
      <c r="K11" s="60">
        <v>446268</v>
      </c>
      <c r="L11" s="60">
        <v>401599</v>
      </c>
      <c r="M11" s="60">
        <v>398200</v>
      </c>
      <c r="N11" s="60">
        <v>1246067</v>
      </c>
      <c r="O11" s="60"/>
      <c r="P11" s="60"/>
      <c r="Q11" s="60"/>
      <c r="R11" s="60"/>
      <c r="S11" s="60"/>
      <c r="T11" s="60"/>
      <c r="U11" s="60"/>
      <c r="V11" s="60"/>
      <c r="W11" s="60">
        <v>2323524</v>
      </c>
      <c r="X11" s="60">
        <v>3799429</v>
      </c>
      <c r="Y11" s="60">
        <v>-1475905</v>
      </c>
      <c r="Z11" s="140">
        <v>-38.85</v>
      </c>
      <c r="AA11" s="62">
        <v>6891582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-141223714</v>
      </c>
      <c r="D14" s="155"/>
      <c r="E14" s="59">
        <v>-146914045</v>
      </c>
      <c r="F14" s="60">
        <v>-146914045</v>
      </c>
      <c r="G14" s="60">
        <v>-12972588</v>
      </c>
      <c r="H14" s="60">
        <v>-11436065</v>
      </c>
      <c r="I14" s="60">
        <v>-13274121</v>
      </c>
      <c r="J14" s="60">
        <v>-37682774</v>
      </c>
      <c r="K14" s="60">
        <v>-9560398</v>
      </c>
      <c r="L14" s="60">
        <v>-15569505</v>
      </c>
      <c r="M14" s="60">
        <v>-13060800</v>
      </c>
      <c r="N14" s="60">
        <v>-38190703</v>
      </c>
      <c r="O14" s="60"/>
      <c r="P14" s="60"/>
      <c r="Q14" s="60"/>
      <c r="R14" s="60"/>
      <c r="S14" s="60"/>
      <c r="T14" s="60"/>
      <c r="U14" s="60"/>
      <c r="V14" s="60"/>
      <c r="W14" s="60">
        <v>-75873477</v>
      </c>
      <c r="X14" s="60">
        <v>-69075358</v>
      </c>
      <c r="Y14" s="60">
        <v>-6798119</v>
      </c>
      <c r="Z14" s="140">
        <v>9.84</v>
      </c>
      <c r="AA14" s="62">
        <v>-146914045</v>
      </c>
    </row>
    <row r="15" spans="1:27" ht="12.75">
      <c r="A15" s="249" t="s">
        <v>40</v>
      </c>
      <c r="B15" s="182"/>
      <c r="C15" s="155"/>
      <c r="D15" s="155"/>
      <c r="E15" s="59">
        <v>-199991</v>
      </c>
      <c r="F15" s="60">
        <v>-199991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-91237</v>
      </c>
      <c r="Y15" s="60">
        <v>91237</v>
      </c>
      <c r="Z15" s="140">
        <v>-100</v>
      </c>
      <c r="AA15" s="62">
        <v>-199991</v>
      </c>
    </row>
    <row r="16" spans="1:27" ht="12.75">
      <c r="A16" s="249" t="s">
        <v>42</v>
      </c>
      <c r="B16" s="182"/>
      <c r="C16" s="155"/>
      <c r="D16" s="155"/>
      <c r="E16" s="59">
        <v>-3500000</v>
      </c>
      <c r="F16" s="60">
        <v>-3500000</v>
      </c>
      <c r="G16" s="60">
        <v>-290256</v>
      </c>
      <c r="H16" s="60">
        <v>-301656</v>
      </c>
      <c r="I16" s="60">
        <v>-393324</v>
      </c>
      <c r="J16" s="60">
        <v>-985236</v>
      </c>
      <c r="K16" s="60">
        <v>-393683</v>
      </c>
      <c r="L16" s="60">
        <v>-301345</v>
      </c>
      <c r="M16" s="60">
        <v>-479606</v>
      </c>
      <c r="N16" s="60">
        <v>-1174634</v>
      </c>
      <c r="O16" s="60"/>
      <c r="P16" s="60"/>
      <c r="Q16" s="60"/>
      <c r="R16" s="60"/>
      <c r="S16" s="60"/>
      <c r="T16" s="60"/>
      <c r="U16" s="60"/>
      <c r="V16" s="60"/>
      <c r="W16" s="60">
        <v>-2159870</v>
      </c>
      <c r="X16" s="60">
        <v>-1567558</v>
      </c>
      <c r="Y16" s="60">
        <v>-592312</v>
      </c>
      <c r="Z16" s="140">
        <v>37.79</v>
      </c>
      <c r="AA16" s="62">
        <v>-3500000</v>
      </c>
    </row>
    <row r="17" spans="1:27" ht="12.75">
      <c r="A17" s="250" t="s">
        <v>185</v>
      </c>
      <c r="B17" s="251"/>
      <c r="C17" s="168">
        <f aca="true" t="shared" si="0" ref="C17:Y17">SUM(C6:C16)</f>
        <v>53031585</v>
      </c>
      <c r="D17" s="168">
        <f t="shared" si="0"/>
        <v>0</v>
      </c>
      <c r="E17" s="72">
        <f t="shared" si="0"/>
        <v>70329542</v>
      </c>
      <c r="F17" s="73">
        <f t="shared" si="0"/>
        <v>70329542</v>
      </c>
      <c r="G17" s="73">
        <f t="shared" si="0"/>
        <v>81177479</v>
      </c>
      <c r="H17" s="73">
        <f t="shared" si="0"/>
        <v>-6884653</v>
      </c>
      <c r="I17" s="73">
        <f t="shared" si="0"/>
        <v>-10757793</v>
      </c>
      <c r="J17" s="73">
        <f t="shared" si="0"/>
        <v>63535033</v>
      </c>
      <c r="K17" s="73">
        <f t="shared" si="0"/>
        <v>-7833824</v>
      </c>
      <c r="L17" s="73">
        <f t="shared" si="0"/>
        <v>-11813453</v>
      </c>
      <c r="M17" s="73">
        <f t="shared" si="0"/>
        <v>35105743</v>
      </c>
      <c r="N17" s="73">
        <f t="shared" si="0"/>
        <v>15458466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78993499</v>
      </c>
      <c r="X17" s="73">
        <f t="shared" si="0"/>
        <v>107471024</v>
      </c>
      <c r="Y17" s="73">
        <f t="shared" si="0"/>
        <v>-28477525</v>
      </c>
      <c r="Z17" s="170">
        <f>+IF(X17&lt;&gt;0,+(Y17/X17)*100,0)</f>
        <v>-26.49786327522105</v>
      </c>
      <c r="AA17" s="74">
        <f>SUM(AA6:AA16)</f>
        <v>70329542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-58399097</v>
      </c>
      <c r="D26" s="155"/>
      <c r="E26" s="59">
        <v>-70079000</v>
      </c>
      <c r="F26" s="60">
        <v>-70079000</v>
      </c>
      <c r="G26" s="60">
        <v>-53873</v>
      </c>
      <c r="H26" s="60">
        <v>-1293907</v>
      </c>
      <c r="I26" s="60">
        <v>-2747132</v>
      </c>
      <c r="J26" s="60">
        <v>-4094912</v>
      </c>
      <c r="K26" s="60">
        <v>-2824959</v>
      </c>
      <c r="L26" s="60">
        <v>-8329144</v>
      </c>
      <c r="M26" s="60">
        <v>-4277723</v>
      </c>
      <c r="N26" s="60">
        <v>-15431826</v>
      </c>
      <c r="O26" s="60"/>
      <c r="P26" s="60"/>
      <c r="Q26" s="60"/>
      <c r="R26" s="60"/>
      <c r="S26" s="60"/>
      <c r="T26" s="60"/>
      <c r="U26" s="60"/>
      <c r="V26" s="60"/>
      <c r="W26" s="60">
        <v>-19526738</v>
      </c>
      <c r="X26" s="60">
        <v>-21667149</v>
      </c>
      <c r="Y26" s="60">
        <v>2140411</v>
      </c>
      <c r="Z26" s="140">
        <v>-9.88</v>
      </c>
      <c r="AA26" s="62">
        <v>-70079000</v>
      </c>
    </row>
    <row r="27" spans="1:27" ht="12.75">
      <c r="A27" s="250" t="s">
        <v>192</v>
      </c>
      <c r="B27" s="251"/>
      <c r="C27" s="168">
        <f aca="true" t="shared" si="1" ref="C27:Y27">SUM(C21:C26)</f>
        <v>-58399097</v>
      </c>
      <c r="D27" s="168">
        <f>SUM(D21:D26)</f>
        <v>0</v>
      </c>
      <c r="E27" s="72">
        <f t="shared" si="1"/>
        <v>-70079000</v>
      </c>
      <c r="F27" s="73">
        <f t="shared" si="1"/>
        <v>-70079000</v>
      </c>
      <c r="G27" s="73">
        <f t="shared" si="1"/>
        <v>-53873</v>
      </c>
      <c r="H27" s="73">
        <f t="shared" si="1"/>
        <v>-1293907</v>
      </c>
      <c r="I27" s="73">
        <f t="shared" si="1"/>
        <v>-2747132</v>
      </c>
      <c r="J27" s="73">
        <f t="shared" si="1"/>
        <v>-4094912</v>
      </c>
      <c r="K27" s="73">
        <f t="shared" si="1"/>
        <v>-2824959</v>
      </c>
      <c r="L27" s="73">
        <f t="shared" si="1"/>
        <v>-8329144</v>
      </c>
      <c r="M27" s="73">
        <f t="shared" si="1"/>
        <v>-4277723</v>
      </c>
      <c r="N27" s="73">
        <f t="shared" si="1"/>
        <v>-15431826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-19526738</v>
      </c>
      <c r="X27" s="73">
        <f t="shared" si="1"/>
        <v>-21667149</v>
      </c>
      <c r="Y27" s="73">
        <f t="shared" si="1"/>
        <v>2140411</v>
      </c>
      <c r="Z27" s="170">
        <f>+IF(X27&lt;&gt;0,+(Y27/X27)*100,0)</f>
        <v>-9.878600087164212</v>
      </c>
      <c r="AA27" s="74">
        <f>SUM(AA21:AA26)</f>
        <v>-70079000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-35218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-35218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-5402730</v>
      </c>
      <c r="D38" s="153">
        <f>+D17+D27+D36</f>
        <v>0</v>
      </c>
      <c r="E38" s="99">
        <f t="shared" si="3"/>
        <v>250542</v>
      </c>
      <c r="F38" s="100">
        <f t="shared" si="3"/>
        <v>250542</v>
      </c>
      <c r="G38" s="100">
        <f t="shared" si="3"/>
        <v>81123606</v>
      </c>
      <c r="H38" s="100">
        <f t="shared" si="3"/>
        <v>-8178560</v>
      </c>
      <c r="I38" s="100">
        <f t="shared" si="3"/>
        <v>-13504925</v>
      </c>
      <c r="J38" s="100">
        <f t="shared" si="3"/>
        <v>59440121</v>
      </c>
      <c r="K38" s="100">
        <f t="shared" si="3"/>
        <v>-10658783</v>
      </c>
      <c r="L38" s="100">
        <f t="shared" si="3"/>
        <v>-20142597</v>
      </c>
      <c r="M38" s="100">
        <f t="shared" si="3"/>
        <v>30828020</v>
      </c>
      <c r="N38" s="100">
        <f t="shared" si="3"/>
        <v>26640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59466761</v>
      </c>
      <c r="X38" s="100">
        <f t="shared" si="3"/>
        <v>85803875</v>
      </c>
      <c r="Y38" s="100">
        <f t="shared" si="3"/>
        <v>-26337114</v>
      </c>
      <c r="Z38" s="137">
        <f>+IF(X38&lt;&gt;0,+(Y38/X38)*100,0)</f>
        <v>-30.694550799716215</v>
      </c>
      <c r="AA38" s="102">
        <f>+AA17+AA27+AA36</f>
        <v>250542</v>
      </c>
    </row>
    <row r="39" spans="1:27" ht="12.75">
      <c r="A39" s="249" t="s">
        <v>200</v>
      </c>
      <c r="B39" s="182"/>
      <c r="C39" s="153">
        <v>87398417</v>
      </c>
      <c r="D39" s="153"/>
      <c r="E39" s="99">
        <v>133028731</v>
      </c>
      <c r="F39" s="100">
        <v>133028731</v>
      </c>
      <c r="G39" s="100">
        <v>68266137</v>
      </c>
      <c r="H39" s="100">
        <v>149389743</v>
      </c>
      <c r="I39" s="100">
        <v>141211183</v>
      </c>
      <c r="J39" s="100">
        <v>68266137</v>
      </c>
      <c r="K39" s="100">
        <v>127706258</v>
      </c>
      <c r="L39" s="100">
        <v>117047475</v>
      </c>
      <c r="M39" s="100">
        <v>96904878</v>
      </c>
      <c r="N39" s="100">
        <v>127706258</v>
      </c>
      <c r="O39" s="100"/>
      <c r="P39" s="100"/>
      <c r="Q39" s="100"/>
      <c r="R39" s="100"/>
      <c r="S39" s="100"/>
      <c r="T39" s="100"/>
      <c r="U39" s="100"/>
      <c r="V39" s="100"/>
      <c r="W39" s="100">
        <v>68266137</v>
      </c>
      <c r="X39" s="100">
        <v>133028731</v>
      </c>
      <c r="Y39" s="100">
        <v>-64762594</v>
      </c>
      <c r="Z39" s="137">
        <v>-48.68</v>
      </c>
      <c r="AA39" s="102">
        <v>133028731</v>
      </c>
    </row>
    <row r="40" spans="1:27" ht="12.75">
      <c r="A40" s="269" t="s">
        <v>201</v>
      </c>
      <c r="B40" s="256"/>
      <c r="C40" s="257">
        <v>81995687</v>
      </c>
      <c r="D40" s="257"/>
      <c r="E40" s="258">
        <v>133279273</v>
      </c>
      <c r="F40" s="259">
        <v>133279273</v>
      </c>
      <c r="G40" s="259">
        <v>149389743</v>
      </c>
      <c r="H40" s="259">
        <v>141211183</v>
      </c>
      <c r="I40" s="259">
        <v>127706258</v>
      </c>
      <c r="J40" s="259">
        <v>127706258</v>
      </c>
      <c r="K40" s="259">
        <v>117047475</v>
      </c>
      <c r="L40" s="259">
        <v>96904878</v>
      </c>
      <c r="M40" s="259">
        <v>127732898</v>
      </c>
      <c r="N40" s="259">
        <v>127732898</v>
      </c>
      <c r="O40" s="259"/>
      <c r="P40" s="259"/>
      <c r="Q40" s="259"/>
      <c r="R40" s="259"/>
      <c r="S40" s="259"/>
      <c r="T40" s="259"/>
      <c r="U40" s="259"/>
      <c r="V40" s="259"/>
      <c r="W40" s="259">
        <v>127732898</v>
      </c>
      <c r="X40" s="259">
        <v>218832606</v>
      </c>
      <c r="Y40" s="259">
        <v>-91099708</v>
      </c>
      <c r="Z40" s="260">
        <v>-41.63</v>
      </c>
      <c r="AA40" s="261">
        <v>133279273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60004531</v>
      </c>
      <c r="D5" s="200">
        <f t="shared" si="0"/>
        <v>0</v>
      </c>
      <c r="E5" s="106">
        <f t="shared" si="0"/>
        <v>45252340</v>
      </c>
      <c r="F5" s="106">
        <f t="shared" si="0"/>
        <v>45252340</v>
      </c>
      <c r="G5" s="106">
        <f t="shared" si="0"/>
        <v>142195</v>
      </c>
      <c r="H5" s="106">
        <f t="shared" si="0"/>
        <v>1298626</v>
      </c>
      <c r="I5" s="106">
        <f t="shared" si="0"/>
        <v>1046740</v>
      </c>
      <c r="J5" s="106">
        <f t="shared" si="0"/>
        <v>2487561</v>
      </c>
      <c r="K5" s="106">
        <f t="shared" si="0"/>
        <v>1569988</v>
      </c>
      <c r="L5" s="106">
        <f t="shared" si="0"/>
        <v>8329144</v>
      </c>
      <c r="M5" s="106">
        <f t="shared" si="0"/>
        <v>4277723</v>
      </c>
      <c r="N5" s="106">
        <f t="shared" si="0"/>
        <v>14176855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16664416</v>
      </c>
      <c r="X5" s="106">
        <f t="shared" si="0"/>
        <v>22626170</v>
      </c>
      <c r="Y5" s="106">
        <f t="shared" si="0"/>
        <v>-5961754</v>
      </c>
      <c r="Z5" s="201">
        <f>+IF(X5&lt;&gt;0,+(Y5/X5)*100,0)</f>
        <v>-26.348931348080562</v>
      </c>
      <c r="AA5" s="199">
        <f>SUM(AA11:AA18)</f>
        <v>45252340</v>
      </c>
    </row>
    <row r="6" spans="1:27" ht="12.75">
      <c r="A6" s="291" t="s">
        <v>206</v>
      </c>
      <c r="B6" s="142"/>
      <c r="C6" s="62">
        <v>23485122</v>
      </c>
      <c r="D6" s="156"/>
      <c r="E6" s="60">
        <v>9967340</v>
      </c>
      <c r="F6" s="60">
        <v>9967340</v>
      </c>
      <c r="G6" s="60">
        <v>88322</v>
      </c>
      <c r="H6" s="60">
        <v>400037</v>
      </c>
      <c r="I6" s="60">
        <v>178074</v>
      </c>
      <c r="J6" s="60">
        <v>666433</v>
      </c>
      <c r="K6" s="60">
        <v>701322</v>
      </c>
      <c r="L6" s="60">
        <v>7460478</v>
      </c>
      <c r="M6" s="60">
        <v>3960328</v>
      </c>
      <c r="N6" s="60">
        <v>12122128</v>
      </c>
      <c r="O6" s="60"/>
      <c r="P6" s="60"/>
      <c r="Q6" s="60"/>
      <c r="R6" s="60"/>
      <c r="S6" s="60"/>
      <c r="T6" s="60"/>
      <c r="U6" s="60"/>
      <c r="V6" s="60"/>
      <c r="W6" s="60">
        <v>12788561</v>
      </c>
      <c r="X6" s="60">
        <v>4983670</v>
      </c>
      <c r="Y6" s="60">
        <v>7804891</v>
      </c>
      <c r="Z6" s="140">
        <v>156.61</v>
      </c>
      <c r="AA6" s="155">
        <v>9967340</v>
      </c>
    </row>
    <row r="7" spans="1:27" ht="12.75">
      <c r="A7" s="291" t="s">
        <v>207</v>
      </c>
      <c r="B7" s="142"/>
      <c r="C7" s="62"/>
      <c r="D7" s="156"/>
      <c r="E7" s="60">
        <v>15000000</v>
      </c>
      <c r="F7" s="60">
        <v>15000000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7500000</v>
      </c>
      <c r="Y7" s="60">
        <v>-7500000</v>
      </c>
      <c r="Z7" s="140">
        <v>-100</v>
      </c>
      <c r="AA7" s="155">
        <v>15000000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23979106</v>
      </c>
      <c r="D10" s="156"/>
      <c r="E10" s="60">
        <v>1200000</v>
      </c>
      <c r="F10" s="60">
        <v>1200000</v>
      </c>
      <c r="G10" s="60">
        <v>53873</v>
      </c>
      <c r="H10" s="60">
        <v>248873</v>
      </c>
      <c r="I10" s="60"/>
      <c r="J10" s="60">
        <v>302746</v>
      </c>
      <c r="K10" s="60"/>
      <c r="L10" s="60"/>
      <c r="M10" s="60">
        <v>314396</v>
      </c>
      <c r="N10" s="60">
        <v>314396</v>
      </c>
      <c r="O10" s="60"/>
      <c r="P10" s="60"/>
      <c r="Q10" s="60"/>
      <c r="R10" s="60"/>
      <c r="S10" s="60"/>
      <c r="T10" s="60"/>
      <c r="U10" s="60"/>
      <c r="V10" s="60"/>
      <c r="W10" s="60">
        <v>617142</v>
      </c>
      <c r="X10" s="60">
        <v>600000</v>
      </c>
      <c r="Y10" s="60">
        <v>17142</v>
      </c>
      <c r="Z10" s="140">
        <v>2.86</v>
      </c>
      <c r="AA10" s="155">
        <v>1200000</v>
      </c>
    </row>
    <row r="11" spans="1:27" ht="12.75">
      <c r="A11" s="292" t="s">
        <v>211</v>
      </c>
      <c r="B11" s="142"/>
      <c r="C11" s="293">
        <f aca="true" t="shared" si="1" ref="C11:Y11">SUM(C6:C10)</f>
        <v>47464228</v>
      </c>
      <c r="D11" s="294">
        <f t="shared" si="1"/>
        <v>0</v>
      </c>
      <c r="E11" s="295">
        <f t="shared" si="1"/>
        <v>26167340</v>
      </c>
      <c r="F11" s="295">
        <f t="shared" si="1"/>
        <v>26167340</v>
      </c>
      <c r="G11" s="295">
        <f t="shared" si="1"/>
        <v>142195</v>
      </c>
      <c r="H11" s="295">
        <f t="shared" si="1"/>
        <v>648910</v>
      </c>
      <c r="I11" s="295">
        <f t="shared" si="1"/>
        <v>178074</v>
      </c>
      <c r="J11" s="295">
        <f t="shared" si="1"/>
        <v>969179</v>
      </c>
      <c r="K11" s="295">
        <f t="shared" si="1"/>
        <v>701322</v>
      </c>
      <c r="L11" s="295">
        <f t="shared" si="1"/>
        <v>7460478</v>
      </c>
      <c r="M11" s="295">
        <f t="shared" si="1"/>
        <v>4274724</v>
      </c>
      <c r="N11" s="295">
        <f t="shared" si="1"/>
        <v>12436524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13405703</v>
      </c>
      <c r="X11" s="295">
        <f t="shared" si="1"/>
        <v>13083670</v>
      </c>
      <c r="Y11" s="295">
        <f t="shared" si="1"/>
        <v>322033</v>
      </c>
      <c r="Z11" s="296">
        <f>+IF(X11&lt;&gt;0,+(Y11/X11)*100,0)</f>
        <v>2.4613353898409236</v>
      </c>
      <c r="AA11" s="297">
        <f>SUM(AA6:AA10)</f>
        <v>26167340</v>
      </c>
    </row>
    <row r="12" spans="1:27" ht="12.75">
      <c r="A12" s="298" t="s">
        <v>212</v>
      </c>
      <c r="B12" s="136"/>
      <c r="C12" s="62">
        <v>1447161</v>
      </c>
      <c r="D12" s="156"/>
      <c r="E12" s="60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</v>
      </c>
      <c r="Y12" s="60">
        <v>-50000</v>
      </c>
      <c r="Z12" s="140">
        <v>-100</v>
      </c>
      <c r="AA12" s="155">
        <v>100000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10377044</v>
      </c>
      <c r="D15" s="156"/>
      <c r="E15" s="60">
        <v>18985000</v>
      </c>
      <c r="F15" s="60">
        <v>18985000</v>
      </c>
      <c r="G15" s="60"/>
      <c r="H15" s="60">
        <v>649716</v>
      </c>
      <c r="I15" s="60">
        <v>868666</v>
      </c>
      <c r="J15" s="60">
        <v>1518382</v>
      </c>
      <c r="K15" s="60">
        <v>868666</v>
      </c>
      <c r="L15" s="60">
        <v>868666</v>
      </c>
      <c r="M15" s="60">
        <v>2999</v>
      </c>
      <c r="N15" s="60">
        <v>1740331</v>
      </c>
      <c r="O15" s="60"/>
      <c r="P15" s="60"/>
      <c r="Q15" s="60"/>
      <c r="R15" s="60"/>
      <c r="S15" s="60"/>
      <c r="T15" s="60"/>
      <c r="U15" s="60"/>
      <c r="V15" s="60"/>
      <c r="W15" s="60">
        <v>3258713</v>
      </c>
      <c r="X15" s="60">
        <v>9492500</v>
      </c>
      <c r="Y15" s="60">
        <v>-6233787</v>
      </c>
      <c r="Z15" s="140">
        <v>-65.67</v>
      </c>
      <c r="AA15" s="155">
        <v>18985000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716098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26826660</v>
      </c>
      <c r="F20" s="100">
        <f t="shared" si="2"/>
        <v>26826660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13413330</v>
      </c>
      <c r="Y20" s="100">
        <f t="shared" si="2"/>
        <v>-13413330</v>
      </c>
      <c r="Z20" s="137">
        <f>+IF(X20&lt;&gt;0,+(Y20/X20)*100,0)</f>
        <v>-100</v>
      </c>
      <c r="AA20" s="153">
        <f>SUM(AA26:AA33)</f>
        <v>26826660</v>
      </c>
    </row>
    <row r="21" spans="1:27" ht="12.75">
      <c r="A21" s="291" t="s">
        <v>206</v>
      </c>
      <c r="B21" s="142"/>
      <c r="C21" s="62"/>
      <c r="D21" s="156"/>
      <c r="E21" s="60">
        <v>26826660</v>
      </c>
      <c r="F21" s="60">
        <v>26826660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13413330</v>
      </c>
      <c r="Y21" s="60">
        <v>-13413330</v>
      </c>
      <c r="Z21" s="140">
        <v>-100</v>
      </c>
      <c r="AA21" s="155">
        <v>26826660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26826660</v>
      </c>
      <c r="F26" s="295">
        <f t="shared" si="3"/>
        <v>26826660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13413330</v>
      </c>
      <c r="Y26" s="295">
        <f t="shared" si="3"/>
        <v>-13413330</v>
      </c>
      <c r="Z26" s="296">
        <f>+IF(X26&lt;&gt;0,+(Y26/X26)*100,0)</f>
        <v>-100</v>
      </c>
      <c r="AA26" s="297">
        <f>SUM(AA21:AA25)</f>
        <v>26826660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23485122</v>
      </c>
      <c r="D36" s="156">
        <f t="shared" si="4"/>
        <v>0</v>
      </c>
      <c r="E36" s="60">
        <f t="shared" si="4"/>
        <v>36794000</v>
      </c>
      <c r="F36" s="60">
        <f t="shared" si="4"/>
        <v>36794000</v>
      </c>
      <c r="G36" s="60">
        <f t="shared" si="4"/>
        <v>88322</v>
      </c>
      <c r="H36" s="60">
        <f t="shared" si="4"/>
        <v>400037</v>
      </c>
      <c r="I36" s="60">
        <f t="shared" si="4"/>
        <v>178074</v>
      </c>
      <c r="J36" s="60">
        <f t="shared" si="4"/>
        <v>666433</v>
      </c>
      <c r="K36" s="60">
        <f t="shared" si="4"/>
        <v>701322</v>
      </c>
      <c r="L36" s="60">
        <f t="shared" si="4"/>
        <v>7460478</v>
      </c>
      <c r="M36" s="60">
        <f t="shared" si="4"/>
        <v>3960328</v>
      </c>
      <c r="N36" s="60">
        <f t="shared" si="4"/>
        <v>12122128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12788561</v>
      </c>
      <c r="X36" s="60">
        <f t="shared" si="4"/>
        <v>18397000</v>
      </c>
      <c r="Y36" s="60">
        <f t="shared" si="4"/>
        <v>-5608439</v>
      </c>
      <c r="Z36" s="140">
        <f aca="true" t="shared" si="5" ref="Z36:Z49">+IF(X36&lt;&gt;0,+(Y36/X36)*100,0)</f>
        <v>-30.485617220198947</v>
      </c>
      <c r="AA36" s="155">
        <f>AA6+AA21</f>
        <v>36794000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15000000</v>
      </c>
      <c r="F37" s="60">
        <f t="shared" si="4"/>
        <v>15000000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7500000</v>
      </c>
      <c r="Y37" s="60">
        <f t="shared" si="4"/>
        <v>-7500000</v>
      </c>
      <c r="Z37" s="140">
        <f t="shared" si="5"/>
        <v>-100</v>
      </c>
      <c r="AA37" s="155">
        <f>AA7+AA22</f>
        <v>15000000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23979106</v>
      </c>
      <c r="D40" s="156">
        <f t="shared" si="4"/>
        <v>0</v>
      </c>
      <c r="E40" s="60">
        <f t="shared" si="4"/>
        <v>1200000</v>
      </c>
      <c r="F40" s="60">
        <f t="shared" si="4"/>
        <v>1200000</v>
      </c>
      <c r="G40" s="60">
        <f t="shared" si="4"/>
        <v>53873</v>
      </c>
      <c r="H40" s="60">
        <f t="shared" si="4"/>
        <v>248873</v>
      </c>
      <c r="I40" s="60">
        <f t="shared" si="4"/>
        <v>0</v>
      </c>
      <c r="J40" s="60">
        <f t="shared" si="4"/>
        <v>302746</v>
      </c>
      <c r="K40" s="60">
        <f t="shared" si="4"/>
        <v>0</v>
      </c>
      <c r="L40" s="60">
        <f t="shared" si="4"/>
        <v>0</v>
      </c>
      <c r="M40" s="60">
        <f t="shared" si="4"/>
        <v>314396</v>
      </c>
      <c r="N40" s="60">
        <f t="shared" si="4"/>
        <v>314396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617142</v>
      </c>
      <c r="X40" s="60">
        <f t="shared" si="4"/>
        <v>600000</v>
      </c>
      <c r="Y40" s="60">
        <f t="shared" si="4"/>
        <v>17142</v>
      </c>
      <c r="Z40" s="140">
        <f t="shared" si="5"/>
        <v>2.857</v>
      </c>
      <c r="AA40" s="155">
        <f>AA10+AA25</f>
        <v>1200000</v>
      </c>
    </row>
    <row r="41" spans="1:27" ht="12.75">
      <c r="A41" s="292" t="s">
        <v>211</v>
      </c>
      <c r="B41" s="142"/>
      <c r="C41" s="293">
        <f aca="true" t="shared" si="6" ref="C41:Y41">SUM(C36:C40)</f>
        <v>47464228</v>
      </c>
      <c r="D41" s="294">
        <f t="shared" si="6"/>
        <v>0</v>
      </c>
      <c r="E41" s="295">
        <f t="shared" si="6"/>
        <v>52994000</v>
      </c>
      <c r="F41" s="295">
        <f t="shared" si="6"/>
        <v>52994000</v>
      </c>
      <c r="G41" s="295">
        <f t="shared" si="6"/>
        <v>142195</v>
      </c>
      <c r="H41" s="295">
        <f t="shared" si="6"/>
        <v>648910</v>
      </c>
      <c r="I41" s="295">
        <f t="shared" si="6"/>
        <v>178074</v>
      </c>
      <c r="J41" s="295">
        <f t="shared" si="6"/>
        <v>969179</v>
      </c>
      <c r="K41" s="295">
        <f t="shared" si="6"/>
        <v>701322</v>
      </c>
      <c r="L41" s="295">
        <f t="shared" si="6"/>
        <v>7460478</v>
      </c>
      <c r="M41" s="295">
        <f t="shared" si="6"/>
        <v>4274724</v>
      </c>
      <c r="N41" s="295">
        <f t="shared" si="6"/>
        <v>12436524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13405703</v>
      </c>
      <c r="X41" s="295">
        <f t="shared" si="6"/>
        <v>26497000</v>
      </c>
      <c r="Y41" s="295">
        <f t="shared" si="6"/>
        <v>-13091297</v>
      </c>
      <c r="Z41" s="296">
        <f t="shared" si="5"/>
        <v>-49.40671396761898</v>
      </c>
      <c r="AA41" s="297">
        <f>SUM(AA36:AA40)</f>
        <v>52994000</v>
      </c>
    </row>
    <row r="42" spans="1:27" ht="12.75">
      <c r="A42" s="298" t="s">
        <v>212</v>
      </c>
      <c r="B42" s="136"/>
      <c r="C42" s="95">
        <f aca="true" t="shared" si="7" ref="C42:Y48">C12+C27</f>
        <v>1447161</v>
      </c>
      <c r="D42" s="129">
        <f t="shared" si="7"/>
        <v>0</v>
      </c>
      <c r="E42" s="54">
        <f t="shared" si="7"/>
        <v>100000</v>
      </c>
      <c r="F42" s="54">
        <f t="shared" si="7"/>
        <v>100000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</v>
      </c>
      <c r="Y42" s="54">
        <f t="shared" si="7"/>
        <v>-50000</v>
      </c>
      <c r="Z42" s="184">
        <f t="shared" si="5"/>
        <v>-100</v>
      </c>
      <c r="AA42" s="130">
        <f aca="true" t="shared" si="8" ref="AA42:AA48">AA12+AA27</f>
        <v>100000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10377044</v>
      </c>
      <c r="D45" s="129">
        <f t="shared" si="7"/>
        <v>0</v>
      </c>
      <c r="E45" s="54">
        <f t="shared" si="7"/>
        <v>18985000</v>
      </c>
      <c r="F45" s="54">
        <f t="shared" si="7"/>
        <v>18985000</v>
      </c>
      <c r="G45" s="54">
        <f t="shared" si="7"/>
        <v>0</v>
      </c>
      <c r="H45" s="54">
        <f t="shared" si="7"/>
        <v>649716</v>
      </c>
      <c r="I45" s="54">
        <f t="shared" si="7"/>
        <v>868666</v>
      </c>
      <c r="J45" s="54">
        <f t="shared" si="7"/>
        <v>1518382</v>
      </c>
      <c r="K45" s="54">
        <f t="shared" si="7"/>
        <v>868666</v>
      </c>
      <c r="L45" s="54">
        <f t="shared" si="7"/>
        <v>868666</v>
      </c>
      <c r="M45" s="54">
        <f t="shared" si="7"/>
        <v>2999</v>
      </c>
      <c r="N45" s="54">
        <f t="shared" si="7"/>
        <v>1740331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3258713</v>
      </c>
      <c r="X45" s="54">
        <f t="shared" si="7"/>
        <v>9492500</v>
      </c>
      <c r="Y45" s="54">
        <f t="shared" si="7"/>
        <v>-6233787</v>
      </c>
      <c r="Z45" s="184">
        <f t="shared" si="5"/>
        <v>-65.67065578087964</v>
      </c>
      <c r="AA45" s="130">
        <f t="shared" si="8"/>
        <v>18985000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716098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60004531</v>
      </c>
      <c r="D49" s="218">
        <f t="shared" si="9"/>
        <v>0</v>
      </c>
      <c r="E49" s="220">
        <f t="shared" si="9"/>
        <v>72079000</v>
      </c>
      <c r="F49" s="220">
        <f t="shared" si="9"/>
        <v>72079000</v>
      </c>
      <c r="G49" s="220">
        <f t="shared" si="9"/>
        <v>142195</v>
      </c>
      <c r="H49" s="220">
        <f t="shared" si="9"/>
        <v>1298626</v>
      </c>
      <c r="I49" s="220">
        <f t="shared" si="9"/>
        <v>1046740</v>
      </c>
      <c r="J49" s="220">
        <f t="shared" si="9"/>
        <v>2487561</v>
      </c>
      <c r="K49" s="220">
        <f t="shared" si="9"/>
        <v>1569988</v>
      </c>
      <c r="L49" s="220">
        <f t="shared" si="9"/>
        <v>8329144</v>
      </c>
      <c r="M49" s="220">
        <f t="shared" si="9"/>
        <v>4277723</v>
      </c>
      <c r="N49" s="220">
        <f t="shared" si="9"/>
        <v>14176855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16664416</v>
      </c>
      <c r="X49" s="220">
        <f t="shared" si="9"/>
        <v>36039500</v>
      </c>
      <c r="Y49" s="220">
        <f t="shared" si="9"/>
        <v>-19375084</v>
      </c>
      <c r="Z49" s="221">
        <f t="shared" si="5"/>
        <v>-53.76069035363976</v>
      </c>
      <c r="AA49" s="222">
        <f>SUM(AA41:AA48)</f>
        <v>72079000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5271000</v>
      </c>
      <c r="F51" s="54">
        <f t="shared" si="10"/>
        <v>5271000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2635500</v>
      </c>
      <c r="Y51" s="54">
        <f t="shared" si="10"/>
        <v>-2635500</v>
      </c>
      <c r="Z51" s="184">
        <f>+IF(X51&lt;&gt;0,+(Y51/X51)*100,0)</f>
        <v>-100</v>
      </c>
      <c r="AA51" s="130">
        <f>SUM(AA57:AA61)</f>
        <v>5271000</v>
      </c>
    </row>
    <row r="52" spans="1:27" ht="12.75">
      <c r="A52" s="310" t="s">
        <v>206</v>
      </c>
      <c r="B52" s="142"/>
      <c r="C52" s="62"/>
      <c r="D52" s="156"/>
      <c r="E52" s="60">
        <v>1500000</v>
      </c>
      <c r="F52" s="60">
        <v>1500000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750000</v>
      </c>
      <c r="Y52" s="60">
        <v>-750000</v>
      </c>
      <c r="Z52" s="140">
        <v>-100</v>
      </c>
      <c r="AA52" s="155">
        <v>1500000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200000</v>
      </c>
      <c r="F56" s="60">
        <v>200000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100000</v>
      </c>
      <c r="Y56" s="60">
        <v>-100000</v>
      </c>
      <c r="Z56" s="140">
        <v>-100</v>
      </c>
      <c r="AA56" s="155">
        <v>200000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1700000</v>
      </c>
      <c r="F57" s="295">
        <f t="shared" si="11"/>
        <v>1700000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850000</v>
      </c>
      <c r="Y57" s="295">
        <f t="shared" si="11"/>
        <v>-850000</v>
      </c>
      <c r="Z57" s="296">
        <f>+IF(X57&lt;&gt;0,+(Y57/X57)*100,0)</f>
        <v>-100</v>
      </c>
      <c r="AA57" s="297">
        <f>SUM(AA52:AA56)</f>
        <v>1700000</v>
      </c>
    </row>
    <row r="58" spans="1:27" ht="12.75">
      <c r="A58" s="311" t="s">
        <v>212</v>
      </c>
      <c r="B58" s="136"/>
      <c r="C58" s="62"/>
      <c r="D58" s="156"/>
      <c r="E58" s="60">
        <v>651000</v>
      </c>
      <c r="F58" s="60">
        <v>651000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325500</v>
      </c>
      <c r="Y58" s="60">
        <v>-325500</v>
      </c>
      <c r="Z58" s="140">
        <v>-100</v>
      </c>
      <c r="AA58" s="155">
        <v>651000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2920000</v>
      </c>
      <c r="F61" s="60">
        <v>2920000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1460000</v>
      </c>
      <c r="Y61" s="60">
        <v>-1460000</v>
      </c>
      <c r="Z61" s="140">
        <v>-100</v>
      </c>
      <c r="AA61" s="155">
        <v>2920000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1392500</v>
      </c>
      <c r="F66" s="275"/>
      <c r="G66" s="275">
        <v>294795</v>
      </c>
      <c r="H66" s="275">
        <v>322870</v>
      </c>
      <c r="I66" s="275">
        <v>28955</v>
      </c>
      <c r="J66" s="275">
        <v>646620</v>
      </c>
      <c r="K66" s="275">
        <v>28955</v>
      </c>
      <c r="L66" s="275">
        <v>28955</v>
      </c>
      <c r="M66" s="275">
        <v>38955</v>
      </c>
      <c r="N66" s="275">
        <v>96865</v>
      </c>
      <c r="O66" s="275"/>
      <c r="P66" s="275"/>
      <c r="Q66" s="275"/>
      <c r="R66" s="275"/>
      <c r="S66" s="275"/>
      <c r="T66" s="275"/>
      <c r="U66" s="275"/>
      <c r="V66" s="275"/>
      <c r="W66" s="275">
        <v>743485</v>
      </c>
      <c r="X66" s="275"/>
      <c r="Y66" s="275">
        <v>743485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3877500</v>
      </c>
      <c r="F67" s="60"/>
      <c r="G67" s="60"/>
      <c r="H67" s="60"/>
      <c r="I67" s="60">
        <v>185433</v>
      </c>
      <c r="J67" s="60">
        <v>185433</v>
      </c>
      <c r="K67" s="60">
        <v>57725</v>
      </c>
      <c r="L67" s="60">
        <v>218914</v>
      </c>
      <c r="M67" s="60">
        <v>117428</v>
      </c>
      <c r="N67" s="60">
        <v>394067</v>
      </c>
      <c r="O67" s="60"/>
      <c r="P67" s="60"/>
      <c r="Q67" s="60"/>
      <c r="R67" s="60"/>
      <c r="S67" s="60"/>
      <c r="T67" s="60"/>
      <c r="U67" s="60"/>
      <c r="V67" s="60"/>
      <c r="W67" s="60">
        <v>579500</v>
      </c>
      <c r="X67" s="60"/>
      <c r="Y67" s="60">
        <v>579500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5270000</v>
      </c>
      <c r="F69" s="220">
        <f t="shared" si="12"/>
        <v>0</v>
      </c>
      <c r="G69" s="220">
        <f t="shared" si="12"/>
        <v>294795</v>
      </c>
      <c r="H69" s="220">
        <f t="shared" si="12"/>
        <v>322870</v>
      </c>
      <c r="I69" s="220">
        <f t="shared" si="12"/>
        <v>214388</v>
      </c>
      <c r="J69" s="220">
        <f t="shared" si="12"/>
        <v>832053</v>
      </c>
      <c r="K69" s="220">
        <f t="shared" si="12"/>
        <v>86680</v>
      </c>
      <c r="L69" s="220">
        <f t="shared" si="12"/>
        <v>247869</v>
      </c>
      <c r="M69" s="220">
        <f t="shared" si="12"/>
        <v>156383</v>
      </c>
      <c r="N69" s="220">
        <f t="shared" si="12"/>
        <v>490932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1322985</v>
      </c>
      <c r="X69" s="220">
        <f t="shared" si="12"/>
        <v>0</v>
      </c>
      <c r="Y69" s="220">
        <f t="shared" si="12"/>
        <v>1322985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47464228</v>
      </c>
      <c r="D5" s="357">
        <f t="shared" si="0"/>
        <v>0</v>
      </c>
      <c r="E5" s="356">
        <f t="shared" si="0"/>
        <v>26167340</v>
      </c>
      <c r="F5" s="358">
        <f t="shared" si="0"/>
        <v>26167340</v>
      </c>
      <c r="G5" s="358">
        <f t="shared" si="0"/>
        <v>142195</v>
      </c>
      <c r="H5" s="356">
        <f t="shared" si="0"/>
        <v>648910</v>
      </c>
      <c r="I5" s="356">
        <f t="shared" si="0"/>
        <v>178074</v>
      </c>
      <c r="J5" s="358">
        <f t="shared" si="0"/>
        <v>969179</v>
      </c>
      <c r="K5" s="358">
        <f t="shared" si="0"/>
        <v>701322</v>
      </c>
      <c r="L5" s="356">
        <f t="shared" si="0"/>
        <v>7460478</v>
      </c>
      <c r="M5" s="356">
        <f t="shared" si="0"/>
        <v>4274724</v>
      </c>
      <c r="N5" s="358">
        <f t="shared" si="0"/>
        <v>12436524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13405703</v>
      </c>
      <c r="X5" s="356">
        <f t="shared" si="0"/>
        <v>13083670</v>
      </c>
      <c r="Y5" s="358">
        <f t="shared" si="0"/>
        <v>322033</v>
      </c>
      <c r="Z5" s="359">
        <f>+IF(X5&lt;&gt;0,+(Y5/X5)*100,0)</f>
        <v>2.4613353898409236</v>
      </c>
      <c r="AA5" s="360">
        <f>+AA6+AA8+AA11+AA13+AA15</f>
        <v>26167340</v>
      </c>
    </row>
    <row r="6" spans="1:27" ht="12.75">
      <c r="A6" s="361" t="s">
        <v>206</v>
      </c>
      <c r="B6" s="142"/>
      <c r="C6" s="60">
        <f>+C7</f>
        <v>23485122</v>
      </c>
      <c r="D6" s="340">
        <f aca="true" t="shared" si="1" ref="D6:AA6">+D7</f>
        <v>0</v>
      </c>
      <c r="E6" s="60">
        <f t="shared" si="1"/>
        <v>9967340</v>
      </c>
      <c r="F6" s="59">
        <f t="shared" si="1"/>
        <v>9967340</v>
      </c>
      <c r="G6" s="59">
        <f t="shared" si="1"/>
        <v>88322</v>
      </c>
      <c r="H6" s="60">
        <f t="shared" si="1"/>
        <v>400037</v>
      </c>
      <c r="I6" s="60">
        <f t="shared" si="1"/>
        <v>178074</v>
      </c>
      <c r="J6" s="59">
        <f t="shared" si="1"/>
        <v>666433</v>
      </c>
      <c r="K6" s="59">
        <f t="shared" si="1"/>
        <v>701322</v>
      </c>
      <c r="L6" s="60">
        <f t="shared" si="1"/>
        <v>7460478</v>
      </c>
      <c r="M6" s="60">
        <f t="shared" si="1"/>
        <v>3960328</v>
      </c>
      <c r="N6" s="59">
        <f t="shared" si="1"/>
        <v>12122128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12788561</v>
      </c>
      <c r="X6" s="60">
        <f t="shared" si="1"/>
        <v>4983670</v>
      </c>
      <c r="Y6" s="59">
        <f t="shared" si="1"/>
        <v>7804891</v>
      </c>
      <c r="Z6" s="61">
        <f>+IF(X6&lt;&gt;0,+(Y6/X6)*100,0)</f>
        <v>156.60930599337436</v>
      </c>
      <c r="AA6" s="62">
        <f t="shared" si="1"/>
        <v>9967340</v>
      </c>
    </row>
    <row r="7" spans="1:27" ht="12.75">
      <c r="A7" s="291" t="s">
        <v>230</v>
      </c>
      <c r="B7" s="142"/>
      <c r="C7" s="60">
        <v>23485122</v>
      </c>
      <c r="D7" s="340"/>
      <c r="E7" s="60">
        <v>9967340</v>
      </c>
      <c r="F7" s="59">
        <v>9967340</v>
      </c>
      <c r="G7" s="59">
        <v>88322</v>
      </c>
      <c r="H7" s="60">
        <v>400037</v>
      </c>
      <c r="I7" s="60">
        <v>178074</v>
      </c>
      <c r="J7" s="59">
        <v>666433</v>
      </c>
      <c r="K7" s="59">
        <v>701322</v>
      </c>
      <c r="L7" s="60">
        <v>7460478</v>
      </c>
      <c r="M7" s="60">
        <v>3960328</v>
      </c>
      <c r="N7" s="59">
        <v>12122128</v>
      </c>
      <c r="O7" s="59"/>
      <c r="P7" s="60"/>
      <c r="Q7" s="60"/>
      <c r="R7" s="59"/>
      <c r="S7" s="59"/>
      <c r="T7" s="60"/>
      <c r="U7" s="60"/>
      <c r="V7" s="59"/>
      <c r="W7" s="59">
        <v>12788561</v>
      </c>
      <c r="X7" s="60">
        <v>4983670</v>
      </c>
      <c r="Y7" s="59">
        <v>7804891</v>
      </c>
      <c r="Z7" s="61">
        <v>156.61</v>
      </c>
      <c r="AA7" s="62">
        <v>9967340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15000000</v>
      </c>
      <c r="F8" s="59">
        <f t="shared" si="2"/>
        <v>15000000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7500000</v>
      </c>
      <c r="Y8" s="59">
        <f t="shared" si="2"/>
        <v>-7500000</v>
      </c>
      <c r="Z8" s="61">
        <f>+IF(X8&lt;&gt;0,+(Y8/X8)*100,0)</f>
        <v>-100</v>
      </c>
      <c r="AA8" s="62">
        <f>SUM(AA9:AA10)</f>
        <v>15000000</v>
      </c>
    </row>
    <row r="9" spans="1:27" ht="12.75">
      <c r="A9" s="291" t="s">
        <v>231</v>
      </c>
      <c r="B9" s="142"/>
      <c r="C9" s="60"/>
      <c r="D9" s="340"/>
      <c r="E9" s="60">
        <v>15000000</v>
      </c>
      <c r="F9" s="59">
        <v>15000000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7500000</v>
      </c>
      <c r="Y9" s="59">
        <v>-7500000</v>
      </c>
      <c r="Z9" s="61">
        <v>-100</v>
      </c>
      <c r="AA9" s="62">
        <v>15000000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23979106</v>
      </c>
      <c r="D15" s="340">
        <f t="shared" si="5"/>
        <v>0</v>
      </c>
      <c r="E15" s="60">
        <f t="shared" si="5"/>
        <v>1200000</v>
      </c>
      <c r="F15" s="59">
        <f t="shared" si="5"/>
        <v>1200000</v>
      </c>
      <c r="G15" s="59">
        <f t="shared" si="5"/>
        <v>53873</v>
      </c>
      <c r="H15" s="60">
        <f t="shared" si="5"/>
        <v>248873</v>
      </c>
      <c r="I15" s="60">
        <f t="shared" si="5"/>
        <v>0</v>
      </c>
      <c r="J15" s="59">
        <f t="shared" si="5"/>
        <v>302746</v>
      </c>
      <c r="K15" s="59">
        <f t="shared" si="5"/>
        <v>0</v>
      </c>
      <c r="L15" s="60">
        <f t="shared" si="5"/>
        <v>0</v>
      </c>
      <c r="M15" s="60">
        <f t="shared" si="5"/>
        <v>314396</v>
      </c>
      <c r="N15" s="59">
        <f t="shared" si="5"/>
        <v>314396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617142</v>
      </c>
      <c r="X15" s="60">
        <f t="shared" si="5"/>
        <v>600000</v>
      </c>
      <c r="Y15" s="59">
        <f t="shared" si="5"/>
        <v>17142</v>
      </c>
      <c r="Z15" s="61">
        <f>+IF(X15&lt;&gt;0,+(Y15/X15)*100,0)</f>
        <v>2.857</v>
      </c>
      <c r="AA15" s="62">
        <f>SUM(AA16:AA20)</f>
        <v>1200000</v>
      </c>
    </row>
    <row r="16" spans="1:27" ht="12.75">
      <c r="A16" s="291" t="s">
        <v>235</v>
      </c>
      <c r="B16" s="300"/>
      <c r="C16" s="60">
        <v>4676260</v>
      </c>
      <c r="D16" s="340"/>
      <c r="E16" s="60">
        <v>1200000</v>
      </c>
      <c r="F16" s="59">
        <v>1200000</v>
      </c>
      <c r="G16" s="59"/>
      <c r="H16" s="60">
        <v>195000</v>
      </c>
      <c r="I16" s="60"/>
      <c r="J16" s="59">
        <v>195000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195000</v>
      </c>
      <c r="X16" s="60">
        <v>600000</v>
      </c>
      <c r="Y16" s="59">
        <v>-405000</v>
      </c>
      <c r="Z16" s="61">
        <v>-67.5</v>
      </c>
      <c r="AA16" s="62">
        <v>1200000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>
        <v>53873</v>
      </c>
      <c r="H17" s="60">
        <v>53873</v>
      </c>
      <c r="I17" s="60"/>
      <c r="J17" s="59">
        <v>107746</v>
      </c>
      <c r="K17" s="59"/>
      <c r="L17" s="60"/>
      <c r="M17" s="60">
        <v>271530</v>
      </c>
      <c r="N17" s="59">
        <v>271530</v>
      </c>
      <c r="O17" s="59"/>
      <c r="P17" s="60"/>
      <c r="Q17" s="60"/>
      <c r="R17" s="59"/>
      <c r="S17" s="59"/>
      <c r="T17" s="60"/>
      <c r="U17" s="60"/>
      <c r="V17" s="59"/>
      <c r="W17" s="59">
        <v>379276</v>
      </c>
      <c r="X17" s="60"/>
      <c r="Y17" s="59">
        <v>379276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19302846</v>
      </c>
      <c r="D20" s="340"/>
      <c r="E20" s="60"/>
      <c r="F20" s="59"/>
      <c r="G20" s="59"/>
      <c r="H20" s="60"/>
      <c r="I20" s="60"/>
      <c r="J20" s="59"/>
      <c r="K20" s="59"/>
      <c r="L20" s="60"/>
      <c r="M20" s="60">
        <v>42866</v>
      </c>
      <c r="N20" s="59">
        <v>42866</v>
      </c>
      <c r="O20" s="59"/>
      <c r="P20" s="60"/>
      <c r="Q20" s="60"/>
      <c r="R20" s="59"/>
      <c r="S20" s="59"/>
      <c r="T20" s="60"/>
      <c r="U20" s="60"/>
      <c r="V20" s="59"/>
      <c r="W20" s="59">
        <v>42866</v>
      </c>
      <c r="X20" s="60"/>
      <c r="Y20" s="59">
        <v>42866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1447161</v>
      </c>
      <c r="D22" s="344">
        <f t="shared" si="6"/>
        <v>0</v>
      </c>
      <c r="E22" s="343">
        <f t="shared" si="6"/>
        <v>100000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</v>
      </c>
      <c r="Y22" s="345">
        <f t="shared" si="6"/>
        <v>-50000</v>
      </c>
      <c r="Z22" s="336">
        <f>+IF(X22&lt;&gt;0,+(Y22/X22)*100,0)</f>
        <v>-100</v>
      </c>
      <c r="AA22" s="350">
        <f>SUM(AA23:AA32)</f>
        <v>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1447161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</v>
      </c>
      <c r="Y32" s="59">
        <v>-50000</v>
      </c>
      <c r="Z32" s="61">
        <v>-100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10377044</v>
      </c>
      <c r="D40" s="344">
        <f t="shared" si="9"/>
        <v>0</v>
      </c>
      <c r="E40" s="343">
        <f t="shared" si="9"/>
        <v>18985000</v>
      </c>
      <c r="F40" s="345">
        <f t="shared" si="9"/>
        <v>18985000</v>
      </c>
      <c r="G40" s="345">
        <f t="shared" si="9"/>
        <v>0</v>
      </c>
      <c r="H40" s="343">
        <f t="shared" si="9"/>
        <v>649716</v>
      </c>
      <c r="I40" s="343">
        <f t="shared" si="9"/>
        <v>868666</v>
      </c>
      <c r="J40" s="345">
        <f t="shared" si="9"/>
        <v>1518382</v>
      </c>
      <c r="K40" s="345">
        <f t="shared" si="9"/>
        <v>868666</v>
      </c>
      <c r="L40" s="343">
        <f t="shared" si="9"/>
        <v>868666</v>
      </c>
      <c r="M40" s="343">
        <f t="shared" si="9"/>
        <v>2999</v>
      </c>
      <c r="N40" s="345">
        <f t="shared" si="9"/>
        <v>1740331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3258713</v>
      </c>
      <c r="X40" s="343">
        <f t="shared" si="9"/>
        <v>9492500</v>
      </c>
      <c r="Y40" s="345">
        <f t="shared" si="9"/>
        <v>-6233787</v>
      </c>
      <c r="Z40" s="336">
        <f>+IF(X40&lt;&gt;0,+(Y40/X40)*100,0)</f>
        <v>-65.67065578087964</v>
      </c>
      <c r="AA40" s="350">
        <f>SUM(AA41:AA49)</f>
        <v>18985000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6297523</v>
      </c>
      <c r="D43" s="369"/>
      <c r="E43" s="305"/>
      <c r="F43" s="370"/>
      <c r="G43" s="370"/>
      <c r="H43" s="305">
        <v>389044</v>
      </c>
      <c r="I43" s="305">
        <v>846500</v>
      </c>
      <c r="J43" s="370">
        <v>1235544</v>
      </c>
      <c r="K43" s="370">
        <v>846500</v>
      </c>
      <c r="L43" s="305">
        <v>846500</v>
      </c>
      <c r="M43" s="305"/>
      <c r="N43" s="370">
        <v>1693000</v>
      </c>
      <c r="O43" s="370"/>
      <c r="P43" s="305"/>
      <c r="Q43" s="305"/>
      <c r="R43" s="370"/>
      <c r="S43" s="370"/>
      <c r="T43" s="305"/>
      <c r="U43" s="305"/>
      <c r="V43" s="370"/>
      <c r="W43" s="370">
        <v>2928544</v>
      </c>
      <c r="X43" s="305"/>
      <c r="Y43" s="370">
        <v>2928544</v>
      </c>
      <c r="Z43" s="371"/>
      <c r="AA43" s="303"/>
    </row>
    <row r="44" spans="1:27" ht="12.75">
      <c r="A44" s="361" t="s">
        <v>252</v>
      </c>
      <c r="B44" s="136"/>
      <c r="C44" s="60">
        <v>78465</v>
      </c>
      <c r="D44" s="368"/>
      <c r="E44" s="54">
        <v>595000</v>
      </c>
      <c r="F44" s="53">
        <v>595000</v>
      </c>
      <c r="G44" s="53"/>
      <c r="H44" s="54">
        <v>91534</v>
      </c>
      <c r="I44" s="54">
        <v>22166</v>
      </c>
      <c r="J44" s="53">
        <v>113700</v>
      </c>
      <c r="K44" s="53">
        <v>22166</v>
      </c>
      <c r="L44" s="54">
        <v>22166</v>
      </c>
      <c r="M44" s="54">
        <v>2999</v>
      </c>
      <c r="N44" s="53">
        <v>47331</v>
      </c>
      <c r="O44" s="53"/>
      <c r="P44" s="54"/>
      <c r="Q44" s="54"/>
      <c r="R44" s="53"/>
      <c r="S44" s="53"/>
      <c r="T44" s="54"/>
      <c r="U44" s="54"/>
      <c r="V44" s="53"/>
      <c r="W44" s="53">
        <v>161031</v>
      </c>
      <c r="X44" s="54">
        <v>297500</v>
      </c>
      <c r="Y44" s="53">
        <v>-136469</v>
      </c>
      <c r="Z44" s="94">
        <v>-45.87</v>
      </c>
      <c r="AA44" s="95">
        <v>595000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3687269</v>
      </c>
      <c r="D47" s="368"/>
      <c r="E47" s="54">
        <v>10000000</v>
      </c>
      <c r="F47" s="53">
        <v>10000000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5000000</v>
      </c>
      <c r="Y47" s="53">
        <v>-5000000</v>
      </c>
      <c r="Z47" s="94">
        <v>-100</v>
      </c>
      <c r="AA47" s="95">
        <v>10000000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>
        <v>169138</v>
      </c>
      <c r="I48" s="54"/>
      <c r="J48" s="53">
        <v>169138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169138</v>
      </c>
      <c r="X48" s="54"/>
      <c r="Y48" s="53">
        <v>169138</v>
      </c>
      <c r="Z48" s="94"/>
      <c r="AA48" s="95"/>
    </row>
    <row r="49" spans="1:27" ht="12.75">
      <c r="A49" s="361" t="s">
        <v>93</v>
      </c>
      <c r="B49" s="136"/>
      <c r="C49" s="54">
        <v>313787</v>
      </c>
      <c r="D49" s="368"/>
      <c r="E49" s="54">
        <v>8390000</v>
      </c>
      <c r="F49" s="53">
        <v>8390000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4195000</v>
      </c>
      <c r="Y49" s="53">
        <v>-4195000</v>
      </c>
      <c r="Z49" s="94">
        <v>-100</v>
      </c>
      <c r="AA49" s="95">
        <v>8390000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716098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716098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60004531</v>
      </c>
      <c r="D60" s="346">
        <f t="shared" si="14"/>
        <v>0</v>
      </c>
      <c r="E60" s="219">
        <f t="shared" si="14"/>
        <v>45252340</v>
      </c>
      <c r="F60" s="264">
        <f t="shared" si="14"/>
        <v>45252340</v>
      </c>
      <c r="G60" s="264">
        <f t="shared" si="14"/>
        <v>142195</v>
      </c>
      <c r="H60" s="219">
        <f t="shared" si="14"/>
        <v>1298626</v>
      </c>
      <c r="I60" s="219">
        <f t="shared" si="14"/>
        <v>1046740</v>
      </c>
      <c r="J60" s="264">
        <f t="shared" si="14"/>
        <v>2487561</v>
      </c>
      <c r="K60" s="264">
        <f t="shared" si="14"/>
        <v>1569988</v>
      </c>
      <c r="L60" s="219">
        <f t="shared" si="14"/>
        <v>8329144</v>
      </c>
      <c r="M60" s="219">
        <f t="shared" si="14"/>
        <v>4277723</v>
      </c>
      <c r="N60" s="264">
        <f t="shared" si="14"/>
        <v>14176855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16664416</v>
      </c>
      <c r="X60" s="219">
        <f t="shared" si="14"/>
        <v>22626170</v>
      </c>
      <c r="Y60" s="264">
        <f t="shared" si="14"/>
        <v>-5961754</v>
      </c>
      <c r="Z60" s="337">
        <f>+IF(X60&lt;&gt;0,+(Y60/X60)*100,0)</f>
        <v>-26.348931348080562</v>
      </c>
      <c r="AA60" s="232">
        <f>+AA57+AA54+AA51+AA40+AA37+AA34+AA22+AA5</f>
        <v>45252340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26826660</v>
      </c>
      <c r="F5" s="358">
        <f t="shared" si="0"/>
        <v>26826660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13413330</v>
      </c>
      <c r="Y5" s="358">
        <f t="shared" si="0"/>
        <v>-13413330</v>
      </c>
      <c r="Z5" s="359">
        <f>+IF(X5&lt;&gt;0,+(Y5/X5)*100,0)</f>
        <v>-100</v>
      </c>
      <c r="AA5" s="360">
        <f>+AA6+AA8+AA11+AA13+AA15</f>
        <v>26826660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26826660</v>
      </c>
      <c r="F6" s="59">
        <f t="shared" si="1"/>
        <v>26826660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13413330</v>
      </c>
      <c r="Y6" s="59">
        <f t="shared" si="1"/>
        <v>-13413330</v>
      </c>
      <c r="Z6" s="61">
        <f>+IF(X6&lt;&gt;0,+(Y6/X6)*100,0)</f>
        <v>-100</v>
      </c>
      <c r="AA6" s="62">
        <f t="shared" si="1"/>
        <v>26826660</v>
      </c>
    </row>
    <row r="7" spans="1:27" ht="12.75">
      <c r="A7" s="291" t="s">
        <v>230</v>
      </c>
      <c r="B7" s="142"/>
      <c r="C7" s="60"/>
      <c r="D7" s="340"/>
      <c r="E7" s="60">
        <v>26826660</v>
      </c>
      <c r="F7" s="59">
        <v>26826660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13413330</v>
      </c>
      <c r="Y7" s="59">
        <v>-13413330</v>
      </c>
      <c r="Z7" s="61">
        <v>-100</v>
      </c>
      <c r="AA7" s="62">
        <v>26826660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26826660</v>
      </c>
      <c r="F60" s="264">
        <f t="shared" si="14"/>
        <v>26826660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13413330</v>
      </c>
      <c r="Y60" s="264">
        <f t="shared" si="14"/>
        <v>-13413330</v>
      </c>
      <c r="Z60" s="337">
        <f>+IF(X60&lt;&gt;0,+(Y60/X60)*100,0)</f>
        <v>-100</v>
      </c>
      <c r="AA60" s="232">
        <f>+AA57+AA54+AA51+AA40+AA37+AA34+AA22+AA5</f>
        <v>26826660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2019-01-31T12:13:52Z</dcterms:created>
  <dcterms:modified xsi:type="dcterms:W3CDTF">2019-01-31T12:13:56Z</dcterms:modified>
  <cp:category/>
  <cp:version/>
  <cp:contentType/>
  <cp:contentStatus/>
</cp:coreProperties>
</file>