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<sst xmlns="http://schemas.openxmlformats.org/spreadsheetml/2006/main" count="859" uniqueCount="304">
  <si>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Enoch Mgijima(EC139)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</si>
  <si>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</si>
  <si>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</si>
  <si>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</si>
  <si>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</si>
  <si>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</si>
  <si>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</si>
  <si>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</si>
  <si>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</si>
  <si>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</si>
  <si>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</si>
  <si>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</si>
  <si>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</si>
  <si>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</si>
  <si>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</si>
  <si>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</si>
  <si>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</si>
  <si>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</si>
  <si>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</si>
  <si>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</si>
  <si>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</si>
  <si>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</si>
  <si>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</si>
  <si>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</si>
  <si>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</si>
  <si>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</si>
  <si>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</si>
  <si>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</si>
  <si>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</si>
  <si>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</si>
  <si>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</si>
  <si>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</si>
  <si>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</si>
  <si>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</si>
  <si>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</si>
  <si>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</si>
  <si>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</si>
  <si>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</si>
  <si>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</si>
  <si>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</si>
  <si>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</si>
  <si>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</si>
  <si>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</si>
  <si>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</si>
  <si>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</si>
  <si>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</si>
  <si>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</si>
  <si>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</si>
  <si>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</si>
  <si>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</si>
  <si>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</si>
  <si>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</si>
  <si>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</si>
  <si>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</si>
  <si>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</si>
  <si>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</si>
  <si>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</si>
  <si>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</si>
  <si>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</si>
  <si>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</si>
  <si>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</si>
  <si>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</si>
  <si>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</si>
  <si>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</si>
  <si>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</si>
  <si>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</si>
  <si>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</si>
  <si>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</si>
  <si>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</si>
  <si>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</si>
  <si>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Enoch Mgijima(EC139)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</si>
  <si>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</si>
  <si>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</si>
  <si>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</si>
  <si>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</si>
  <si>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</si>
  <si>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</si>
  <si>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</si>
  <si>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</si>
  <si>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</si>
  <si>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</si>
  <si>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</si>
  <si>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</si>
  <si>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</si>
  <si>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</si>
  <si>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</si>
  <si>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</si>
  <si>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</si>
  <si>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</si>
  <si>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</si>
  <si>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</si>
  <si>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</si>
  <si>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</si>
  <si>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</si>
  <si>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</si>
  <si>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</si>
  <si>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</si>
  <si>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</si>
  <si>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</si>
  <si>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</si>
  <si>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Enoch Mgijima(EC139)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</si>
  <si>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</si>
  <si>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</si>
  <si>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</si>
  <si>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</si>
  <si>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</si>
  <si>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</si>
  <si>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</si>
  <si>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</si>
  <si>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</si>
  <si>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</si>
  <si>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</si>
  <si>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</si>
  <si>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</si>
  <si>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</si>
  <si>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</si>
  <si>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</si>
  <si>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</si>
  <si>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</si>
  <si>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</si>
  <si>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</si>
  <si>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</si>
  <si>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</si>
  <si>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</si>
  <si>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</si>
  <si>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</si>
  <si>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</si>
  <si>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</si>
  <si>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</si>
  <si>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Enoch Mgijima(EC139)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</si>
  <si>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</si>
  <si>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</si>
  <si>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</si>
  <si>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</si>
  <si>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</si>
  <si>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</si>
  <si>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</si>
  <si>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</si>
  <si>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</si>
  <si>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</si>
  <si>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Enoch Mgijima(EC139)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</si>
  <si>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</si>
  <si>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</si>
  <si>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</si>
  <si>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</si>
  <si>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</si>
  <si>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</si>
  <si>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</si>
  <si>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</si>
  <si>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</si>
  <si>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</si>
  <si>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</si>
  <si>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</si>
  <si>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</si>
  <si>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</si>
  <si>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</si>
  <si>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</si>
  <si>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</si>
  <si>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</si>
  <si>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</si>
  <si>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</si>
  <si>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</si>
  <si>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</si>
  <si>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</si>
  <si>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</si>
  <si>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</si>
  <si>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</si>
  <si>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</si>
  <si>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</si>
  <si>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</si>
  <si>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</si>
  <si>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</si>
  <si>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</si>
  <si>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</si>
  <si>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Enoch Mgijima(EC139)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</si>
  <si>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</si>
  <si>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</si>
  <si>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</si>
  <si>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</si>
  <si>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</si>
  <si>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</si>
  <si>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</si>
  <si>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</si>
  <si>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</si>
  <si>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</si>
  <si>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</si>
  <si>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</si>
  <si>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</si>
  <si>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</si>
  <si>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</si>
  <si>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</si>
  <si>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</si>
  <si>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</si>
  <si>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</si>
  <si>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</si>
  <si>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</si>
  <si>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</si>
  <si>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</si>
  <si>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</si>
  <si>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</si>
  <si>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</si>
  <si>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</si>
  <si>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Enoch Mgijima(EC139)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</si>
  <si>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</si>
  <si>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</si>
  <si>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</si>
  <si>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</si>
  <si>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</si>
  <si>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</si>
  <si>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</si>
  <si>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</si>
  <si>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</si>
  <si>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</si>
  <si>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</si>
  <si>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</si>
  <si>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</si>
  <si>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</si>
  <si>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</si>
  <si>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</si>
  <si>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</si>
  <si>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</si>
  <si>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</si>
  <si>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</si>
  <si>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</si>
  <si>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</si>
  <si>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</si>
  <si>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</si>
  <si>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</si>
  <si>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Enoch Mgijima(EC139)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</si>
  <si>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</si>
  <si>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</si>
  <si>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</si>
  <si>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</si>
  <si>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</si>
  <si>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</si>
  <si>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</si>
  <si>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</si>
  <si>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</si>
  <si>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</si>
  <si>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</si>
  <si>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</si>
  <si>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</si>
  <si>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</si>
  <si>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</si>
  <si>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</si>
  <si>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</si>
  <si>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</si>
  <si>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</si>
  <si>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</si>
  <si>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</si>
  <si>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</si>
  <si>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</si>
  <si>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</si>
  <si>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</si>
  <si>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</si>
  <si>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</si>
  <si>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</si>
  <si>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</si>
  <si>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</si>
  <si>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</si>
  <si>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</si>
  <si>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</si>
  <si>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</si>
  <si>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</si>
  <si>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Enoch Mgijima(EC139)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</si>
  <si>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</si>
  <si>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</si>
  <si>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Enoch Mgijima(EC139)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</si>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</sst>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98090628</v>
      </c>
      <c r="C5" s="19">
        <v>0</v>
      </c>
      <c r="D5" s="59">
        <v>105875099</v>
      </c>
      <c r="E5" s="60">
        <v>105875099</v>
      </c>
      <c r="F5" s="60">
        <v>96302566</v>
      </c>
      <c r="G5" s="60">
        <v>-653296</v>
      </c>
      <c r="H5" s="60">
        <v>86226</v>
      </c>
      <c r="I5" s="60">
        <v>95735496</v>
      </c>
      <c r="J5" s="60">
        <v>-88157</v>
      </c>
      <c r="K5" s="60">
        <v>0</v>
      </c>
      <c r="L5" s="60">
        <v>0</v>
      </c>
      <c r="M5" s="60">
        <v>-88157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95647339</v>
      </c>
      <c r="W5" s="60">
        <v>47370838</v>
      </c>
      <c r="X5" s="60">
        <v>48276501</v>
      </c>
      <c r="Y5" s="61">
        <v>101.91</v>
      </c>
      <c r="Z5" s="62">
        <v>105875099</v>
      </c>
    </row>
    <row r="6" spans="1:26" ht="12.75">
      <c r="A6" s="58" t="s">
        <v>32</v>
      </c>
      <c r="B6" s="19">
        <v>236852090</v>
      </c>
      <c r="C6" s="19">
        <v>0</v>
      </c>
      <c r="D6" s="59">
        <v>286472904</v>
      </c>
      <c r="E6" s="60">
        <v>286472904</v>
      </c>
      <c r="F6" s="60">
        <v>41967075</v>
      </c>
      <c r="G6" s="60">
        <v>213653621</v>
      </c>
      <c r="H6" s="60">
        <v>177134075</v>
      </c>
      <c r="I6" s="60">
        <v>432754771</v>
      </c>
      <c r="J6" s="60">
        <v>25151151</v>
      </c>
      <c r="K6" s="60">
        <v>5729226</v>
      </c>
      <c r="L6" s="60">
        <v>4137706</v>
      </c>
      <c r="M6" s="60">
        <v>35018083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467772854</v>
      </c>
      <c r="W6" s="60">
        <v>124565717</v>
      </c>
      <c r="X6" s="60">
        <v>343207137</v>
      </c>
      <c r="Y6" s="61">
        <v>275.52</v>
      </c>
      <c r="Z6" s="62">
        <v>286472904</v>
      </c>
    </row>
    <row r="7" spans="1:26" ht="12.75">
      <c r="A7" s="58" t="s">
        <v>33</v>
      </c>
      <c r="B7" s="19">
        <v>3718300</v>
      </c>
      <c r="C7" s="19">
        <v>0</v>
      </c>
      <c r="D7" s="59">
        <v>7025692</v>
      </c>
      <c r="E7" s="60">
        <v>7025692</v>
      </c>
      <c r="F7" s="60">
        <v>33688</v>
      </c>
      <c r="G7" s="60">
        <v>129864</v>
      </c>
      <c r="H7" s="60">
        <v>-11569</v>
      </c>
      <c r="I7" s="60">
        <v>151983</v>
      </c>
      <c r="J7" s="60">
        <v>31947</v>
      </c>
      <c r="K7" s="60">
        <v>73957</v>
      </c>
      <c r="L7" s="60">
        <v>93384</v>
      </c>
      <c r="M7" s="60">
        <v>199288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351271</v>
      </c>
      <c r="W7" s="60">
        <v>4863000</v>
      </c>
      <c r="X7" s="60">
        <v>-4511729</v>
      </c>
      <c r="Y7" s="61">
        <v>-92.78</v>
      </c>
      <c r="Z7" s="62">
        <v>7025692</v>
      </c>
    </row>
    <row r="8" spans="1:26" ht="12.75">
      <c r="A8" s="58" t="s">
        <v>34</v>
      </c>
      <c r="B8" s="19">
        <v>241410763</v>
      </c>
      <c r="C8" s="19">
        <v>0</v>
      </c>
      <c r="D8" s="59">
        <v>180369000</v>
      </c>
      <c r="E8" s="60">
        <v>180369000</v>
      </c>
      <c r="F8" s="60">
        <v>14423</v>
      </c>
      <c r="G8" s="60">
        <v>68631423</v>
      </c>
      <c r="H8" s="60">
        <v>-14423</v>
      </c>
      <c r="I8" s="60">
        <v>68631423</v>
      </c>
      <c r="J8" s="60">
        <v>14423</v>
      </c>
      <c r="K8" s="60">
        <v>0</v>
      </c>
      <c r="L8" s="60">
        <v>0</v>
      </c>
      <c r="M8" s="60">
        <v>14423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68645846</v>
      </c>
      <c r="W8" s="60">
        <v>130774000</v>
      </c>
      <c r="X8" s="60">
        <v>-62128154</v>
      </c>
      <c r="Y8" s="61">
        <v>-47.51</v>
      </c>
      <c r="Z8" s="62">
        <v>180369000</v>
      </c>
    </row>
    <row r="9" spans="1:26" ht="12.75">
      <c r="A9" s="58" t="s">
        <v>35</v>
      </c>
      <c r="B9" s="19">
        <v>29904599</v>
      </c>
      <c r="C9" s="19">
        <v>0</v>
      </c>
      <c r="D9" s="59">
        <v>84221420</v>
      </c>
      <c r="E9" s="60">
        <v>84221420</v>
      </c>
      <c r="F9" s="60">
        <v>3228108</v>
      </c>
      <c r="G9" s="60">
        <v>7551512</v>
      </c>
      <c r="H9" s="60">
        <v>-3271679</v>
      </c>
      <c r="I9" s="60">
        <v>7507941</v>
      </c>
      <c r="J9" s="60">
        <v>3506471</v>
      </c>
      <c r="K9" s="60">
        <v>1352604</v>
      </c>
      <c r="L9" s="60">
        <v>1684885</v>
      </c>
      <c r="M9" s="60">
        <v>6543960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14051901</v>
      </c>
      <c r="W9" s="60">
        <v>43503474</v>
      </c>
      <c r="X9" s="60">
        <v>-29451573</v>
      </c>
      <c r="Y9" s="61">
        <v>-67.7</v>
      </c>
      <c r="Z9" s="62">
        <v>84221420</v>
      </c>
    </row>
    <row r="10" spans="1:26" ht="22.5">
      <c r="A10" s="63" t="s">
        <v>279</v>
      </c>
      <c r="B10" s="64">
        <f>SUM(B5:B9)</f>
        <v>609976380</v>
      </c>
      <c r="C10" s="64">
        <f>SUM(C5:C9)</f>
        <v>0</v>
      </c>
      <c r="D10" s="65">
        <f aca="true" t="shared" si="0" ref="D10:Z10">SUM(D5:D9)</f>
        <v>663964115</v>
      </c>
      <c r="E10" s="66">
        <f t="shared" si="0"/>
        <v>663964115</v>
      </c>
      <c r="F10" s="66">
        <f t="shared" si="0"/>
        <v>141545860</v>
      </c>
      <c r="G10" s="66">
        <f t="shared" si="0"/>
        <v>289313124</v>
      </c>
      <c r="H10" s="66">
        <f t="shared" si="0"/>
        <v>173922630</v>
      </c>
      <c r="I10" s="66">
        <f t="shared" si="0"/>
        <v>604781614</v>
      </c>
      <c r="J10" s="66">
        <f t="shared" si="0"/>
        <v>28615835</v>
      </c>
      <c r="K10" s="66">
        <f t="shared" si="0"/>
        <v>7155787</v>
      </c>
      <c r="L10" s="66">
        <f t="shared" si="0"/>
        <v>5915975</v>
      </c>
      <c r="M10" s="66">
        <f t="shared" si="0"/>
        <v>41687597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646469211</v>
      </c>
      <c r="W10" s="66">
        <f t="shared" si="0"/>
        <v>351077029</v>
      </c>
      <c r="X10" s="66">
        <f t="shared" si="0"/>
        <v>295392182</v>
      </c>
      <c r="Y10" s="67">
        <f>+IF(W10&lt;&gt;0,(X10/W10)*100,0)</f>
        <v>84.13885204662593</v>
      </c>
      <c r="Z10" s="68">
        <f t="shared" si="0"/>
        <v>663964115</v>
      </c>
    </row>
    <row r="11" spans="1:26" ht="12.75">
      <c r="A11" s="58" t="s">
        <v>37</v>
      </c>
      <c r="B11" s="19">
        <v>249629103</v>
      </c>
      <c r="C11" s="19">
        <v>0</v>
      </c>
      <c r="D11" s="59">
        <v>265938793</v>
      </c>
      <c r="E11" s="60">
        <v>265938793</v>
      </c>
      <c r="F11" s="60">
        <v>20056749</v>
      </c>
      <c r="G11" s="60">
        <v>24147844</v>
      </c>
      <c r="H11" s="60">
        <v>21671620</v>
      </c>
      <c r="I11" s="60">
        <v>65876213</v>
      </c>
      <c r="J11" s="60">
        <v>21554273</v>
      </c>
      <c r="K11" s="60">
        <v>21112536</v>
      </c>
      <c r="L11" s="60">
        <v>22636478</v>
      </c>
      <c r="M11" s="60">
        <v>65303287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131179500</v>
      </c>
      <c r="W11" s="60">
        <v>112878498</v>
      </c>
      <c r="X11" s="60">
        <v>18301002</v>
      </c>
      <c r="Y11" s="61">
        <v>16.21</v>
      </c>
      <c r="Z11" s="62">
        <v>265938793</v>
      </c>
    </row>
    <row r="12" spans="1:26" ht="12.75">
      <c r="A12" s="58" t="s">
        <v>38</v>
      </c>
      <c r="B12" s="19">
        <v>20300370</v>
      </c>
      <c r="C12" s="19">
        <v>0</v>
      </c>
      <c r="D12" s="59">
        <v>30223461</v>
      </c>
      <c r="E12" s="60">
        <v>30223461</v>
      </c>
      <c r="F12" s="60">
        <v>1974231</v>
      </c>
      <c r="G12" s="60">
        <v>1992914</v>
      </c>
      <c r="H12" s="60">
        <v>1993359</v>
      </c>
      <c r="I12" s="60">
        <v>5960504</v>
      </c>
      <c r="J12" s="60">
        <v>1998461</v>
      </c>
      <c r="K12" s="60">
        <v>2082875</v>
      </c>
      <c r="L12" s="60">
        <v>2081168</v>
      </c>
      <c r="M12" s="60">
        <v>6162504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12123008</v>
      </c>
      <c r="W12" s="60">
        <v>15111498</v>
      </c>
      <c r="X12" s="60">
        <v>-2988490</v>
      </c>
      <c r="Y12" s="61">
        <v>-19.78</v>
      </c>
      <c r="Z12" s="62">
        <v>30223461</v>
      </c>
    </row>
    <row r="13" spans="1:26" ht="12.75">
      <c r="A13" s="58" t="s">
        <v>280</v>
      </c>
      <c r="B13" s="19">
        <v>50786376</v>
      </c>
      <c r="C13" s="19">
        <v>0</v>
      </c>
      <c r="D13" s="59">
        <v>27994954</v>
      </c>
      <c r="E13" s="60">
        <v>27994954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20761002</v>
      </c>
      <c r="X13" s="60">
        <v>-20761002</v>
      </c>
      <c r="Y13" s="61">
        <v>-100</v>
      </c>
      <c r="Z13" s="62">
        <v>27994954</v>
      </c>
    </row>
    <row r="14" spans="1:26" ht="12.75">
      <c r="A14" s="58" t="s">
        <v>40</v>
      </c>
      <c r="B14" s="19">
        <v>9355402</v>
      </c>
      <c r="C14" s="19">
        <v>0</v>
      </c>
      <c r="D14" s="59">
        <v>154000</v>
      </c>
      <c r="E14" s="60">
        <v>154000</v>
      </c>
      <c r="F14" s="60">
        <v>0</v>
      </c>
      <c r="G14" s="60">
        <v>341</v>
      </c>
      <c r="H14" s="60">
        <v>0</v>
      </c>
      <c r="I14" s="60">
        <v>341</v>
      </c>
      <c r="J14" s="60">
        <v>726408</v>
      </c>
      <c r="K14" s="60">
        <v>0</v>
      </c>
      <c r="L14" s="60">
        <v>18609</v>
      </c>
      <c r="M14" s="60">
        <v>745017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745358</v>
      </c>
      <c r="W14" s="60"/>
      <c r="X14" s="60">
        <v>745358</v>
      </c>
      <c r="Y14" s="61">
        <v>0</v>
      </c>
      <c r="Z14" s="62">
        <v>154000</v>
      </c>
    </row>
    <row r="15" spans="1:26" ht="12.75">
      <c r="A15" s="58" t="s">
        <v>41</v>
      </c>
      <c r="B15" s="19">
        <v>229244811</v>
      </c>
      <c r="C15" s="19">
        <v>0</v>
      </c>
      <c r="D15" s="59">
        <v>278602288</v>
      </c>
      <c r="E15" s="60">
        <v>278602288</v>
      </c>
      <c r="F15" s="60">
        <v>656180</v>
      </c>
      <c r="G15" s="60">
        <v>139193</v>
      </c>
      <c r="H15" s="60">
        <v>4483044</v>
      </c>
      <c r="I15" s="60">
        <v>5278417</v>
      </c>
      <c r="J15" s="60">
        <v>194671</v>
      </c>
      <c r="K15" s="60">
        <v>307153</v>
      </c>
      <c r="L15" s="60">
        <v>41133590</v>
      </c>
      <c r="M15" s="60">
        <v>41635414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46913831</v>
      </c>
      <c r="W15" s="60">
        <v>119384998</v>
      </c>
      <c r="X15" s="60">
        <v>-72471167</v>
      </c>
      <c r="Y15" s="61">
        <v>-60.7</v>
      </c>
      <c r="Z15" s="62">
        <v>278602288</v>
      </c>
    </row>
    <row r="16" spans="1:26" ht="12.75">
      <c r="A16" s="69" t="s">
        <v>42</v>
      </c>
      <c r="B16" s="19">
        <v>100000</v>
      </c>
      <c r="C16" s="19">
        <v>0</v>
      </c>
      <c r="D16" s="59">
        <v>159000</v>
      </c>
      <c r="E16" s="60">
        <v>159000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9066000</v>
      </c>
      <c r="X16" s="60">
        <v>-9066000</v>
      </c>
      <c r="Y16" s="61">
        <v>-100</v>
      </c>
      <c r="Z16" s="62">
        <v>159000</v>
      </c>
    </row>
    <row r="17" spans="1:26" ht="12.75">
      <c r="A17" s="58" t="s">
        <v>43</v>
      </c>
      <c r="B17" s="19">
        <v>112357423</v>
      </c>
      <c r="C17" s="19">
        <v>0</v>
      </c>
      <c r="D17" s="59">
        <v>113937784</v>
      </c>
      <c r="E17" s="60">
        <v>113937784</v>
      </c>
      <c r="F17" s="60">
        <v>1670814</v>
      </c>
      <c r="G17" s="60">
        <v>2272586</v>
      </c>
      <c r="H17" s="60">
        <v>10477779</v>
      </c>
      <c r="I17" s="60">
        <v>14421179</v>
      </c>
      <c r="J17" s="60">
        <v>10092518</v>
      </c>
      <c r="K17" s="60">
        <v>10560873</v>
      </c>
      <c r="L17" s="60">
        <v>5913254</v>
      </c>
      <c r="M17" s="60">
        <v>26566645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40987824</v>
      </c>
      <c r="W17" s="60">
        <v>67919496</v>
      </c>
      <c r="X17" s="60">
        <v>-26931672</v>
      </c>
      <c r="Y17" s="61">
        <v>-39.65</v>
      </c>
      <c r="Z17" s="62">
        <v>113937784</v>
      </c>
    </row>
    <row r="18" spans="1:26" ht="12.75">
      <c r="A18" s="70" t="s">
        <v>44</v>
      </c>
      <c r="B18" s="71">
        <f>SUM(B11:B17)</f>
        <v>671773485</v>
      </c>
      <c r="C18" s="71">
        <f>SUM(C11:C17)</f>
        <v>0</v>
      </c>
      <c r="D18" s="72">
        <f aca="true" t="shared" si="1" ref="D18:Z18">SUM(D11:D17)</f>
        <v>717010280</v>
      </c>
      <c r="E18" s="73">
        <f t="shared" si="1"/>
        <v>717010280</v>
      </c>
      <c r="F18" s="73">
        <f t="shared" si="1"/>
        <v>24357974</v>
      </c>
      <c r="G18" s="73">
        <f t="shared" si="1"/>
        <v>28552878</v>
      </c>
      <c r="H18" s="73">
        <f t="shared" si="1"/>
        <v>38625802</v>
      </c>
      <c r="I18" s="73">
        <f t="shared" si="1"/>
        <v>91536654</v>
      </c>
      <c r="J18" s="73">
        <f t="shared" si="1"/>
        <v>34566331</v>
      </c>
      <c r="K18" s="73">
        <f t="shared" si="1"/>
        <v>34063437</v>
      </c>
      <c r="L18" s="73">
        <f t="shared" si="1"/>
        <v>71783099</v>
      </c>
      <c r="M18" s="73">
        <f t="shared" si="1"/>
        <v>140412867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231949521</v>
      </c>
      <c r="W18" s="73">
        <f t="shared" si="1"/>
        <v>345121492</v>
      </c>
      <c r="X18" s="73">
        <f t="shared" si="1"/>
        <v>-113171971</v>
      </c>
      <c r="Y18" s="67">
        <f>+IF(W18&lt;&gt;0,(X18/W18)*100,0)</f>
        <v>-32.79192215592299</v>
      </c>
      <c r="Z18" s="74">
        <f t="shared" si="1"/>
        <v>717010280</v>
      </c>
    </row>
    <row r="19" spans="1:26" ht="12.75">
      <c r="A19" s="70" t="s">
        <v>45</v>
      </c>
      <c r="B19" s="75">
        <f>+B10-B18</f>
        <v>-61797105</v>
      </c>
      <c r="C19" s="75">
        <f>+C10-C18</f>
        <v>0</v>
      </c>
      <c r="D19" s="76">
        <f aca="true" t="shared" si="2" ref="D19:Z19">+D10-D18</f>
        <v>-53046165</v>
      </c>
      <c r="E19" s="77">
        <f t="shared" si="2"/>
        <v>-53046165</v>
      </c>
      <c r="F19" s="77">
        <f t="shared" si="2"/>
        <v>117187886</v>
      </c>
      <c r="G19" s="77">
        <f t="shared" si="2"/>
        <v>260760246</v>
      </c>
      <c r="H19" s="77">
        <f t="shared" si="2"/>
        <v>135296828</v>
      </c>
      <c r="I19" s="77">
        <f t="shared" si="2"/>
        <v>513244960</v>
      </c>
      <c r="J19" s="77">
        <f t="shared" si="2"/>
        <v>-5950496</v>
      </c>
      <c r="K19" s="77">
        <f t="shared" si="2"/>
        <v>-26907650</v>
      </c>
      <c r="L19" s="77">
        <f t="shared" si="2"/>
        <v>-65867124</v>
      </c>
      <c r="M19" s="77">
        <f t="shared" si="2"/>
        <v>-98725270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414519690</v>
      </c>
      <c r="W19" s="77">
        <f>IF(E10=E18,0,W10-W18)</f>
        <v>5955537</v>
      </c>
      <c r="X19" s="77">
        <f t="shared" si="2"/>
        <v>408564153</v>
      </c>
      <c r="Y19" s="78">
        <f>+IF(W19&lt;&gt;0,(X19/W19)*100,0)</f>
        <v>6860.240361196648</v>
      </c>
      <c r="Z19" s="79">
        <f t="shared" si="2"/>
        <v>-53046165</v>
      </c>
    </row>
    <row r="20" spans="1:26" ht="12.75">
      <c r="A20" s="58" t="s">
        <v>46</v>
      </c>
      <c r="B20" s="19">
        <v>-34829300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-53617</v>
      </c>
      <c r="I20" s="60">
        <v>-53617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-53617</v>
      </c>
      <c r="W20" s="60"/>
      <c r="X20" s="60">
        <v>-53617</v>
      </c>
      <c r="Y20" s="61">
        <v>0</v>
      </c>
      <c r="Z20" s="62">
        <v>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-96626405</v>
      </c>
      <c r="C22" s="86">
        <f>SUM(C19:C21)</f>
        <v>0</v>
      </c>
      <c r="D22" s="87">
        <f aca="true" t="shared" si="3" ref="D22:Z22">SUM(D19:D21)</f>
        <v>-53046165</v>
      </c>
      <c r="E22" s="88">
        <f t="shared" si="3"/>
        <v>-53046165</v>
      </c>
      <c r="F22" s="88">
        <f t="shared" si="3"/>
        <v>117187886</v>
      </c>
      <c r="G22" s="88">
        <f t="shared" si="3"/>
        <v>260760246</v>
      </c>
      <c r="H22" s="88">
        <f t="shared" si="3"/>
        <v>135243211</v>
      </c>
      <c r="I22" s="88">
        <f t="shared" si="3"/>
        <v>513191343</v>
      </c>
      <c r="J22" s="88">
        <f t="shared" si="3"/>
        <v>-5950496</v>
      </c>
      <c r="K22" s="88">
        <f t="shared" si="3"/>
        <v>-26907650</v>
      </c>
      <c r="L22" s="88">
        <f t="shared" si="3"/>
        <v>-65867124</v>
      </c>
      <c r="M22" s="88">
        <f t="shared" si="3"/>
        <v>-98725270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414466073</v>
      </c>
      <c r="W22" s="88">
        <f t="shared" si="3"/>
        <v>5955537</v>
      </c>
      <c r="X22" s="88">
        <f t="shared" si="3"/>
        <v>408510536</v>
      </c>
      <c r="Y22" s="89">
        <f>+IF(W22&lt;&gt;0,(X22/W22)*100,0)</f>
        <v>6859.3400729438845</v>
      </c>
      <c r="Z22" s="90">
        <f t="shared" si="3"/>
        <v>-53046165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-96626405</v>
      </c>
      <c r="C24" s="75">
        <f>SUM(C22:C23)</f>
        <v>0</v>
      </c>
      <c r="D24" s="76">
        <f aca="true" t="shared" si="4" ref="D24:Z24">SUM(D22:D23)</f>
        <v>-53046165</v>
      </c>
      <c r="E24" s="77">
        <f t="shared" si="4"/>
        <v>-53046165</v>
      </c>
      <c r="F24" s="77">
        <f t="shared" si="4"/>
        <v>117187886</v>
      </c>
      <c r="G24" s="77">
        <f t="shared" si="4"/>
        <v>260760246</v>
      </c>
      <c r="H24" s="77">
        <f t="shared" si="4"/>
        <v>135243211</v>
      </c>
      <c r="I24" s="77">
        <f t="shared" si="4"/>
        <v>513191343</v>
      </c>
      <c r="J24" s="77">
        <f t="shared" si="4"/>
        <v>-5950496</v>
      </c>
      <c r="K24" s="77">
        <f t="shared" si="4"/>
        <v>-26907650</v>
      </c>
      <c r="L24" s="77">
        <f t="shared" si="4"/>
        <v>-65867124</v>
      </c>
      <c r="M24" s="77">
        <f t="shared" si="4"/>
        <v>-98725270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414466073</v>
      </c>
      <c r="W24" s="77">
        <f t="shared" si="4"/>
        <v>5955537</v>
      </c>
      <c r="X24" s="77">
        <f t="shared" si="4"/>
        <v>408510536</v>
      </c>
      <c r="Y24" s="78">
        <f>+IF(W24&lt;&gt;0,(X24/W24)*100,0)</f>
        <v>6859.3400729438845</v>
      </c>
      <c r="Z24" s="79">
        <f t="shared" si="4"/>
        <v>-53046165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47574776</v>
      </c>
      <c r="C27" s="22">
        <v>0</v>
      </c>
      <c r="D27" s="99">
        <v>61196000</v>
      </c>
      <c r="E27" s="100">
        <v>61196000</v>
      </c>
      <c r="F27" s="100">
        <v>295211</v>
      </c>
      <c r="G27" s="100">
        <v>528000</v>
      </c>
      <c r="H27" s="100">
        <v>138487</v>
      </c>
      <c r="I27" s="100">
        <v>961698</v>
      </c>
      <c r="J27" s="100">
        <v>6009327</v>
      </c>
      <c r="K27" s="100">
        <v>4732939</v>
      </c>
      <c r="L27" s="100">
        <v>3643230</v>
      </c>
      <c r="M27" s="100">
        <v>14385496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15347194</v>
      </c>
      <c r="W27" s="100">
        <v>30598000</v>
      </c>
      <c r="X27" s="100">
        <v>-15250806</v>
      </c>
      <c r="Y27" s="101">
        <v>-49.84</v>
      </c>
      <c r="Z27" s="102">
        <v>61196000</v>
      </c>
    </row>
    <row r="28" spans="1:26" ht="12.75">
      <c r="A28" s="103" t="s">
        <v>46</v>
      </c>
      <c r="B28" s="19">
        <v>38881657</v>
      </c>
      <c r="C28" s="19">
        <v>0</v>
      </c>
      <c r="D28" s="59">
        <v>56496000</v>
      </c>
      <c r="E28" s="60">
        <v>56496000</v>
      </c>
      <c r="F28" s="60">
        <v>295211</v>
      </c>
      <c r="G28" s="60">
        <v>528000</v>
      </c>
      <c r="H28" s="60">
        <v>138487</v>
      </c>
      <c r="I28" s="60">
        <v>961698</v>
      </c>
      <c r="J28" s="60">
        <v>5962815</v>
      </c>
      <c r="K28" s="60">
        <v>4686664</v>
      </c>
      <c r="L28" s="60">
        <v>3596614</v>
      </c>
      <c r="M28" s="60">
        <v>14246093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15207791</v>
      </c>
      <c r="W28" s="60">
        <v>28248000</v>
      </c>
      <c r="X28" s="60">
        <v>-13040209</v>
      </c>
      <c r="Y28" s="61">
        <v>-46.16</v>
      </c>
      <c r="Z28" s="62">
        <v>56496000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8693119</v>
      </c>
      <c r="C31" s="19">
        <v>0</v>
      </c>
      <c r="D31" s="59">
        <v>4700000</v>
      </c>
      <c r="E31" s="60">
        <v>4700000</v>
      </c>
      <c r="F31" s="60">
        <v>0</v>
      </c>
      <c r="G31" s="60">
        <v>0</v>
      </c>
      <c r="H31" s="60">
        <v>0</v>
      </c>
      <c r="I31" s="60">
        <v>0</v>
      </c>
      <c r="J31" s="60">
        <v>46512</v>
      </c>
      <c r="K31" s="60">
        <v>46275</v>
      </c>
      <c r="L31" s="60">
        <v>46616</v>
      </c>
      <c r="M31" s="60">
        <v>139403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139403</v>
      </c>
      <c r="W31" s="60">
        <v>2350000</v>
      </c>
      <c r="X31" s="60">
        <v>-2210597</v>
      </c>
      <c r="Y31" s="61">
        <v>-94.07</v>
      </c>
      <c r="Z31" s="62">
        <v>4700000</v>
      </c>
    </row>
    <row r="32" spans="1:26" ht="12.75">
      <c r="A32" s="70" t="s">
        <v>54</v>
      </c>
      <c r="B32" s="22">
        <f>SUM(B28:B31)</f>
        <v>47574776</v>
      </c>
      <c r="C32" s="22">
        <f>SUM(C28:C31)</f>
        <v>0</v>
      </c>
      <c r="D32" s="99">
        <f aca="true" t="shared" si="5" ref="D32:Z32">SUM(D28:D31)</f>
        <v>61196000</v>
      </c>
      <c r="E32" s="100">
        <f t="shared" si="5"/>
        <v>61196000</v>
      </c>
      <c r="F32" s="100">
        <f t="shared" si="5"/>
        <v>295211</v>
      </c>
      <c r="G32" s="100">
        <f t="shared" si="5"/>
        <v>528000</v>
      </c>
      <c r="H32" s="100">
        <f t="shared" si="5"/>
        <v>138487</v>
      </c>
      <c r="I32" s="100">
        <f t="shared" si="5"/>
        <v>961698</v>
      </c>
      <c r="J32" s="100">
        <f t="shared" si="5"/>
        <v>6009327</v>
      </c>
      <c r="K32" s="100">
        <f t="shared" si="5"/>
        <v>4732939</v>
      </c>
      <c r="L32" s="100">
        <f t="shared" si="5"/>
        <v>3643230</v>
      </c>
      <c r="M32" s="100">
        <f t="shared" si="5"/>
        <v>14385496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15347194</v>
      </c>
      <c r="W32" s="100">
        <f t="shared" si="5"/>
        <v>30598000</v>
      </c>
      <c r="X32" s="100">
        <f t="shared" si="5"/>
        <v>-15250806</v>
      </c>
      <c r="Y32" s="101">
        <f>+IF(W32&lt;&gt;0,(X32/W32)*100,0)</f>
        <v>-49.84249297339695</v>
      </c>
      <c r="Z32" s="102">
        <f t="shared" si="5"/>
        <v>61196000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99226927</v>
      </c>
      <c r="C35" s="19">
        <v>0</v>
      </c>
      <c r="D35" s="59">
        <v>561903377</v>
      </c>
      <c r="E35" s="60">
        <v>561903377</v>
      </c>
      <c r="F35" s="60">
        <v>457823194</v>
      </c>
      <c r="G35" s="60">
        <v>557137725</v>
      </c>
      <c r="H35" s="60">
        <v>322610804</v>
      </c>
      <c r="I35" s="60">
        <v>322610804</v>
      </c>
      <c r="J35" s="60">
        <v>329206979</v>
      </c>
      <c r="K35" s="60">
        <v>328337060</v>
      </c>
      <c r="L35" s="60">
        <v>346865124</v>
      </c>
      <c r="M35" s="60">
        <v>346865124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346865124</v>
      </c>
      <c r="W35" s="60">
        <v>280951689</v>
      </c>
      <c r="X35" s="60">
        <v>65913435</v>
      </c>
      <c r="Y35" s="61">
        <v>23.46</v>
      </c>
      <c r="Z35" s="62">
        <v>561903377</v>
      </c>
    </row>
    <row r="36" spans="1:26" ht="12.75">
      <c r="A36" s="58" t="s">
        <v>57</v>
      </c>
      <c r="B36" s="19">
        <v>1477201236</v>
      </c>
      <c r="C36" s="19">
        <v>0</v>
      </c>
      <c r="D36" s="59">
        <v>1894450735</v>
      </c>
      <c r="E36" s="60">
        <v>1894450735</v>
      </c>
      <c r="F36" s="60">
        <v>1508974899</v>
      </c>
      <c r="G36" s="60">
        <v>1421151889</v>
      </c>
      <c r="H36" s="60">
        <v>1697631831</v>
      </c>
      <c r="I36" s="60">
        <v>1697631831</v>
      </c>
      <c r="J36" s="60">
        <v>1703641159</v>
      </c>
      <c r="K36" s="60">
        <v>1708905302</v>
      </c>
      <c r="L36" s="60">
        <v>1712548532</v>
      </c>
      <c r="M36" s="60">
        <v>1712548532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1712548532</v>
      </c>
      <c r="W36" s="60">
        <v>947225368</v>
      </c>
      <c r="X36" s="60">
        <v>765323164</v>
      </c>
      <c r="Y36" s="61">
        <v>80.8</v>
      </c>
      <c r="Z36" s="62">
        <v>1894450735</v>
      </c>
    </row>
    <row r="37" spans="1:26" ht="12.75">
      <c r="A37" s="58" t="s">
        <v>58</v>
      </c>
      <c r="B37" s="19">
        <v>194665045</v>
      </c>
      <c r="C37" s="19">
        <v>0</v>
      </c>
      <c r="D37" s="59">
        <v>163671086</v>
      </c>
      <c r="E37" s="60">
        <v>163671086</v>
      </c>
      <c r="F37" s="60">
        <v>404554334</v>
      </c>
      <c r="G37" s="60">
        <v>331109013</v>
      </c>
      <c r="H37" s="60">
        <v>276544522</v>
      </c>
      <c r="I37" s="60">
        <v>276544522</v>
      </c>
      <c r="J37" s="60">
        <v>280300291</v>
      </c>
      <c r="K37" s="60">
        <v>282263244</v>
      </c>
      <c r="L37" s="60">
        <v>278451375</v>
      </c>
      <c r="M37" s="60">
        <v>278451375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278451375</v>
      </c>
      <c r="W37" s="60">
        <v>81835543</v>
      </c>
      <c r="X37" s="60">
        <v>196615832</v>
      </c>
      <c r="Y37" s="61">
        <v>240.26</v>
      </c>
      <c r="Z37" s="62">
        <v>163671086</v>
      </c>
    </row>
    <row r="38" spans="1:26" ht="12.75">
      <c r="A38" s="58" t="s">
        <v>59</v>
      </c>
      <c r="B38" s="19">
        <v>60449276</v>
      </c>
      <c r="C38" s="19">
        <v>0</v>
      </c>
      <c r="D38" s="59">
        <v>22110706</v>
      </c>
      <c r="E38" s="60">
        <v>22110706</v>
      </c>
      <c r="F38" s="60">
        <v>35527427</v>
      </c>
      <c r="G38" s="60">
        <v>22376854</v>
      </c>
      <c r="H38" s="60">
        <v>19231323</v>
      </c>
      <c r="I38" s="60">
        <v>19231323</v>
      </c>
      <c r="J38" s="60">
        <v>19231323</v>
      </c>
      <c r="K38" s="60">
        <v>19231323</v>
      </c>
      <c r="L38" s="60">
        <v>19231323</v>
      </c>
      <c r="M38" s="60">
        <v>19231323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19231323</v>
      </c>
      <c r="W38" s="60">
        <v>11055353</v>
      </c>
      <c r="X38" s="60">
        <v>8175970</v>
      </c>
      <c r="Y38" s="61">
        <v>73.95</v>
      </c>
      <c r="Z38" s="62">
        <v>22110706</v>
      </c>
    </row>
    <row r="39" spans="1:26" ht="12.75">
      <c r="A39" s="58" t="s">
        <v>60</v>
      </c>
      <c r="B39" s="19">
        <v>1321313842</v>
      </c>
      <c r="C39" s="19">
        <v>0</v>
      </c>
      <c r="D39" s="59">
        <v>2270572320</v>
      </c>
      <c r="E39" s="60">
        <v>2270572320</v>
      </c>
      <c r="F39" s="60">
        <v>1526716332</v>
      </c>
      <c r="G39" s="60">
        <v>1624803746</v>
      </c>
      <c r="H39" s="60">
        <v>1724466790</v>
      </c>
      <c r="I39" s="60">
        <v>1724466790</v>
      </c>
      <c r="J39" s="60">
        <v>1733316524</v>
      </c>
      <c r="K39" s="60">
        <v>1735747796</v>
      </c>
      <c r="L39" s="60">
        <v>1761730958</v>
      </c>
      <c r="M39" s="60">
        <v>1761730958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1761730958</v>
      </c>
      <c r="W39" s="60">
        <v>1135286160</v>
      </c>
      <c r="X39" s="60">
        <v>626444798</v>
      </c>
      <c r="Y39" s="61">
        <v>55.18</v>
      </c>
      <c r="Z39" s="62">
        <v>2270572320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67218840</v>
      </c>
      <c r="C42" s="19">
        <v>0</v>
      </c>
      <c r="D42" s="59">
        <v>-18565642</v>
      </c>
      <c r="E42" s="60">
        <v>-18565642</v>
      </c>
      <c r="F42" s="60">
        <v>162541</v>
      </c>
      <c r="G42" s="60">
        <v>69890695</v>
      </c>
      <c r="H42" s="60">
        <v>-17487125</v>
      </c>
      <c r="I42" s="60">
        <v>52566111</v>
      </c>
      <c r="J42" s="60">
        <v>-4633393</v>
      </c>
      <c r="K42" s="60">
        <v>-145219</v>
      </c>
      <c r="L42" s="60">
        <v>2369524</v>
      </c>
      <c r="M42" s="60">
        <v>-2409088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50157023</v>
      </c>
      <c r="W42" s="60">
        <v>27063220</v>
      </c>
      <c r="X42" s="60">
        <v>23093803</v>
      </c>
      <c r="Y42" s="61">
        <v>85.33</v>
      </c>
      <c r="Z42" s="62">
        <v>-18565642</v>
      </c>
    </row>
    <row r="43" spans="1:26" ht="12.75">
      <c r="A43" s="58" t="s">
        <v>63</v>
      </c>
      <c r="B43" s="19">
        <v>-117422712</v>
      </c>
      <c r="C43" s="19">
        <v>0</v>
      </c>
      <c r="D43" s="59">
        <v>-56550000</v>
      </c>
      <c r="E43" s="60">
        <v>-56550000</v>
      </c>
      <c r="F43" s="60">
        <v>-295211</v>
      </c>
      <c r="G43" s="60">
        <v>-528000</v>
      </c>
      <c r="H43" s="60">
        <v>-138487</v>
      </c>
      <c r="I43" s="60">
        <v>-961698</v>
      </c>
      <c r="J43" s="60">
        <v>-6009328</v>
      </c>
      <c r="K43" s="60">
        <v>-5264143</v>
      </c>
      <c r="L43" s="60">
        <v>-3643231</v>
      </c>
      <c r="M43" s="60">
        <v>-14916702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-15878400</v>
      </c>
      <c r="W43" s="60">
        <v>-20392800</v>
      </c>
      <c r="X43" s="60">
        <v>4514400</v>
      </c>
      <c r="Y43" s="61">
        <v>-22.14</v>
      </c>
      <c r="Z43" s="62">
        <v>-56550000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585217</v>
      </c>
      <c r="C45" s="22">
        <v>0</v>
      </c>
      <c r="D45" s="99">
        <v>-1615642</v>
      </c>
      <c r="E45" s="100">
        <v>-1615642</v>
      </c>
      <c r="F45" s="100">
        <v>62317676</v>
      </c>
      <c r="G45" s="100">
        <v>131680371</v>
      </c>
      <c r="H45" s="100">
        <v>114054759</v>
      </c>
      <c r="I45" s="100">
        <v>114054759</v>
      </c>
      <c r="J45" s="100">
        <v>103412038</v>
      </c>
      <c r="K45" s="100">
        <v>98002676</v>
      </c>
      <c r="L45" s="100">
        <v>96728969</v>
      </c>
      <c r="M45" s="100">
        <v>96728969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96728969</v>
      </c>
      <c r="W45" s="100">
        <v>80170420</v>
      </c>
      <c r="X45" s="100">
        <v>16558549</v>
      </c>
      <c r="Y45" s="101">
        <v>20.65</v>
      </c>
      <c r="Z45" s="102">
        <v>-1615642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52353124</v>
      </c>
      <c r="C49" s="52">
        <v>0</v>
      </c>
      <c r="D49" s="129">
        <v>21125707</v>
      </c>
      <c r="E49" s="54">
        <v>19666771</v>
      </c>
      <c r="F49" s="54">
        <v>0</v>
      </c>
      <c r="G49" s="54">
        <v>0</v>
      </c>
      <c r="H49" s="54">
        <v>0</v>
      </c>
      <c r="I49" s="54">
        <v>664430383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757575985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2476887</v>
      </c>
      <c r="C51" s="52">
        <v>0</v>
      </c>
      <c r="D51" s="129">
        <v>2101421</v>
      </c>
      <c r="E51" s="54">
        <v>1937883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6516191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99.84200947448521</v>
      </c>
      <c r="C58" s="5">
        <f>IF(C67=0,0,+(C76/C67)*100)</f>
        <v>0</v>
      </c>
      <c r="D58" s="6">
        <f aca="true" t="shared" si="6" ref="D58:Z58">IF(D67=0,0,+(D76/D67)*100)</f>
        <v>80.4379149123875</v>
      </c>
      <c r="E58" s="7">
        <f t="shared" si="6"/>
        <v>80.4379149123875</v>
      </c>
      <c r="F58" s="7">
        <f t="shared" si="6"/>
        <v>3.482421708994813</v>
      </c>
      <c r="G58" s="7">
        <f t="shared" si="6"/>
        <v>11.28994367223905</v>
      </c>
      <c r="H58" s="7">
        <f t="shared" si="6"/>
        <v>12.499996150551771</v>
      </c>
      <c r="I58" s="7">
        <f t="shared" si="6"/>
        <v>9.629305049194413</v>
      </c>
      <c r="J58" s="7">
        <f t="shared" si="6"/>
        <v>79.43955269316554</v>
      </c>
      <c r="K58" s="7">
        <f t="shared" si="6"/>
        <v>360.20968626477645</v>
      </c>
      <c r="L58" s="7">
        <f t="shared" si="6"/>
        <v>517.3812735849284</v>
      </c>
      <c r="M58" s="7">
        <f t="shared" si="6"/>
        <v>172.43809867818658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20.197322514480454</v>
      </c>
      <c r="W58" s="7">
        <f t="shared" si="6"/>
        <v>87.99919407902573</v>
      </c>
      <c r="X58" s="7">
        <f t="shared" si="6"/>
        <v>0</v>
      </c>
      <c r="Y58" s="7">
        <f t="shared" si="6"/>
        <v>0</v>
      </c>
      <c r="Z58" s="8">
        <f t="shared" si="6"/>
        <v>80.4379149123875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72.16443783443357</v>
      </c>
      <c r="E59" s="10">
        <f t="shared" si="7"/>
        <v>72.16443783443357</v>
      </c>
      <c r="F59" s="10">
        <f t="shared" si="7"/>
        <v>3.5183527716177365</v>
      </c>
      <c r="G59" s="10">
        <f t="shared" si="7"/>
        <v>-874.7599862849306</v>
      </c>
      <c r="H59" s="10">
        <f t="shared" si="7"/>
        <v>4363.599146429151</v>
      </c>
      <c r="I59" s="10">
        <f t="shared" si="7"/>
        <v>13.438686315470703</v>
      </c>
      <c r="J59" s="10">
        <f t="shared" si="7"/>
        <v>-4823.328833785179</v>
      </c>
      <c r="K59" s="10">
        <f t="shared" si="7"/>
        <v>0</v>
      </c>
      <c r="L59" s="10">
        <f t="shared" si="7"/>
        <v>0</v>
      </c>
      <c r="M59" s="10">
        <f t="shared" si="7"/>
        <v>-13639.35819050104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26.022304708341125</v>
      </c>
      <c r="W59" s="10">
        <f t="shared" si="7"/>
        <v>76.2737066209384</v>
      </c>
      <c r="X59" s="10">
        <f t="shared" si="7"/>
        <v>0</v>
      </c>
      <c r="Y59" s="10">
        <f t="shared" si="7"/>
        <v>0</v>
      </c>
      <c r="Z59" s="11">
        <f t="shared" si="7"/>
        <v>72.16443783443357</v>
      </c>
    </row>
    <row r="60" spans="1:26" ht="12.75">
      <c r="A60" s="38" t="s">
        <v>32</v>
      </c>
      <c r="B60" s="12">
        <f t="shared" si="7"/>
        <v>99.7672374349747</v>
      </c>
      <c r="C60" s="12">
        <f t="shared" si="7"/>
        <v>0</v>
      </c>
      <c r="D60" s="3">
        <f t="shared" si="7"/>
        <v>88.737105831133</v>
      </c>
      <c r="E60" s="13">
        <f t="shared" si="7"/>
        <v>88.737105831133</v>
      </c>
      <c r="F60" s="13">
        <f t="shared" si="7"/>
        <v>2.96632777004354</v>
      </c>
      <c r="G60" s="13">
        <f t="shared" si="7"/>
        <v>8.561646142191993</v>
      </c>
      <c r="H60" s="13">
        <f t="shared" si="7"/>
        <v>10.123741013692594</v>
      </c>
      <c r="I60" s="13">
        <f t="shared" si="7"/>
        <v>8.658424010766135</v>
      </c>
      <c r="J60" s="13">
        <f t="shared" si="7"/>
        <v>67.18481790356235</v>
      </c>
      <c r="K60" s="13">
        <f t="shared" si="7"/>
        <v>282.58400000279266</v>
      </c>
      <c r="L60" s="13">
        <f t="shared" si="7"/>
        <v>430.84071222073294</v>
      </c>
      <c r="M60" s="13">
        <f t="shared" si="7"/>
        <v>145.39503204672855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18.89470396672484</v>
      </c>
      <c r="W60" s="13">
        <f t="shared" si="7"/>
        <v>100.31837973525253</v>
      </c>
      <c r="X60" s="13">
        <f t="shared" si="7"/>
        <v>0</v>
      </c>
      <c r="Y60" s="13">
        <f t="shared" si="7"/>
        <v>0</v>
      </c>
      <c r="Z60" s="14">
        <f t="shared" si="7"/>
        <v>88.737105831133</v>
      </c>
    </row>
    <row r="61" spans="1:26" ht="12.75">
      <c r="A61" s="39" t="s">
        <v>103</v>
      </c>
      <c r="B61" s="12">
        <f t="shared" si="7"/>
        <v>99.70300003382592</v>
      </c>
      <c r="C61" s="12">
        <f t="shared" si="7"/>
        <v>0</v>
      </c>
      <c r="D61" s="3">
        <f t="shared" si="7"/>
        <v>95.81681093317573</v>
      </c>
      <c r="E61" s="13">
        <f t="shared" si="7"/>
        <v>95.81681093317573</v>
      </c>
      <c r="F61" s="13">
        <f t="shared" si="7"/>
        <v>0</v>
      </c>
      <c r="G61" s="13">
        <f t="shared" si="7"/>
        <v>8.145617059652606</v>
      </c>
      <c r="H61" s="13">
        <f t="shared" si="7"/>
        <v>9.34739441351608</v>
      </c>
      <c r="I61" s="13">
        <f t="shared" si="7"/>
        <v>7.942078919590845</v>
      </c>
      <c r="J61" s="13">
        <f t="shared" si="7"/>
        <v>76.13990020572963</v>
      </c>
      <c r="K61" s="13">
        <f t="shared" si="7"/>
        <v>267.8617657948793</v>
      </c>
      <c r="L61" s="13">
        <f t="shared" si="7"/>
        <v>405.57445259673057</v>
      </c>
      <c r="M61" s="13">
        <f t="shared" si="7"/>
        <v>156.7254930952198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17.84621064270088</v>
      </c>
      <c r="W61" s="13">
        <f t="shared" si="7"/>
        <v>110.58724387731039</v>
      </c>
      <c r="X61" s="13">
        <f t="shared" si="7"/>
        <v>0</v>
      </c>
      <c r="Y61" s="13">
        <f t="shared" si="7"/>
        <v>0</v>
      </c>
      <c r="Z61" s="14">
        <f t="shared" si="7"/>
        <v>95.81681093317573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100.00070440516006</v>
      </c>
      <c r="C64" s="12">
        <f t="shared" si="7"/>
        <v>0</v>
      </c>
      <c r="D64" s="3">
        <f t="shared" si="7"/>
        <v>50.382818117066904</v>
      </c>
      <c r="E64" s="13">
        <f t="shared" si="7"/>
        <v>50.382818117066904</v>
      </c>
      <c r="F64" s="13">
        <f t="shared" si="7"/>
        <v>27.838694564674128</v>
      </c>
      <c r="G64" s="13">
        <f t="shared" si="7"/>
        <v>28.043622163615794</v>
      </c>
      <c r="H64" s="13">
        <f t="shared" si="7"/>
        <v>-21.40610425388837</v>
      </c>
      <c r="I64" s="13">
        <f t="shared" si="7"/>
        <v>77.33640994715091</v>
      </c>
      <c r="J64" s="13">
        <f t="shared" si="7"/>
        <v>25.797919183050915</v>
      </c>
      <c r="K64" s="13">
        <f t="shared" si="7"/>
        <v>105307.7210460772</v>
      </c>
      <c r="L64" s="13">
        <f t="shared" si="7"/>
        <v>1307210</v>
      </c>
      <c r="M64" s="13">
        <f t="shared" si="7"/>
        <v>68.05949636807121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72.69398703487666</v>
      </c>
      <c r="W64" s="13">
        <f t="shared" si="7"/>
        <v>48.490354132083056</v>
      </c>
      <c r="X64" s="13">
        <f t="shared" si="7"/>
        <v>0</v>
      </c>
      <c r="Y64" s="13">
        <f t="shared" si="7"/>
        <v>0</v>
      </c>
      <c r="Z64" s="14">
        <f t="shared" si="7"/>
        <v>50.382818117066904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21.510206420308133</v>
      </c>
      <c r="E66" s="16">
        <f t="shared" si="7"/>
        <v>21.510206420308133</v>
      </c>
      <c r="F66" s="16">
        <f t="shared" si="7"/>
        <v>14.787773444440164</v>
      </c>
      <c r="G66" s="16">
        <f t="shared" si="7"/>
        <v>13.757754153793758</v>
      </c>
      <c r="H66" s="16">
        <f t="shared" si="7"/>
        <v>-11.952290703797658</v>
      </c>
      <c r="I66" s="16">
        <f t="shared" si="7"/>
        <v>49.71554584767771</v>
      </c>
      <c r="J66" s="16">
        <f t="shared" si="7"/>
        <v>12.490422738564925</v>
      </c>
      <c r="K66" s="16">
        <f t="shared" si="7"/>
        <v>0</v>
      </c>
      <c r="L66" s="16">
        <f t="shared" si="7"/>
        <v>0</v>
      </c>
      <c r="M66" s="16">
        <f t="shared" si="7"/>
        <v>26.323686869041378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36.32602601705418</v>
      </c>
      <c r="W66" s="16">
        <f t="shared" si="7"/>
        <v>19.244482008647445</v>
      </c>
      <c r="X66" s="16">
        <f t="shared" si="7"/>
        <v>0</v>
      </c>
      <c r="Y66" s="16">
        <f t="shared" si="7"/>
        <v>0</v>
      </c>
      <c r="Z66" s="17">
        <f t="shared" si="7"/>
        <v>21.510206420308133</v>
      </c>
    </row>
    <row r="67" spans="1:26" ht="12.75" hidden="1">
      <c r="A67" s="41" t="s">
        <v>287</v>
      </c>
      <c r="B67" s="24">
        <v>348946874</v>
      </c>
      <c r="C67" s="24"/>
      <c r="D67" s="25">
        <v>417829023</v>
      </c>
      <c r="E67" s="26">
        <v>417829023</v>
      </c>
      <c r="F67" s="26">
        <v>139879383</v>
      </c>
      <c r="G67" s="26">
        <v>214644605</v>
      </c>
      <c r="H67" s="26">
        <v>175349806</v>
      </c>
      <c r="I67" s="26">
        <v>529873794</v>
      </c>
      <c r="J67" s="26">
        <v>26915037</v>
      </c>
      <c r="K67" s="26">
        <v>5729226</v>
      </c>
      <c r="L67" s="26">
        <v>4137706</v>
      </c>
      <c r="M67" s="26">
        <v>36781969</v>
      </c>
      <c r="N67" s="26"/>
      <c r="O67" s="26"/>
      <c r="P67" s="26"/>
      <c r="Q67" s="26"/>
      <c r="R67" s="26"/>
      <c r="S67" s="26"/>
      <c r="T67" s="26"/>
      <c r="U67" s="26"/>
      <c r="V67" s="26">
        <v>566655763</v>
      </c>
      <c r="W67" s="26">
        <v>186177063</v>
      </c>
      <c r="X67" s="26"/>
      <c r="Y67" s="25"/>
      <c r="Z67" s="27">
        <v>417829023</v>
      </c>
    </row>
    <row r="68" spans="1:26" ht="12.75" hidden="1">
      <c r="A68" s="37" t="s">
        <v>31</v>
      </c>
      <c r="B68" s="19">
        <v>98090628</v>
      </c>
      <c r="C68" s="19"/>
      <c r="D68" s="20">
        <v>105875099</v>
      </c>
      <c r="E68" s="21">
        <v>105875099</v>
      </c>
      <c r="F68" s="21">
        <v>96302566</v>
      </c>
      <c r="G68" s="21">
        <v>-653296</v>
      </c>
      <c r="H68" s="21">
        <v>86226</v>
      </c>
      <c r="I68" s="21">
        <v>95735496</v>
      </c>
      <c r="J68" s="21">
        <v>-88157</v>
      </c>
      <c r="K68" s="21"/>
      <c r="L68" s="21"/>
      <c r="M68" s="21">
        <v>-88157</v>
      </c>
      <c r="N68" s="21"/>
      <c r="O68" s="21"/>
      <c r="P68" s="21"/>
      <c r="Q68" s="21"/>
      <c r="R68" s="21"/>
      <c r="S68" s="21"/>
      <c r="T68" s="21"/>
      <c r="U68" s="21"/>
      <c r="V68" s="21">
        <v>95647339</v>
      </c>
      <c r="W68" s="21">
        <v>47370838</v>
      </c>
      <c r="X68" s="21"/>
      <c r="Y68" s="20"/>
      <c r="Z68" s="23">
        <v>105875099</v>
      </c>
    </row>
    <row r="69" spans="1:26" ht="12.75" hidden="1">
      <c r="A69" s="38" t="s">
        <v>32</v>
      </c>
      <c r="B69" s="19">
        <v>236852090</v>
      </c>
      <c r="C69" s="19"/>
      <c r="D69" s="20">
        <v>286472904</v>
      </c>
      <c r="E69" s="21">
        <v>286472904</v>
      </c>
      <c r="F69" s="21">
        <v>41967075</v>
      </c>
      <c r="G69" s="21">
        <v>213653621</v>
      </c>
      <c r="H69" s="21">
        <v>177134075</v>
      </c>
      <c r="I69" s="21">
        <v>432754771</v>
      </c>
      <c r="J69" s="21">
        <v>25151151</v>
      </c>
      <c r="K69" s="21">
        <v>5729226</v>
      </c>
      <c r="L69" s="21">
        <v>4137706</v>
      </c>
      <c r="M69" s="21">
        <v>35018083</v>
      </c>
      <c r="N69" s="21"/>
      <c r="O69" s="21"/>
      <c r="P69" s="21"/>
      <c r="Q69" s="21"/>
      <c r="R69" s="21"/>
      <c r="S69" s="21"/>
      <c r="T69" s="21"/>
      <c r="U69" s="21"/>
      <c r="V69" s="21">
        <v>467772854</v>
      </c>
      <c r="W69" s="21">
        <v>124565717</v>
      </c>
      <c r="X69" s="21"/>
      <c r="Y69" s="20"/>
      <c r="Z69" s="23">
        <v>286472904</v>
      </c>
    </row>
    <row r="70" spans="1:26" ht="12.75" hidden="1">
      <c r="A70" s="39" t="s">
        <v>103</v>
      </c>
      <c r="B70" s="19">
        <v>185745139</v>
      </c>
      <c r="C70" s="19"/>
      <c r="D70" s="20">
        <v>241833559</v>
      </c>
      <c r="E70" s="21">
        <v>241833559</v>
      </c>
      <c r="F70" s="21">
        <v>37495310</v>
      </c>
      <c r="G70" s="21">
        <v>209186534</v>
      </c>
      <c r="H70" s="21">
        <v>181605678</v>
      </c>
      <c r="I70" s="21">
        <v>428287522</v>
      </c>
      <c r="J70" s="21">
        <v>20677139</v>
      </c>
      <c r="K70" s="21">
        <v>5728423</v>
      </c>
      <c r="L70" s="21">
        <v>4137626</v>
      </c>
      <c r="M70" s="21">
        <v>30543188</v>
      </c>
      <c r="N70" s="21"/>
      <c r="O70" s="21"/>
      <c r="P70" s="21"/>
      <c r="Q70" s="21"/>
      <c r="R70" s="21"/>
      <c r="S70" s="21"/>
      <c r="T70" s="21"/>
      <c r="U70" s="21"/>
      <c r="V70" s="21">
        <v>458830710</v>
      </c>
      <c r="W70" s="21">
        <v>103966482</v>
      </c>
      <c r="X70" s="21"/>
      <c r="Y70" s="20"/>
      <c r="Z70" s="23">
        <v>241833559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51106951</v>
      </c>
      <c r="C73" s="19"/>
      <c r="D73" s="20">
        <v>44639345</v>
      </c>
      <c r="E73" s="21">
        <v>44639345</v>
      </c>
      <c r="F73" s="21">
        <v>4471765</v>
      </c>
      <c r="G73" s="21">
        <v>4467087</v>
      </c>
      <c r="H73" s="21">
        <v>-4471603</v>
      </c>
      <c r="I73" s="21">
        <v>4467249</v>
      </c>
      <c r="J73" s="21">
        <v>4474012</v>
      </c>
      <c r="K73" s="21">
        <v>803</v>
      </c>
      <c r="L73" s="21">
        <v>80</v>
      </c>
      <c r="M73" s="21">
        <v>4474895</v>
      </c>
      <c r="N73" s="21"/>
      <c r="O73" s="21"/>
      <c r="P73" s="21"/>
      <c r="Q73" s="21"/>
      <c r="R73" s="21"/>
      <c r="S73" s="21"/>
      <c r="T73" s="21"/>
      <c r="U73" s="21"/>
      <c r="V73" s="21">
        <v>8942144</v>
      </c>
      <c r="W73" s="21">
        <v>20599235</v>
      </c>
      <c r="X73" s="21"/>
      <c r="Y73" s="20"/>
      <c r="Z73" s="23">
        <v>44639345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14004156</v>
      </c>
      <c r="C75" s="28"/>
      <c r="D75" s="29">
        <v>25481020</v>
      </c>
      <c r="E75" s="30">
        <v>25481020</v>
      </c>
      <c r="F75" s="30">
        <v>1609742</v>
      </c>
      <c r="G75" s="30">
        <v>1644280</v>
      </c>
      <c r="H75" s="30">
        <v>-1870495</v>
      </c>
      <c r="I75" s="30">
        <v>1383527</v>
      </c>
      <c r="J75" s="30">
        <v>1852043</v>
      </c>
      <c r="K75" s="30"/>
      <c r="L75" s="30"/>
      <c r="M75" s="30">
        <v>1852043</v>
      </c>
      <c r="N75" s="30"/>
      <c r="O75" s="30"/>
      <c r="P75" s="30"/>
      <c r="Q75" s="30"/>
      <c r="R75" s="30"/>
      <c r="S75" s="30"/>
      <c r="T75" s="30"/>
      <c r="U75" s="30"/>
      <c r="V75" s="30">
        <v>3235570</v>
      </c>
      <c r="W75" s="30">
        <v>14240508</v>
      </c>
      <c r="X75" s="30"/>
      <c r="Y75" s="29"/>
      <c r="Z75" s="31">
        <v>25481020</v>
      </c>
    </row>
    <row r="76" spans="1:26" ht="12.75" hidden="1">
      <c r="A76" s="42" t="s">
        <v>288</v>
      </c>
      <c r="B76" s="32">
        <v>348395571</v>
      </c>
      <c r="C76" s="32"/>
      <c r="D76" s="33">
        <v>336092954</v>
      </c>
      <c r="E76" s="34">
        <v>336092954</v>
      </c>
      <c r="F76" s="34">
        <v>4871190</v>
      </c>
      <c r="G76" s="34">
        <v>24233255</v>
      </c>
      <c r="H76" s="34">
        <v>21918719</v>
      </c>
      <c r="I76" s="34">
        <v>51023164</v>
      </c>
      <c r="J76" s="34">
        <v>21381185</v>
      </c>
      <c r="K76" s="34">
        <v>20637227</v>
      </c>
      <c r="L76" s="34">
        <v>21407716</v>
      </c>
      <c r="M76" s="34">
        <v>63426128</v>
      </c>
      <c r="N76" s="34"/>
      <c r="O76" s="34"/>
      <c r="P76" s="34"/>
      <c r="Q76" s="34"/>
      <c r="R76" s="34"/>
      <c r="S76" s="34"/>
      <c r="T76" s="34"/>
      <c r="U76" s="34"/>
      <c r="V76" s="34">
        <v>114449292</v>
      </c>
      <c r="W76" s="34">
        <v>163834315</v>
      </c>
      <c r="X76" s="34"/>
      <c r="Y76" s="33"/>
      <c r="Z76" s="35">
        <v>336092954</v>
      </c>
    </row>
    <row r="77" spans="1:26" ht="12.75" hidden="1">
      <c r="A77" s="37" t="s">
        <v>31</v>
      </c>
      <c r="B77" s="19">
        <v>98090628</v>
      </c>
      <c r="C77" s="19"/>
      <c r="D77" s="20">
        <v>76404170</v>
      </c>
      <c r="E77" s="21">
        <v>76404170</v>
      </c>
      <c r="F77" s="21">
        <v>3388264</v>
      </c>
      <c r="G77" s="21">
        <v>5714772</v>
      </c>
      <c r="H77" s="21">
        <v>3762557</v>
      </c>
      <c r="I77" s="21">
        <v>12865593</v>
      </c>
      <c r="J77" s="21">
        <v>4252102</v>
      </c>
      <c r="K77" s="21">
        <v>4288747</v>
      </c>
      <c r="L77" s="21">
        <v>3483200</v>
      </c>
      <c r="M77" s="21">
        <v>12024049</v>
      </c>
      <c r="N77" s="21"/>
      <c r="O77" s="21"/>
      <c r="P77" s="21"/>
      <c r="Q77" s="21"/>
      <c r="R77" s="21"/>
      <c r="S77" s="21"/>
      <c r="T77" s="21"/>
      <c r="U77" s="21"/>
      <c r="V77" s="21">
        <v>24889642</v>
      </c>
      <c r="W77" s="21">
        <v>36131494</v>
      </c>
      <c r="X77" s="21"/>
      <c r="Y77" s="20"/>
      <c r="Z77" s="23">
        <v>76404170</v>
      </c>
    </row>
    <row r="78" spans="1:26" ht="12.75" hidden="1">
      <c r="A78" s="38" t="s">
        <v>32</v>
      </c>
      <c r="B78" s="19">
        <v>236300787</v>
      </c>
      <c r="C78" s="19"/>
      <c r="D78" s="20">
        <v>254207764</v>
      </c>
      <c r="E78" s="21">
        <v>254207764</v>
      </c>
      <c r="F78" s="21">
        <v>1244881</v>
      </c>
      <c r="G78" s="21">
        <v>18292267</v>
      </c>
      <c r="H78" s="21">
        <v>17932595</v>
      </c>
      <c r="I78" s="21">
        <v>37469743</v>
      </c>
      <c r="J78" s="21">
        <v>16897755</v>
      </c>
      <c r="K78" s="21">
        <v>16189876</v>
      </c>
      <c r="L78" s="21">
        <v>17826922</v>
      </c>
      <c r="M78" s="21">
        <v>50914553</v>
      </c>
      <c r="N78" s="21"/>
      <c r="O78" s="21"/>
      <c r="P78" s="21"/>
      <c r="Q78" s="21"/>
      <c r="R78" s="21"/>
      <c r="S78" s="21"/>
      <c r="T78" s="21"/>
      <c r="U78" s="21"/>
      <c r="V78" s="21">
        <v>88384296</v>
      </c>
      <c r="W78" s="21">
        <v>124962309</v>
      </c>
      <c r="X78" s="21"/>
      <c r="Y78" s="20"/>
      <c r="Z78" s="23">
        <v>254207764</v>
      </c>
    </row>
    <row r="79" spans="1:26" ht="12.75" hidden="1">
      <c r="A79" s="39" t="s">
        <v>103</v>
      </c>
      <c r="B79" s="19">
        <v>185193476</v>
      </c>
      <c r="C79" s="19"/>
      <c r="D79" s="20">
        <v>231717204</v>
      </c>
      <c r="E79" s="21">
        <v>231717204</v>
      </c>
      <c r="F79" s="21"/>
      <c r="G79" s="21">
        <v>17039534</v>
      </c>
      <c r="H79" s="21">
        <v>16975399</v>
      </c>
      <c r="I79" s="21">
        <v>34014933</v>
      </c>
      <c r="J79" s="21">
        <v>15743553</v>
      </c>
      <c r="K79" s="21">
        <v>15344255</v>
      </c>
      <c r="L79" s="21">
        <v>16781154</v>
      </c>
      <c r="M79" s="21">
        <v>47868962</v>
      </c>
      <c r="N79" s="21"/>
      <c r="O79" s="21"/>
      <c r="P79" s="21"/>
      <c r="Q79" s="21"/>
      <c r="R79" s="21"/>
      <c r="S79" s="21"/>
      <c r="T79" s="21"/>
      <c r="U79" s="21"/>
      <c r="V79" s="21">
        <v>81883895</v>
      </c>
      <c r="W79" s="21">
        <v>114973667</v>
      </c>
      <c r="X79" s="21"/>
      <c r="Y79" s="20"/>
      <c r="Z79" s="23">
        <v>231717204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51107311</v>
      </c>
      <c r="C82" s="19"/>
      <c r="D82" s="20">
        <v>22490560</v>
      </c>
      <c r="E82" s="21">
        <v>22490560</v>
      </c>
      <c r="F82" s="21">
        <v>1244881</v>
      </c>
      <c r="G82" s="21">
        <v>1252733</v>
      </c>
      <c r="H82" s="21">
        <v>957196</v>
      </c>
      <c r="I82" s="21">
        <v>3454810</v>
      </c>
      <c r="J82" s="21">
        <v>1154202</v>
      </c>
      <c r="K82" s="21">
        <v>845621</v>
      </c>
      <c r="L82" s="21">
        <v>1045768</v>
      </c>
      <c r="M82" s="21">
        <v>3045591</v>
      </c>
      <c r="N82" s="21"/>
      <c r="O82" s="21"/>
      <c r="P82" s="21"/>
      <c r="Q82" s="21"/>
      <c r="R82" s="21"/>
      <c r="S82" s="21"/>
      <c r="T82" s="21"/>
      <c r="U82" s="21"/>
      <c r="V82" s="21">
        <v>6500401</v>
      </c>
      <c r="W82" s="21">
        <v>9988642</v>
      </c>
      <c r="X82" s="21"/>
      <c r="Y82" s="20"/>
      <c r="Z82" s="23">
        <v>22490560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14004156</v>
      </c>
      <c r="C84" s="28"/>
      <c r="D84" s="29">
        <v>5481020</v>
      </c>
      <c r="E84" s="30">
        <v>5481020</v>
      </c>
      <c r="F84" s="30">
        <v>238045</v>
      </c>
      <c r="G84" s="30">
        <v>226216</v>
      </c>
      <c r="H84" s="30">
        <v>223567</v>
      </c>
      <c r="I84" s="30">
        <v>687828</v>
      </c>
      <c r="J84" s="30">
        <v>231328</v>
      </c>
      <c r="K84" s="30">
        <v>158604</v>
      </c>
      <c r="L84" s="30">
        <v>97594</v>
      </c>
      <c r="M84" s="30">
        <v>487526</v>
      </c>
      <c r="N84" s="30"/>
      <c r="O84" s="30"/>
      <c r="P84" s="30"/>
      <c r="Q84" s="30"/>
      <c r="R84" s="30"/>
      <c r="S84" s="30"/>
      <c r="T84" s="30"/>
      <c r="U84" s="30"/>
      <c r="V84" s="30">
        <v>1175354</v>
      </c>
      <c r="W84" s="30">
        <v>2740512</v>
      </c>
      <c r="X84" s="30"/>
      <c r="Y84" s="29"/>
      <c r="Z84" s="31">
        <v>5481020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15377483</v>
      </c>
      <c r="F5" s="358">
        <f t="shared" si="0"/>
        <v>15377483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7688742</v>
      </c>
      <c r="Y5" s="358">
        <f t="shared" si="0"/>
        <v>-7688742</v>
      </c>
      <c r="Z5" s="359">
        <f>+IF(X5&lt;&gt;0,+(Y5/X5)*100,0)</f>
        <v>-100</v>
      </c>
      <c r="AA5" s="360">
        <f>+AA6+AA8+AA11+AA13+AA15</f>
        <v>15377483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8275182</v>
      </c>
      <c r="F6" s="59">
        <f t="shared" si="1"/>
        <v>8275182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4137591</v>
      </c>
      <c r="Y6" s="59">
        <f t="shared" si="1"/>
        <v>-4137591</v>
      </c>
      <c r="Z6" s="61">
        <f>+IF(X6&lt;&gt;0,+(Y6/X6)*100,0)</f>
        <v>-100</v>
      </c>
      <c r="AA6" s="62">
        <f t="shared" si="1"/>
        <v>8275182</v>
      </c>
    </row>
    <row r="7" spans="1:27" ht="12.75">
      <c r="A7" s="291" t="s">
        <v>230</v>
      </c>
      <c r="B7" s="142"/>
      <c r="C7" s="60"/>
      <c r="D7" s="340"/>
      <c r="E7" s="60">
        <v>8275182</v>
      </c>
      <c r="F7" s="59">
        <v>8275182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4137591</v>
      </c>
      <c r="Y7" s="59">
        <v>-4137591</v>
      </c>
      <c r="Z7" s="61">
        <v>-100</v>
      </c>
      <c r="AA7" s="62">
        <v>8275182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7004063</v>
      </c>
      <c r="F8" s="59">
        <f t="shared" si="2"/>
        <v>7004063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3502032</v>
      </c>
      <c r="Y8" s="59">
        <f t="shared" si="2"/>
        <v>-3502032</v>
      </c>
      <c r="Z8" s="61">
        <f>+IF(X8&lt;&gt;0,+(Y8/X8)*100,0)</f>
        <v>-100</v>
      </c>
      <c r="AA8" s="62">
        <f>SUM(AA9:AA10)</f>
        <v>7004063</v>
      </c>
    </row>
    <row r="9" spans="1:27" ht="12.75">
      <c r="A9" s="291" t="s">
        <v>231</v>
      </c>
      <c r="B9" s="142"/>
      <c r="C9" s="60"/>
      <c r="D9" s="340"/>
      <c r="E9" s="60">
        <v>7004063</v>
      </c>
      <c r="F9" s="59">
        <v>7004063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3502032</v>
      </c>
      <c r="Y9" s="59">
        <v>-3502032</v>
      </c>
      <c r="Z9" s="61">
        <v>-100</v>
      </c>
      <c r="AA9" s="62">
        <v>7004063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98238</v>
      </c>
      <c r="F15" s="59">
        <f t="shared" si="5"/>
        <v>98238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49119</v>
      </c>
      <c r="Y15" s="59">
        <f t="shared" si="5"/>
        <v>-49119</v>
      </c>
      <c r="Z15" s="61">
        <f>+IF(X15&lt;&gt;0,+(Y15/X15)*100,0)</f>
        <v>-100</v>
      </c>
      <c r="AA15" s="62">
        <f>SUM(AA16:AA20)</f>
        <v>98238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98238</v>
      </c>
      <c r="F20" s="59">
        <v>98238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49119</v>
      </c>
      <c r="Y20" s="59">
        <v>-49119</v>
      </c>
      <c r="Z20" s="61">
        <v>-100</v>
      </c>
      <c r="AA20" s="62">
        <v>98238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576605</v>
      </c>
      <c r="F22" s="345">
        <f t="shared" si="6"/>
        <v>576605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531204</v>
      </c>
      <c r="M22" s="343">
        <f t="shared" si="6"/>
        <v>0</v>
      </c>
      <c r="N22" s="345">
        <f t="shared" si="6"/>
        <v>531204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531204</v>
      </c>
      <c r="X22" s="343">
        <f t="shared" si="6"/>
        <v>288303</v>
      </c>
      <c r="Y22" s="345">
        <f t="shared" si="6"/>
        <v>242901</v>
      </c>
      <c r="Z22" s="336">
        <f>+IF(X22&lt;&gt;0,+(Y22/X22)*100,0)</f>
        <v>84.25198489089604</v>
      </c>
      <c r="AA22" s="350">
        <f>SUM(AA23:AA32)</f>
        <v>576605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>
        <v>531204</v>
      </c>
      <c r="M24" s="60"/>
      <c r="N24" s="59">
        <v>531204</v>
      </c>
      <c r="O24" s="59"/>
      <c r="P24" s="60"/>
      <c r="Q24" s="60"/>
      <c r="R24" s="59"/>
      <c r="S24" s="59"/>
      <c r="T24" s="60"/>
      <c r="U24" s="60"/>
      <c r="V24" s="59"/>
      <c r="W24" s="59">
        <v>531204</v>
      </c>
      <c r="X24" s="60"/>
      <c r="Y24" s="59">
        <v>531204</v>
      </c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576605</v>
      </c>
      <c r="F32" s="59">
        <v>576605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288303</v>
      </c>
      <c r="Y32" s="59">
        <v>-288303</v>
      </c>
      <c r="Z32" s="61">
        <v>-100</v>
      </c>
      <c r="AA32" s="62">
        <v>576605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12648859</v>
      </c>
      <c r="F40" s="345">
        <f t="shared" si="9"/>
        <v>12648859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6324430</v>
      </c>
      <c r="Y40" s="345">
        <f t="shared" si="9"/>
        <v>-6324430</v>
      </c>
      <c r="Z40" s="336">
        <f>+IF(X40&lt;&gt;0,+(Y40/X40)*100,0)</f>
        <v>-100</v>
      </c>
      <c r="AA40" s="350">
        <f>SUM(AA41:AA49)</f>
        <v>12648859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5497999</v>
      </c>
      <c r="F43" s="370">
        <v>5497999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2749000</v>
      </c>
      <c r="Y43" s="370">
        <v>-2749000</v>
      </c>
      <c r="Z43" s="371">
        <v>-100</v>
      </c>
      <c r="AA43" s="303">
        <v>5497999</v>
      </c>
    </row>
    <row r="44" spans="1:27" ht="12.75">
      <c r="A44" s="361" t="s">
        <v>252</v>
      </c>
      <c r="B44" s="136"/>
      <c r="C44" s="60"/>
      <c r="D44" s="368"/>
      <c r="E44" s="54">
        <v>1727904</v>
      </c>
      <c r="F44" s="53">
        <v>1727904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863952</v>
      </c>
      <c r="Y44" s="53">
        <v>-863952</v>
      </c>
      <c r="Z44" s="94">
        <v>-100</v>
      </c>
      <c r="AA44" s="95">
        <v>1727904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5422956</v>
      </c>
      <c r="F49" s="53">
        <v>5422956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2711478</v>
      </c>
      <c r="Y49" s="53">
        <v>-2711478</v>
      </c>
      <c r="Z49" s="94">
        <v>-100</v>
      </c>
      <c r="AA49" s="95">
        <v>5422956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28602947</v>
      </c>
      <c r="F60" s="264">
        <f t="shared" si="14"/>
        <v>28602947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531204</v>
      </c>
      <c r="M60" s="219">
        <f t="shared" si="14"/>
        <v>0</v>
      </c>
      <c r="N60" s="264">
        <f t="shared" si="14"/>
        <v>531204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531204</v>
      </c>
      <c r="X60" s="219">
        <f t="shared" si="14"/>
        <v>14301475</v>
      </c>
      <c r="Y60" s="264">
        <f t="shared" si="14"/>
        <v>-13770271</v>
      </c>
      <c r="Z60" s="337">
        <f>+IF(X60&lt;&gt;0,+(Y60/X60)*100,0)</f>
        <v>-96.2856698347548</v>
      </c>
      <c r="AA60" s="232">
        <f>+AA57+AA54+AA51+AA40+AA37+AA34+AA22+AA5</f>
        <v>28602947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341705438</v>
      </c>
      <c r="D5" s="153">
        <f>SUM(D6:D8)</f>
        <v>0</v>
      </c>
      <c r="E5" s="154">
        <f t="shared" si="0"/>
        <v>305678284</v>
      </c>
      <c r="F5" s="100">
        <f t="shared" si="0"/>
        <v>305678284</v>
      </c>
      <c r="G5" s="100">
        <f t="shared" si="0"/>
        <v>97743307</v>
      </c>
      <c r="H5" s="100">
        <f t="shared" si="0"/>
        <v>73508146</v>
      </c>
      <c r="I5" s="100">
        <f t="shared" si="0"/>
        <v>-1243149</v>
      </c>
      <c r="J5" s="100">
        <f t="shared" si="0"/>
        <v>170008304</v>
      </c>
      <c r="K5" s="100">
        <f t="shared" si="0"/>
        <v>1231519</v>
      </c>
      <c r="L5" s="100">
        <f t="shared" si="0"/>
        <v>121318</v>
      </c>
      <c r="M5" s="100">
        <f t="shared" si="0"/>
        <v>1046350</v>
      </c>
      <c r="N5" s="100">
        <f t="shared" si="0"/>
        <v>2399187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172407491</v>
      </c>
      <c r="X5" s="100">
        <f t="shared" si="0"/>
        <v>154277502</v>
      </c>
      <c r="Y5" s="100">
        <f t="shared" si="0"/>
        <v>18129989</v>
      </c>
      <c r="Z5" s="137">
        <f>+IF(X5&lt;&gt;0,+(Y5/X5)*100,0)</f>
        <v>11.751544304885101</v>
      </c>
      <c r="AA5" s="153">
        <f>SUM(AA6:AA8)</f>
        <v>305678284</v>
      </c>
    </row>
    <row r="6" spans="1:27" ht="12.75">
      <c r="A6" s="138" t="s">
        <v>75</v>
      </c>
      <c r="B6" s="136"/>
      <c r="C6" s="155">
        <v>38948125</v>
      </c>
      <c r="D6" s="155"/>
      <c r="E6" s="156">
        <v>121696790</v>
      </c>
      <c r="F6" s="60">
        <v>121696790</v>
      </c>
      <c r="G6" s="60">
        <v>179004</v>
      </c>
      <c r="H6" s="60">
        <v>149</v>
      </c>
      <c r="I6" s="60">
        <v>-84</v>
      </c>
      <c r="J6" s="60">
        <v>179069</v>
      </c>
      <c r="K6" s="60">
        <v>1084</v>
      </c>
      <c r="L6" s="60"/>
      <c r="M6" s="60"/>
      <c r="N6" s="60">
        <v>1084</v>
      </c>
      <c r="O6" s="60"/>
      <c r="P6" s="60"/>
      <c r="Q6" s="60"/>
      <c r="R6" s="60"/>
      <c r="S6" s="60"/>
      <c r="T6" s="60"/>
      <c r="U6" s="60"/>
      <c r="V6" s="60"/>
      <c r="W6" s="60">
        <v>180153</v>
      </c>
      <c r="X6" s="60">
        <v>59604000</v>
      </c>
      <c r="Y6" s="60">
        <v>-59423847</v>
      </c>
      <c r="Z6" s="140">
        <v>-99.7</v>
      </c>
      <c r="AA6" s="155">
        <v>121696790</v>
      </c>
    </row>
    <row r="7" spans="1:27" ht="12.75">
      <c r="A7" s="138" t="s">
        <v>76</v>
      </c>
      <c r="B7" s="136"/>
      <c r="C7" s="157">
        <v>244453642</v>
      </c>
      <c r="D7" s="157"/>
      <c r="E7" s="158">
        <v>181253853</v>
      </c>
      <c r="F7" s="159">
        <v>181253853</v>
      </c>
      <c r="G7" s="159">
        <v>97325566</v>
      </c>
      <c r="H7" s="159">
        <v>73274516</v>
      </c>
      <c r="I7" s="159">
        <v>-1002443</v>
      </c>
      <c r="J7" s="159">
        <v>169597639</v>
      </c>
      <c r="K7" s="159">
        <v>993564</v>
      </c>
      <c r="L7" s="159">
        <v>90916</v>
      </c>
      <c r="M7" s="159">
        <v>1030814</v>
      </c>
      <c r="N7" s="159">
        <v>2115294</v>
      </c>
      <c r="O7" s="159"/>
      <c r="P7" s="159"/>
      <c r="Q7" s="159"/>
      <c r="R7" s="159"/>
      <c r="S7" s="159"/>
      <c r="T7" s="159"/>
      <c r="U7" s="159"/>
      <c r="V7" s="159"/>
      <c r="W7" s="159">
        <v>171712933</v>
      </c>
      <c r="X7" s="159">
        <v>94673502</v>
      </c>
      <c r="Y7" s="159">
        <v>77039431</v>
      </c>
      <c r="Z7" s="141">
        <v>81.37</v>
      </c>
      <c r="AA7" s="157">
        <v>181253853</v>
      </c>
    </row>
    <row r="8" spans="1:27" ht="12.75">
      <c r="A8" s="138" t="s">
        <v>77</v>
      </c>
      <c r="B8" s="136"/>
      <c r="C8" s="155">
        <v>58303671</v>
      </c>
      <c r="D8" s="155"/>
      <c r="E8" s="156">
        <v>2727641</v>
      </c>
      <c r="F8" s="60">
        <v>2727641</v>
      </c>
      <c r="G8" s="60">
        <v>238737</v>
      </c>
      <c r="H8" s="60">
        <v>233481</v>
      </c>
      <c r="I8" s="60">
        <v>-240622</v>
      </c>
      <c r="J8" s="60">
        <v>231596</v>
      </c>
      <c r="K8" s="60">
        <v>236871</v>
      </c>
      <c r="L8" s="60">
        <v>30402</v>
      </c>
      <c r="M8" s="60">
        <v>15536</v>
      </c>
      <c r="N8" s="60">
        <v>282809</v>
      </c>
      <c r="O8" s="60"/>
      <c r="P8" s="60"/>
      <c r="Q8" s="60"/>
      <c r="R8" s="60"/>
      <c r="S8" s="60"/>
      <c r="T8" s="60"/>
      <c r="U8" s="60"/>
      <c r="V8" s="60"/>
      <c r="W8" s="60">
        <v>514405</v>
      </c>
      <c r="X8" s="60"/>
      <c r="Y8" s="60">
        <v>514405</v>
      </c>
      <c r="Z8" s="140">
        <v>0</v>
      </c>
      <c r="AA8" s="155">
        <v>2727641</v>
      </c>
    </row>
    <row r="9" spans="1:27" ht="12.75">
      <c r="A9" s="135" t="s">
        <v>78</v>
      </c>
      <c r="B9" s="136"/>
      <c r="C9" s="153">
        <f aca="true" t="shared" si="1" ref="C9:Y9">SUM(C10:C14)</f>
        <v>16240053</v>
      </c>
      <c r="D9" s="153">
        <f>SUM(D10:D14)</f>
        <v>0</v>
      </c>
      <c r="E9" s="154">
        <f t="shared" si="1"/>
        <v>6915654</v>
      </c>
      <c r="F9" s="100">
        <f t="shared" si="1"/>
        <v>6915654</v>
      </c>
      <c r="G9" s="100">
        <f t="shared" si="1"/>
        <v>118548</v>
      </c>
      <c r="H9" s="100">
        <f t="shared" si="1"/>
        <v>178690</v>
      </c>
      <c r="I9" s="100">
        <f t="shared" si="1"/>
        <v>-178813</v>
      </c>
      <c r="J9" s="100">
        <f t="shared" si="1"/>
        <v>118425</v>
      </c>
      <c r="K9" s="100">
        <f t="shared" si="1"/>
        <v>202183</v>
      </c>
      <c r="L9" s="100">
        <f t="shared" si="1"/>
        <v>104112</v>
      </c>
      <c r="M9" s="100">
        <f t="shared" si="1"/>
        <v>51084</v>
      </c>
      <c r="N9" s="100">
        <f t="shared" si="1"/>
        <v>357379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475804</v>
      </c>
      <c r="X9" s="100">
        <f t="shared" si="1"/>
        <v>3457500</v>
      </c>
      <c r="Y9" s="100">
        <f t="shared" si="1"/>
        <v>-2981696</v>
      </c>
      <c r="Z9" s="137">
        <f>+IF(X9&lt;&gt;0,+(Y9/X9)*100,0)</f>
        <v>-86.2384960231381</v>
      </c>
      <c r="AA9" s="153">
        <f>SUM(AA10:AA14)</f>
        <v>6915654</v>
      </c>
    </row>
    <row r="10" spans="1:27" ht="12.75">
      <c r="A10" s="138" t="s">
        <v>79</v>
      </c>
      <c r="B10" s="136"/>
      <c r="C10" s="155">
        <v>6598168</v>
      </c>
      <c r="D10" s="155"/>
      <c r="E10" s="156">
        <v>6744692</v>
      </c>
      <c r="F10" s="60">
        <v>6744692</v>
      </c>
      <c r="G10" s="60">
        <v>115243</v>
      </c>
      <c r="H10" s="60">
        <v>171434</v>
      </c>
      <c r="I10" s="60">
        <v>-167990</v>
      </c>
      <c r="J10" s="60">
        <v>118687</v>
      </c>
      <c r="K10" s="60">
        <v>178783</v>
      </c>
      <c r="L10" s="60">
        <v>90894</v>
      </c>
      <c r="M10" s="60">
        <v>48818</v>
      </c>
      <c r="N10" s="60">
        <v>318495</v>
      </c>
      <c r="O10" s="60"/>
      <c r="P10" s="60"/>
      <c r="Q10" s="60"/>
      <c r="R10" s="60"/>
      <c r="S10" s="60"/>
      <c r="T10" s="60"/>
      <c r="U10" s="60"/>
      <c r="V10" s="60"/>
      <c r="W10" s="60">
        <v>437182</v>
      </c>
      <c r="X10" s="60">
        <v>3372498</v>
      </c>
      <c r="Y10" s="60">
        <v>-2935316</v>
      </c>
      <c r="Z10" s="140">
        <v>-87.04</v>
      </c>
      <c r="AA10" s="155">
        <v>6744692</v>
      </c>
    </row>
    <row r="11" spans="1:27" ht="12.75">
      <c r="A11" s="138" t="s">
        <v>80</v>
      </c>
      <c r="B11" s="136"/>
      <c r="C11" s="155">
        <v>74706</v>
      </c>
      <c r="D11" s="155"/>
      <c r="E11" s="156">
        <v>169892</v>
      </c>
      <c r="F11" s="60">
        <v>169892</v>
      </c>
      <c r="G11" s="60">
        <v>3305</v>
      </c>
      <c r="H11" s="60">
        <v>6106</v>
      </c>
      <c r="I11" s="60">
        <v>-8523</v>
      </c>
      <c r="J11" s="60">
        <v>888</v>
      </c>
      <c r="K11" s="60">
        <v>22250</v>
      </c>
      <c r="L11" s="60">
        <v>13218</v>
      </c>
      <c r="M11" s="60">
        <v>1691</v>
      </c>
      <c r="N11" s="60">
        <v>37159</v>
      </c>
      <c r="O11" s="60"/>
      <c r="P11" s="60"/>
      <c r="Q11" s="60"/>
      <c r="R11" s="60"/>
      <c r="S11" s="60"/>
      <c r="T11" s="60"/>
      <c r="U11" s="60"/>
      <c r="V11" s="60"/>
      <c r="W11" s="60">
        <v>38047</v>
      </c>
      <c r="X11" s="60">
        <v>85002</v>
      </c>
      <c r="Y11" s="60">
        <v>-46955</v>
      </c>
      <c r="Z11" s="140">
        <v>-55.24</v>
      </c>
      <c r="AA11" s="155">
        <v>169892</v>
      </c>
    </row>
    <row r="12" spans="1:27" ht="12.75">
      <c r="A12" s="138" t="s">
        <v>81</v>
      </c>
      <c r="B12" s="136"/>
      <c r="C12" s="155">
        <v>9567179</v>
      </c>
      <c r="D12" s="155"/>
      <c r="E12" s="156">
        <v>1070</v>
      </c>
      <c r="F12" s="60">
        <v>1070</v>
      </c>
      <c r="G12" s="60"/>
      <c r="H12" s="60">
        <v>1150</v>
      </c>
      <c r="I12" s="60">
        <v>-2300</v>
      </c>
      <c r="J12" s="60">
        <v>-1150</v>
      </c>
      <c r="K12" s="60">
        <v>1150</v>
      </c>
      <c r="L12" s="60"/>
      <c r="M12" s="60">
        <v>575</v>
      </c>
      <c r="N12" s="60">
        <v>1725</v>
      </c>
      <c r="O12" s="60"/>
      <c r="P12" s="60"/>
      <c r="Q12" s="60"/>
      <c r="R12" s="60"/>
      <c r="S12" s="60"/>
      <c r="T12" s="60"/>
      <c r="U12" s="60"/>
      <c r="V12" s="60"/>
      <c r="W12" s="60">
        <v>575</v>
      </c>
      <c r="X12" s="60"/>
      <c r="Y12" s="60">
        <v>575</v>
      </c>
      <c r="Z12" s="140">
        <v>0</v>
      </c>
      <c r="AA12" s="155">
        <v>1070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-33301109</v>
      </c>
      <c r="D15" s="153">
        <f>SUM(D16:D18)</f>
        <v>0</v>
      </c>
      <c r="E15" s="154">
        <f t="shared" si="2"/>
        <v>12647297</v>
      </c>
      <c r="F15" s="100">
        <f t="shared" si="2"/>
        <v>12647297</v>
      </c>
      <c r="G15" s="100">
        <f t="shared" si="2"/>
        <v>1045162</v>
      </c>
      <c r="H15" s="100">
        <f t="shared" si="2"/>
        <v>1248915</v>
      </c>
      <c r="I15" s="100">
        <f t="shared" si="2"/>
        <v>-939768</v>
      </c>
      <c r="J15" s="100">
        <f t="shared" si="2"/>
        <v>1354309</v>
      </c>
      <c r="K15" s="100">
        <f t="shared" si="2"/>
        <v>1133811</v>
      </c>
      <c r="L15" s="100">
        <f t="shared" si="2"/>
        <v>976439</v>
      </c>
      <c r="M15" s="100">
        <f t="shared" si="2"/>
        <v>636881</v>
      </c>
      <c r="N15" s="100">
        <f t="shared" si="2"/>
        <v>2747131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4101440</v>
      </c>
      <c r="X15" s="100">
        <f t="shared" si="2"/>
        <v>6324000</v>
      </c>
      <c r="Y15" s="100">
        <f t="shared" si="2"/>
        <v>-2222560</v>
      </c>
      <c r="Z15" s="137">
        <f>+IF(X15&lt;&gt;0,+(Y15/X15)*100,0)</f>
        <v>-35.144845034788105</v>
      </c>
      <c r="AA15" s="153">
        <f>SUM(AA16:AA18)</f>
        <v>12647297</v>
      </c>
    </row>
    <row r="16" spans="1:27" ht="12.75">
      <c r="A16" s="138" t="s">
        <v>85</v>
      </c>
      <c r="B16" s="136"/>
      <c r="C16" s="155">
        <v>-34829300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1528191</v>
      </c>
      <c r="D17" s="155"/>
      <c r="E17" s="156">
        <v>12581777</v>
      </c>
      <c r="F17" s="60">
        <v>12581777</v>
      </c>
      <c r="G17" s="60">
        <v>1045162</v>
      </c>
      <c r="H17" s="60">
        <v>1246452</v>
      </c>
      <c r="I17" s="60">
        <v>-938703</v>
      </c>
      <c r="J17" s="60">
        <v>1352911</v>
      </c>
      <c r="K17" s="60">
        <v>1128946</v>
      </c>
      <c r="L17" s="60">
        <v>969824</v>
      </c>
      <c r="M17" s="60">
        <v>634407</v>
      </c>
      <c r="N17" s="60">
        <v>2733177</v>
      </c>
      <c r="O17" s="60"/>
      <c r="P17" s="60"/>
      <c r="Q17" s="60"/>
      <c r="R17" s="60"/>
      <c r="S17" s="60"/>
      <c r="T17" s="60"/>
      <c r="U17" s="60"/>
      <c r="V17" s="60"/>
      <c r="W17" s="60">
        <v>4086088</v>
      </c>
      <c r="X17" s="60">
        <v>6291000</v>
      </c>
      <c r="Y17" s="60">
        <v>-2204912</v>
      </c>
      <c r="Z17" s="140">
        <v>-35.05</v>
      </c>
      <c r="AA17" s="155">
        <v>12581777</v>
      </c>
    </row>
    <row r="18" spans="1:27" ht="12.75">
      <c r="A18" s="138" t="s">
        <v>87</v>
      </c>
      <c r="B18" s="136"/>
      <c r="C18" s="155"/>
      <c r="D18" s="155"/>
      <c r="E18" s="156">
        <v>65520</v>
      </c>
      <c r="F18" s="60">
        <v>65520</v>
      </c>
      <c r="G18" s="60"/>
      <c r="H18" s="60">
        <v>2463</v>
      </c>
      <c r="I18" s="60">
        <v>-1065</v>
      </c>
      <c r="J18" s="60">
        <v>1398</v>
      </c>
      <c r="K18" s="60">
        <v>4865</v>
      </c>
      <c r="L18" s="60">
        <v>6615</v>
      </c>
      <c r="M18" s="60">
        <v>2474</v>
      </c>
      <c r="N18" s="60">
        <v>13954</v>
      </c>
      <c r="O18" s="60"/>
      <c r="P18" s="60"/>
      <c r="Q18" s="60"/>
      <c r="R18" s="60"/>
      <c r="S18" s="60"/>
      <c r="T18" s="60"/>
      <c r="U18" s="60"/>
      <c r="V18" s="60"/>
      <c r="W18" s="60">
        <v>15352</v>
      </c>
      <c r="X18" s="60">
        <v>33000</v>
      </c>
      <c r="Y18" s="60">
        <v>-17648</v>
      </c>
      <c r="Z18" s="140">
        <v>-53.48</v>
      </c>
      <c r="AA18" s="155">
        <v>65520</v>
      </c>
    </row>
    <row r="19" spans="1:27" ht="12.75">
      <c r="A19" s="135" t="s">
        <v>88</v>
      </c>
      <c r="B19" s="142"/>
      <c r="C19" s="153">
        <f aca="true" t="shared" si="3" ref="C19:Y19">SUM(C20:C23)</f>
        <v>250496340</v>
      </c>
      <c r="D19" s="153">
        <f>SUM(D20:D23)</f>
        <v>0</v>
      </c>
      <c r="E19" s="154">
        <f t="shared" si="3"/>
        <v>338720040</v>
      </c>
      <c r="F19" s="100">
        <f t="shared" si="3"/>
        <v>338720040</v>
      </c>
      <c r="G19" s="100">
        <f t="shared" si="3"/>
        <v>42638491</v>
      </c>
      <c r="H19" s="100">
        <f t="shared" si="3"/>
        <v>214377021</v>
      </c>
      <c r="I19" s="100">
        <f t="shared" si="3"/>
        <v>176231095</v>
      </c>
      <c r="J19" s="100">
        <f t="shared" si="3"/>
        <v>433246607</v>
      </c>
      <c r="K19" s="100">
        <f t="shared" si="3"/>
        <v>26047970</v>
      </c>
      <c r="L19" s="100">
        <f t="shared" si="3"/>
        <v>5953918</v>
      </c>
      <c r="M19" s="100">
        <f t="shared" si="3"/>
        <v>4181660</v>
      </c>
      <c r="N19" s="100">
        <f t="shared" si="3"/>
        <v>36183548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469430155</v>
      </c>
      <c r="X19" s="100">
        <f t="shared" si="3"/>
        <v>34198500</v>
      </c>
      <c r="Y19" s="100">
        <f t="shared" si="3"/>
        <v>435231655</v>
      </c>
      <c r="Z19" s="137">
        <f>+IF(X19&lt;&gt;0,+(Y19/X19)*100,0)</f>
        <v>1272.6629969150692</v>
      </c>
      <c r="AA19" s="153">
        <f>SUM(AA20:AA23)</f>
        <v>338720040</v>
      </c>
    </row>
    <row r="20" spans="1:27" ht="12.75">
      <c r="A20" s="138" t="s">
        <v>89</v>
      </c>
      <c r="B20" s="136"/>
      <c r="C20" s="155">
        <v>195402542</v>
      </c>
      <c r="D20" s="155"/>
      <c r="E20" s="156">
        <v>270258642</v>
      </c>
      <c r="F20" s="60">
        <v>270258642</v>
      </c>
      <c r="G20" s="60">
        <v>37687919</v>
      </c>
      <c r="H20" s="60">
        <v>209417025</v>
      </c>
      <c r="I20" s="60">
        <v>181223926</v>
      </c>
      <c r="J20" s="60">
        <v>428328870</v>
      </c>
      <c r="K20" s="60">
        <v>21022449</v>
      </c>
      <c r="L20" s="60">
        <v>5953115</v>
      </c>
      <c r="M20" s="60">
        <v>4181580</v>
      </c>
      <c r="N20" s="60">
        <v>31157144</v>
      </c>
      <c r="O20" s="60"/>
      <c r="P20" s="60"/>
      <c r="Q20" s="60"/>
      <c r="R20" s="60"/>
      <c r="S20" s="60"/>
      <c r="T20" s="60"/>
      <c r="U20" s="60"/>
      <c r="V20" s="60"/>
      <c r="W20" s="60">
        <v>459486014</v>
      </c>
      <c r="X20" s="60"/>
      <c r="Y20" s="60">
        <v>459486014</v>
      </c>
      <c r="Z20" s="140">
        <v>0</v>
      </c>
      <c r="AA20" s="155">
        <v>270258642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>
        <v>39270</v>
      </c>
      <c r="F22" s="159">
        <v>39270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19500</v>
      </c>
      <c r="Y22" s="159">
        <v>-19500</v>
      </c>
      <c r="Z22" s="141">
        <v>-100</v>
      </c>
      <c r="AA22" s="157">
        <v>39270</v>
      </c>
    </row>
    <row r="23" spans="1:27" ht="12.75">
      <c r="A23" s="138" t="s">
        <v>92</v>
      </c>
      <c r="B23" s="136"/>
      <c r="C23" s="155">
        <v>55093798</v>
      </c>
      <c r="D23" s="155"/>
      <c r="E23" s="156">
        <v>68422128</v>
      </c>
      <c r="F23" s="60">
        <v>68422128</v>
      </c>
      <c r="G23" s="60">
        <v>4950572</v>
      </c>
      <c r="H23" s="60">
        <v>4959996</v>
      </c>
      <c r="I23" s="60">
        <v>-4992831</v>
      </c>
      <c r="J23" s="60">
        <v>4917737</v>
      </c>
      <c r="K23" s="60">
        <v>5025521</v>
      </c>
      <c r="L23" s="60">
        <v>803</v>
      </c>
      <c r="M23" s="60">
        <v>80</v>
      </c>
      <c r="N23" s="60">
        <v>5026404</v>
      </c>
      <c r="O23" s="60"/>
      <c r="P23" s="60"/>
      <c r="Q23" s="60"/>
      <c r="R23" s="60"/>
      <c r="S23" s="60"/>
      <c r="T23" s="60"/>
      <c r="U23" s="60"/>
      <c r="V23" s="60"/>
      <c r="W23" s="60">
        <v>9944141</v>
      </c>
      <c r="X23" s="60">
        <v>34179000</v>
      </c>
      <c r="Y23" s="60">
        <v>-24234859</v>
      </c>
      <c r="Z23" s="140">
        <v>-70.91</v>
      </c>
      <c r="AA23" s="155">
        <v>68422128</v>
      </c>
    </row>
    <row r="24" spans="1:27" ht="12.75">
      <c r="A24" s="135" t="s">
        <v>93</v>
      </c>
      <c r="B24" s="142" t="s">
        <v>94</v>
      </c>
      <c r="C24" s="153">
        <v>6358</v>
      </c>
      <c r="D24" s="153"/>
      <c r="E24" s="154">
        <v>2840</v>
      </c>
      <c r="F24" s="100">
        <v>2840</v>
      </c>
      <c r="G24" s="100">
        <v>352</v>
      </c>
      <c r="H24" s="100">
        <v>352</v>
      </c>
      <c r="I24" s="100">
        <v>-352</v>
      </c>
      <c r="J24" s="100">
        <v>352</v>
      </c>
      <c r="K24" s="100">
        <v>352</v>
      </c>
      <c r="L24" s="100"/>
      <c r="M24" s="100"/>
      <c r="N24" s="100">
        <v>352</v>
      </c>
      <c r="O24" s="100"/>
      <c r="P24" s="100"/>
      <c r="Q24" s="100"/>
      <c r="R24" s="100"/>
      <c r="S24" s="100"/>
      <c r="T24" s="100"/>
      <c r="U24" s="100"/>
      <c r="V24" s="100"/>
      <c r="W24" s="100">
        <v>704</v>
      </c>
      <c r="X24" s="100"/>
      <c r="Y24" s="100">
        <v>704</v>
      </c>
      <c r="Z24" s="137">
        <v>0</v>
      </c>
      <c r="AA24" s="153">
        <v>2840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575147080</v>
      </c>
      <c r="D25" s="168">
        <f>+D5+D9+D15+D19+D24</f>
        <v>0</v>
      </c>
      <c r="E25" s="169">
        <f t="shared" si="4"/>
        <v>663964115</v>
      </c>
      <c r="F25" s="73">
        <f t="shared" si="4"/>
        <v>663964115</v>
      </c>
      <c r="G25" s="73">
        <f t="shared" si="4"/>
        <v>141545860</v>
      </c>
      <c r="H25" s="73">
        <f t="shared" si="4"/>
        <v>289313124</v>
      </c>
      <c r="I25" s="73">
        <f t="shared" si="4"/>
        <v>173869013</v>
      </c>
      <c r="J25" s="73">
        <f t="shared" si="4"/>
        <v>604727997</v>
      </c>
      <c r="K25" s="73">
        <f t="shared" si="4"/>
        <v>28615835</v>
      </c>
      <c r="L25" s="73">
        <f t="shared" si="4"/>
        <v>7155787</v>
      </c>
      <c r="M25" s="73">
        <f t="shared" si="4"/>
        <v>5915975</v>
      </c>
      <c r="N25" s="73">
        <f t="shared" si="4"/>
        <v>41687597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646415594</v>
      </c>
      <c r="X25" s="73">
        <f t="shared" si="4"/>
        <v>198257502</v>
      </c>
      <c r="Y25" s="73">
        <f t="shared" si="4"/>
        <v>448158092</v>
      </c>
      <c r="Z25" s="170">
        <f>+IF(X25&lt;&gt;0,+(Y25/X25)*100,0)</f>
        <v>226.04849121926293</v>
      </c>
      <c r="AA25" s="168">
        <f>+AA5+AA9+AA15+AA19+AA24</f>
        <v>663964115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262348874</v>
      </c>
      <c r="D28" s="153">
        <f>SUM(D29:D31)</f>
        <v>0</v>
      </c>
      <c r="E28" s="154">
        <f t="shared" si="5"/>
        <v>217597859</v>
      </c>
      <c r="F28" s="100">
        <f t="shared" si="5"/>
        <v>217597859</v>
      </c>
      <c r="G28" s="100">
        <f t="shared" si="5"/>
        <v>11868429</v>
      </c>
      <c r="H28" s="100">
        <f t="shared" si="5"/>
        <v>13832704</v>
      </c>
      <c r="I28" s="100">
        <f t="shared" si="5"/>
        <v>18141491</v>
      </c>
      <c r="J28" s="100">
        <f t="shared" si="5"/>
        <v>43842624</v>
      </c>
      <c r="K28" s="100">
        <f t="shared" si="5"/>
        <v>20552131</v>
      </c>
      <c r="L28" s="100">
        <f t="shared" si="5"/>
        <v>19937093</v>
      </c>
      <c r="M28" s="100">
        <f t="shared" si="5"/>
        <v>17360041</v>
      </c>
      <c r="N28" s="100">
        <f t="shared" si="5"/>
        <v>57849265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101691889</v>
      </c>
      <c r="X28" s="100">
        <f t="shared" si="5"/>
        <v>74212500</v>
      </c>
      <c r="Y28" s="100">
        <f t="shared" si="5"/>
        <v>27479389</v>
      </c>
      <c r="Z28" s="137">
        <f>+IF(X28&lt;&gt;0,+(Y28/X28)*100,0)</f>
        <v>37.02797911403066</v>
      </c>
      <c r="AA28" s="153">
        <f>SUM(AA29:AA31)</f>
        <v>217597859</v>
      </c>
    </row>
    <row r="29" spans="1:27" ht="12.75">
      <c r="A29" s="138" t="s">
        <v>75</v>
      </c>
      <c r="B29" s="136"/>
      <c r="C29" s="155">
        <v>89603119</v>
      </c>
      <c r="D29" s="155"/>
      <c r="E29" s="156">
        <v>75844681</v>
      </c>
      <c r="F29" s="60">
        <v>75844681</v>
      </c>
      <c r="G29" s="60">
        <v>5098519</v>
      </c>
      <c r="H29" s="60">
        <v>5361747</v>
      </c>
      <c r="I29" s="60">
        <v>6605642</v>
      </c>
      <c r="J29" s="60">
        <v>17065908</v>
      </c>
      <c r="K29" s="60">
        <v>5445701</v>
      </c>
      <c r="L29" s="60">
        <v>6050824</v>
      </c>
      <c r="M29" s="60">
        <v>5677070</v>
      </c>
      <c r="N29" s="60">
        <v>17173595</v>
      </c>
      <c r="O29" s="60"/>
      <c r="P29" s="60"/>
      <c r="Q29" s="60"/>
      <c r="R29" s="60"/>
      <c r="S29" s="60"/>
      <c r="T29" s="60"/>
      <c r="U29" s="60"/>
      <c r="V29" s="60"/>
      <c r="W29" s="60">
        <v>34239503</v>
      </c>
      <c r="X29" s="60">
        <v>38719500</v>
      </c>
      <c r="Y29" s="60">
        <v>-4479997</v>
      </c>
      <c r="Z29" s="140">
        <v>-11.57</v>
      </c>
      <c r="AA29" s="155">
        <v>75844681</v>
      </c>
    </row>
    <row r="30" spans="1:27" ht="12.75">
      <c r="A30" s="138" t="s">
        <v>76</v>
      </c>
      <c r="B30" s="136"/>
      <c r="C30" s="157">
        <v>127158828</v>
      </c>
      <c r="D30" s="157"/>
      <c r="E30" s="158">
        <v>61989264</v>
      </c>
      <c r="F30" s="159">
        <v>61989264</v>
      </c>
      <c r="G30" s="159">
        <v>2184182</v>
      </c>
      <c r="H30" s="159">
        <v>3155175</v>
      </c>
      <c r="I30" s="159">
        <v>4447450</v>
      </c>
      <c r="J30" s="159">
        <v>9786807</v>
      </c>
      <c r="K30" s="159">
        <v>8195032</v>
      </c>
      <c r="L30" s="159">
        <v>7095957</v>
      </c>
      <c r="M30" s="159">
        <v>4060406</v>
      </c>
      <c r="N30" s="159">
        <v>19351395</v>
      </c>
      <c r="O30" s="159"/>
      <c r="P30" s="159"/>
      <c r="Q30" s="159"/>
      <c r="R30" s="159"/>
      <c r="S30" s="159"/>
      <c r="T30" s="159"/>
      <c r="U30" s="159"/>
      <c r="V30" s="159"/>
      <c r="W30" s="159">
        <v>29138202</v>
      </c>
      <c r="X30" s="159">
        <v>35493000</v>
      </c>
      <c r="Y30" s="159">
        <v>-6354798</v>
      </c>
      <c r="Z30" s="141">
        <v>-17.9</v>
      </c>
      <c r="AA30" s="157">
        <v>61989264</v>
      </c>
    </row>
    <row r="31" spans="1:27" ht="12.75">
      <c r="A31" s="138" t="s">
        <v>77</v>
      </c>
      <c r="B31" s="136"/>
      <c r="C31" s="155">
        <v>45586927</v>
      </c>
      <c r="D31" s="155"/>
      <c r="E31" s="156">
        <v>79763914</v>
      </c>
      <c r="F31" s="60">
        <v>79763914</v>
      </c>
      <c r="G31" s="60">
        <v>4585728</v>
      </c>
      <c r="H31" s="60">
        <v>5315782</v>
      </c>
      <c r="I31" s="60">
        <v>7088399</v>
      </c>
      <c r="J31" s="60">
        <v>16989909</v>
      </c>
      <c r="K31" s="60">
        <v>6911398</v>
      </c>
      <c r="L31" s="60">
        <v>6790312</v>
      </c>
      <c r="M31" s="60">
        <v>7622565</v>
      </c>
      <c r="N31" s="60">
        <v>21324275</v>
      </c>
      <c r="O31" s="60"/>
      <c r="P31" s="60"/>
      <c r="Q31" s="60"/>
      <c r="R31" s="60"/>
      <c r="S31" s="60"/>
      <c r="T31" s="60"/>
      <c r="U31" s="60"/>
      <c r="V31" s="60"/>
      <c r="W31" s="60">
        <v>38314184</v>
      </c>
      <c r="X31" s="60"/>
      <c r="Y31" s="60">
        <v>38314184</v>
      </c>
      <c r="Z31" s="140">
        <v>0</v>
      </c>
      <c r="AA31" s="155">
        <v>79763914</v>
      </c>
    </row>
    <row r="32" spans="1:27" ht="12.75">
      <c r="A32" s="135" t="s">
        <v>78</v>
      </c>
      <c r="B32" s="136"/>
      <c r="C32" s="153">
        <f aca="true" t="shared" si="6" ref="C32:Y32">SUM(C33:C37)</f>
        <v>58653915</v>
      </c>
      <c r="D32" s="153">
        <f>SUM(D33:D37)</f>
        <v>0</v>
      </c>
      <c r="E32" s="154">
        <f t="shared" si="6"/>
        <v>37925793</v>
      </c>
      <c r="F32" s="100">
        <f t="shared" si="6"/>
        <v>37925793</v>
      </c>
      <c r="G32" s="100">
        <f t="shared" si="6"/>
        <v>2681312</v>
      </c>
      <c r="H32" s="100">
        <f t="shared" si="6"/>
        <v>3470429</v>
      </c>
      <c r="I32" s="100">
        <f t="shared" si="6"/>
        <v>3278372</v>
      </c>
      <c r="J32" s="100">
        <f t="shared" si="6"/>
        <v>9430113</v>
      </c>
      <c r="K32" s="100">
        <f t="shared" si="6"/>
        <v>3037082</v>
      </c>
      <c r="L32" s="100">
        <f t="shared" si="6"/>
        <v>3039860</v>
      </c>
      <c r="M32" s="100">
        <f t="shared" si="6"/>
        <v>3784059</v>
      </c>
      <c r="N32" s="100">
        <f t="shared" si="6"/>
        <v>9861001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19291114</v>
      </c>
      <c r="X32" s="100">
        <f t="shared" si="6"/>
        <v>18313500</v>
      </c>
      <c r="Y32" s="100">
        <f t="shared" si="6"/>
        <v>977614</v>
      </c>
      <c r="Z32" s="137">
        <f>+IF(X32&lt;&gt;0,+(Y32/X32)*100,0)</f>
        <v>5.338214978021678</v>
      </c>
      <c r="AA32" s="153">
        <f>SUM(AA33:AA37)</f>
        <v>37925793</v>
      </c>
    </row>
    <row r="33" spans="1:27" ht="12.75">
      <c r="A33" s="138" t="s">
        <v>79</v>
      </c>
      <c r="B33" s="136"/>
      <c r="C33" s="155">
        <v>11176636</v>
      </c>
      <c r="D33" s="155"/>
      <c r="E33" s="156">
        <v>15770070</v>
      </c>
      <c r="F33" s="60">
        <v>15770070</v>
      </c>
      <c r="G33" s="60">
        <v>956211</v>
      </c>
      <c r="H33" s="60">
        <v>1470980</v>
      </c>
      <c r="I33" s="60">
        <v>1385289</v>
      </c>
      <c r="J33" s="60">
        <v>3812480</v>
      </c>
      <c r="K33" s="60">
        <v>1229317</v>
      </c>
      <c r="L33" s="60">
        <v>1217792</v>
      </c>
      <c r="M33" s="60">
        <v>1264395</v>
      </c>
      <c r="N33" s="60">
        <v>3711504</v>
      </c>
      <c r="O33" s="60"/>
      <c r="P33" s="60"/>
      <c r="Q33" s="60"/>
      <c r="R33" s="60"/>
      <c r="S33" s="60"/>
      <c r="T33" s="60"/>
      <c r="U33" s="60"/>
      <c r="V33" s="60"/>
      <c r="W33" s="60">
        <v>7523984</v>
      </c>
      <c r="X33" s="60">
        <v>7660500</v>
      </c>
      <c r="Y33" s="60">
        <v>-136516</v>
      </c>
      <c r="Z33" s="140">
        <v>-1.78</v>
      </c>
      <c r="AA33" s="155">
        <v>15770070</v>
      </c>
    </row>
    <row r="34" spans="1:27" ht="12.75">
      <c r="A34" s="138" t="s">
        <v>80</v>
      </c>
      <c r="B34" s="136"/>
      <c r="C34" s="155">
        <v>15822347</v>
      </c>
      <c r="D34" s="155"/>
      <c r="E34" s="156">
        <v>17559230</v>
      </c>
      <c r="F34" s="60">
        <v>17559230</v>
      </c>
      <c r="G34" s="60">
        <v>1211763</v>
      </c>
      <c r="H34" s="60">
        <v>1512623</v>
      </c>
      <c r="I34" s="60">
        <v>1352438</v>
      </c>
      <c r="J34" s="60">
        <v>4076824</v>
      </c>
      <c r="K34" s="60">
        <v>1356967</v>
      </c>
      <c r="L34" s="60">
        <v>1390296</v>
      </c>
      <c r="M34" s="60">
        <v>1433313</v>
      </c>
      <c r="N34" s="60">
        <v>4180576</v>
      </c>
      <c r="O34" s="60"/>
      <c r="P34" s="60"/>
      <c r="Q34" s="60"/>
      <c r="R34" s="60"/>
      <c r="S34" s="60"/>
      <c r="T34" s="60"/>
      <c r="U34" s="60"/>
      <c r="V34" s="60"/>
      <c r="W34" s="60">
        <v>8257400</v>
      </c>
      <c r="X34" s="60">
        <v>8627502</v>
      </c>
      <c r="Y34" s="60">
        <v>-370102</v>
      </c>
      <c r="Z34" s="140">
        <v>-4.29</v>
      </c>
      <c r="AA34" s="155">
        <v>17559230</v>
      </c>
    </row>
    <row r="35" spans="1:27" ht="12.75">
      <c r="A35" s="138" t="s">
        <v>81</v>
      </c>
      <c r="B35" s="136"/>
      <c r="C35" s="155">
        <v>31654932</v>
      </c>
      <c r="D35" s="155"/>
      <c r="E35" s="156">
        <v>4596493</v>
      </c>
      <c r="F35" s="60">
        <v>4596493</v>
      </c>
      <c r="G35" s="60">
        <v>513338</v>
      </c>
      <c r="H35" s="60">
        <v>486826</v>
      </c>
      <c r="I35" s="60">
        <v>540645</v>
      </c>
      <c r="J35" s="60">
        <v>1540809</v>
      </c>
      <c r="K35" s="60">
        <v>450798</v>
      </c>
      <c r="L35" s="60">
        <v>431772</v>
      </c>
      <c r="M35" s="60">
        <v>1086351</v>
      </c>
      <c r="N35" s="60">
        <v>1968921</v>
      </c>
      <c r="O35" s="60"/>
      <c r="P35" s="60"/>
      <c r="Q35" s="60"/>
      <c r="R35" s="60"/>
      <c r="S35" s="60"/>
      <c r="T35" s="60"/>
      <c r="U35" s="60"/>
      <c r="V35" s="60"/>
      <c r="W35" s="60">
        <v>3509730</v>
      </c>
      <c r="X35" s="60">
        <v>2025498</v>
      </c>
      <c r="Y35" s="60">
        <v>1484232</v>
      </c>
      <c r="Z35" s="140">
        <v>73.28</v>
      </c>
      <c r="AA35" s="155">
        <v>4596493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58016988</v>
      </c>
      <c r="D38" s="153">
        <f>SUM(D39:D41)</f>
        <v>0</v>
      </c>
      <c r="E38" s="154">
        <f t="shared" si="7"/>
        <v>56102635</v>
      </c>
      <c r="F38" s="100">
        <f t="shared" si="7"/>
        <v>56102635</v>
      </c>
      <c r="G38" s="100">
        <f t="shared" si="7"/>
        <v>3540948</v>
      </c>
      <c r="H38" s="100">
        <f t="shared" si="7"/>
        <v>4140492</v>
      </c>
      <c r="I38" s="100">
        <f t="shared" si="7"/>
        <v>3705787</v>
      </c>
      <c r="J38" s="100">
        <f t="shared" si="7"/>
        <v>11387227</v>
      </c>
      <c r="K38" s="100">
        <f t="shared" si="7"/>
        <v>3934994</v>
      </c>
      <c r="L38" s="100">
        <f t="shared" si="7"/>
        <v>3902997</v>
      </c>
      <c r="M38" s="100">
        <f t="shared" si="7"/>
        <v>4068129</v>
      </c>
      <c r="N38" s="100">
        <f t="shared" si="7"/>
        <v>11906120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23293347</v>
      </c>
      <c r="X38" s="100">
        <f t="shared" si="7"/>
        <v>29026500</v>
      </c>
      <c r="Y38" s="100">
        <f t="shared" si="7"/>
        <v>-5733153</v>
      </c>
      <c r="Z38" s="137">
        <f>+IF(X38&lt;&gt;0,+(Y38/X38)*100,0)</f>
        <v>-19.751444369800012</v>
      </c>
      <c r="AA38" s="153">
        <f>SUM(AA39:AA41)</f>
        <v>56102635</v>
      </c>
    </row>
    <row r="39" spans="1:27" ht="12.75">
      <c r="A39" s="138" t="s">
        <v>85</v>
      </c>
      <c r="B39" s="136"/>
      <c r="C39" s="155">
        <v>48955179</v>
      </c>
      <c r="D39" s="155"/>
      <c r="E39" s="156">
        <v>8909976</v>
      </c>
      <c r="F39" s="60">
        <v>8909976</v>
      </c>
      <c r="G39" s="60">
        <v>491855</v>
      </c>
      <c r="H39" s="60">
        <v>572011</v>
      </c>
      <c r="I39" s="60">
        <v>600700</v>
      </c>
      <c r="J39" s="60">
        <v>1664566</v>
      </c>
      <c r="K39" s="60">
        <v>639183</v>
      </c>
      <c r="L39" s="60">
        <v>653311</v>
      </c>
      <c r="M39" s="60">
        <v>656964</v>
      </c>
      <c r="N39" s="60">
        <v>1949458</v>
      </c>
      <c r="O39" s="60"/>
      <c r="P39" s="60"/>
      <c r="Q39" s="60"/>
      <c r="R39" s="60"/>
      <c r="S39" s="60"/>
      <c r="T39" s="60"/>
      <c r="U39" s="60"/>
      <c r="V39" s="60"/>
      <c r="W39" s="60">
        <v>3614024</v>
      </c>
      <c r="X39" s="60">
        <v>5201502</v>
      </c>
      <c r="Y39" s="60">
        <v>-1587478</v>
      </c>
      <c r="Z39" s="140">
        <v>-30.52</v>
      </c>
      <c r="AA39" s="155">
        <v>8909976</v>
      </c>
    </row>
    <row r="40" spans="1:27" ht="12.75">
      <c r="A40" s="138" t="s">
        <v>86</v>
      </c>
      <c r="B40" s="136"/>
      <c r="C40" s="155">
        <v>9061809</v>
      </c>
      <c r="D40" s="155"/>
      <c r="E40" s="156">
        <v>45774186</v>
      </c>
      <c r="F40" s="60">
        <v>45774186</v>
      </c>
      <c r="G40" s="60">
        <v>2978009</v>
      </c>
      <c r="H40" s="60">
        <v>3476827</v>
      </c>
      <c r="I40" s="60">
        <v>3018889</v>
      </c>
      <c r="J40" s="60">
        <v>9473725</v>
      </c>
      <c r="K40" s="60">
        <v>3207524</v>
      </c>
      <c r="L40" s="60">
        <v>3160190</v>
      </c>
      <c r="M40" s="60">
        <v>3313045</v>
      </c>
      <c r="N40" s="60">
        <v>9680759</v>
      </c>
      <c r="O40" s="60"/>
      <c r="P40" s="60"/>
      <c r="Q40" s="60"/>
      <c r="R40" s="60"/>
      <c r="S40" s="60"/>
      <c r="T40" s="60"/>
      <c r="U40" s="60"/>
      <c r="V40" s="60"/>
      <c r="W40" s="60">
        <v>19154484</v>
      </c>
      <c r="X40" s="60">
        <v>23317500</v>
      </c>
      <c r="Y40" s="60">
        <v>-4163016</v>
      </c>
      <c r="Z40" s="140">
        <v>-17.85</v>
      </c>
      <c r="AA40" s="155">
        <v>45774186</v>
      </c>
    </row>
    <row r="41" spans="1:27" ht="12.75">
      <c r="A41" s="138" t="s">
        <v>87</v>
      </c>
      <c r="B41" s="136"/>
      <c r="C41" s="155"/>
      <c r="D41" s="155"/>
      <c r="E41" s="156">
        <v>1418473</v>
      </c>
      <c r="F41" s="60">
        <v>1418473</v>
      </c>
      <c r="G41" s="60">
        <v>71084</v>
      </c>
      <c r="H41" s="60">
        <v>91654</v>
      </c>
      <c r="I41" s="60">
        <v>86198</v>
      </c>
      <c r="J41" s="60">
        <v>248936</v>
      </c>
      <c r="K41" s="60">
        <v>88287</v>
      </c>
      <c r="L41" s="60">
        <v>89496</v>
      </c>
      <c r="M41" s="60">
        <v>98120</v>
      </c>
      <c r="N41" s="60">
        <v>275903</v>
      </c>
      <c r="O41" s="60"/>
      <c r="P41" s="60"/>
      <c r="Q41" s="60"/>
      <c r="R41" s="60"/>
      <c r="S41" s="60"/>
      <c r="T41" s="60"/>
      <c r="U41" s="60"/>
      <c r="V41" s="60"/>
      <c r="W41" s="60">
        <v>524839</v>
      </c>
      <c r="X41" s="60">
        <v>507498</v>
      </c>
      <c r="Y41" s="60">
        <v>17341</v>
      </c>
      <c r="Z41" s="140">
        <v>3.42</v>
      </c>
      <c r="AA41" s="155">
        <v>1418473</v>
      </c>
    </row>
    <row r="42" spans="1:27" ht="12.75">
      <c r="A42" s="135" t="s">
        <v>88</v>
      </c>
      <c r="B42" s="142"/>
      <c r="C42" s="153">
        <f aca="true" t="shared" si="8" ref="C42:Y42">SUM(C43:C46)</f>
        <v>292772728</v>
      </c>
      <c r="D42" s="153">
        <f>SUM(D43:D46)</f>
        <v>0</v>
      </c>
      <c r="E42" s="154">
        <f t="shared" si="8"/>
        <v>405201965</v>
      </c>
      <c r="F42" s="100">
        <f t="shared" si="8"/>
        <v>405201965</v>
      </c>
      <c r="G42" s="100">
        <f t="shared" si="8"/>
        <v>6256796</v>
      </c>
      <c r="H42" s="100">
        <f t="shared" si="8"/>
        <v>7087562</v>
      </c>
      <c r="I42" s="100">
        <f t="shared" si="8"/>
        <v>13488804</v>
      </c>
      <c r="J42" s="100">
        <f t="shared" si="8"/>
        <v>26833162</v>
      </c>
      <c r="K42" s="100">
        <f t="shared" si="8"/>
        <v>7030776</v>
      </c>
      <c r="L42" s="100">
        <f t="shared" si="8"/>
        <v>7172139</v>
      </c>
      <c r="M42" s="100">
        <f t="shared" si="8"/>
        <v>46558807</v>
      </c>
      <c r="N42" s="100">
        <f t="shared" si="8"/>
        <v>60761722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87594884</v>
      </c>
      <c r="X42" s="100">
        <f t="shared" si="8"/>
        <v>174707502</v>
      </c>
      <c r="Y42" s="100">
        <f t="shared" si="8"/>
        <v>-87112618</v>
      </c>
      <c r="Z42" s="137">
        <f>+IF(X42&lt;&gt;0,+(Y42/X42)*100,0)</f>
        <v>-49.861979023659785</v>
      </c>
      <c r="AA42" s="153">
        <f>SUM(AA43:AA46)</f>
        <v>405201965</v>
      </c>
    </row>
    <row r="43" spans="1:27" ht="12.75">
      <c r="A43" s="138" t="s">
        <v>89</v>
      </c>
      <c r="B43" s="136"/>
      <c r="C43" s="155">
        <v>250986682</v>
      </c>
      <c r="D43" s="155"/>
      <c r="E43" s="156">
        <v>323945295</v>
      </c>
      <c r="F43" s="60">
        <v>323945295</v>
      </c>
      <c r="G43" s="60">
        <v>1962622</v>
      </c>
      <c r="H43" s="60">
        <v>2775294</v>
      </c>
      <c r="I43" s="60">
        <v>7268675</v>
      </c>
      <c r="J43" s="60">
        <v>12006591</v>
      </c>
      <c r="K43" s="60">
        <v>2526432</v>
      </c>
      <c r="L43" s="60">
        <v>2670882</v>
      </c>
      <c r="M43" s="60">
        <v>41636003</v>
      </c>
      <c r="N43" s="60">
        <v>46833317</v>
      </c>
      <c r="O43" s="60"/>
      <c r="P43" s="60"/>
      <c r="Q43" s="60"/>
      <c r="R43" s="60"/>
      <c r="S43" s="60"/>
      <c r="T43" s="60"/>
      <c r="U43" s="60"/>
      <c r="V43" s="60"/>
      <c r="W43" s="60">
        <v>58839908</v>
      </c>
      <c r="X43" s="60">
        <v>139031502</v>
      </c>
      <c r="Y43" s="60">
        <v>-80191594</v>
      </c>
      <c r="Z43" s="140">
        <v>-57.68</v>
      </c>
      <c r="AA43" s="155">
        <v>323945295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>
        <v>30506379</v>
      </c>
      <c r="F45" s="159">
        <v>30506379</v>
      </c>
      <c r="G45" s="159">
        <v>1537435</v>
      </c>
      <c r="H45" s="159">
        <v>1369302</v>
      </c>
      <c r="I45" s="159">
        <v>1632842</v>
      </c>
      <c r="J45" s="159">
        <v>4539579</v>
      </c>
      <c r="K45" s="159">
        <v>1330091</v>
      </c>
      <c r="L45" s="159">
        <v>1334585</v>
      </c>
      <c r="M45" s="159">
        <v>1687193</v>
      </c>
      <c r="N45" s="159">
        <v>4351869</v>
      </c>
      <c r="O45" s="159"/>
      <c r="P45" s="159"/>
      <c r="Q45" s="159"/>
      <c r="R45" s="159"/>
      <c r="S45" s="159"/>
      <c r="T45" s="159"/>
      <c r="U45" s="159"/>
      <c r="V45" s="159"/>
      <c r="W45" s="159">
        <v>8891448</v>
      </c>
      <c r="X45" s="159">
        <v>14989998</v>
      </c>
      <c r="Y45" s="159">
        <v>-6098550</v>
      </c>
      <c r="Z45" s="141">
        <v>-40.68</v>
      </c>
      <c r="AA45" s="157">
        <v>30506379</v>
      </c>
    </row>
    <row r="46" spans="1:27" ht="12.75">
      <c r="A46" s="138" t="s">
        <v>92</v>
      </c>
      <c r="B46" s="136"/>
      <c r="C46" s="155">
        <v>41786046</v>
      </c>
      <c r="D46" s="155"/>
      <c r="E46" s="156">
        <v>50750291</v>
      </c>
      <c r="F46" s="60">
        <v>50750291</v>
      </c>
      <c r="G46" s="60">
        <v>2756739</v>
      </c>
      <c r="H46" s="60">
        <v>2942966</v>
      </c>
      <c r="I46" s="60">
        <v>4587287</v>
      </c>
      <c r="J46" s="60">
        <v>10286992</v>
      </c>
      <c r="K46" s="60">
        <v>3174253</v>
      </c>
      <c r="L46" s="60">
        <v>3166672</v>
      </c>
      <c r="M46" s="60">
        <v>3235611</v>
      </c>
      <c r="N46" s="60">
        <v>9576536</v>
      </c>
      <c r="O46" s="60"/>
      <c r="P46" s="60"/>
      <c r="Q46" s="60"/>
      <c r="R46" s="60"/>
      <c r="S46" s="60"/>
      <c r="T46" s="60"/>
      <c r="U46" s="60"/>
      <c r="V46" s="60"/>
      <c r="W46" s="60">
        <v>19863528</v>
      </c>
      <c r="X46" s="60">
        <v>20686002</v>
      </c>
      <c r="Y46" s="60">
        <v>-822474</v>
      </c>
      <c r="Z46" s="140">
        <v>-3.98</v>
      </c>
      <c r="AA46" s="155">
        <v>50750291</v>
      </c>
    </row>
    <row r="47" spans="1:27" ht="12.75">
      <c r="A47" s="135" t="s">
        <v>93</v>
      </c>
      <c r="B47" s="142" t="s">
        <v>94</v>
      </c>
      <c r="C47" s="153">
        <v>-19020</v>
      </c>
      <c r="D47" s="153"/>
      <c r="E47" s="154">
        <v>182028</v>
      </c>
      <c r="F47" s="100">
        <v>182028</v>
      </c>
      <c r="G47" s="100">
        <v>10489</v>
      </c>
      <c r="H47" s="100">
        <v>21691</v>
      </c>
      <c r="I47" s="100">
        <v>11348</v>
      </c>
      <c r="J47" s="100">
        <v>43528</v>
      </c>
      <c r="K47" s="100">
        <v>11348</v>
      </c>
      <c r="L47" s="100">
        <v>11348</v>
      </c>
      <c r="M47" s="100">
        <v>12063</v>
      </c>
      <c r="N47" s="100">
        <v>34759</v>
      </c>
      <c r="O47" s="100"/>
      <c r="P47" s="100"/>
      <c r="Q47" s="100"/>
      <c r="R47" s="100"/>
      <c r="S47" s="100"/>
      <c r="T47" s="100"/>
      <c r="U47" s="100"/>
      <c r="V47" s="100"/>
      <c r="W47" s="100">
        <v>78287</v>
      </c>
      <c r="X47" s="100">
        <v>92502</v>
      </c>
      <c r="Y47" s="100">
        <v>-14215</v>
      </c>
      <c r="Z47" s="137">
        <v>-15.37</v>
      </c>
      <c r="AA47" s="153">
        <v>182028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671773485</v>
      </c>
      <c r="D48" s="168">
        <f>+D28+D32+D38+D42+D47</f>
        <v>0</v>
      </c>
      <c r="E48" s="169">
        <f t="shared" si="9"/>
        <v>717010280</v>
      </c>
      <c r="F48" s="73">
        <f t="shared" si="9"/>
        <v>717010280</v>
      </c>
      <c r="G48" s="73">
        <f t="shared" si="9"/>
        <v>24357974</v>
      </c>
      <c r="H48" s="73">
        <f t="shared" si="9"/>
        <v>28552878</v>
      </c>
      <c r="I48" s="73">
        <f t="shared" si="9"/>
        <v>38625802</v>
      </c>
      <c r="J48" s="73">
        <f t="shared" si="9"/>
        <v>91536654</v>
      </c>
      <c r="K48" s="73">
        <f t="shared" si="9"/>
        <v>34566331</v>
      </c>
      <c r="L48" s="73">
        <f t="shared" si="9"/>
        <v>34063437</v>
      </c>
      <c r="M48" s="73">
        <f t="shared" si="9"/>
        <v>71783099</v>
      </c>
      <c r="N48" s="73">
        <f t="shared" si="9"/>
        <v>140412867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231949521</v>
      </c>
      <c r="X48" s="73">
        <f t="shared" si="9"/>
        <v>296352504</v>
      </c>
      <c r="Y48" s="73">
        <f t="shared" si="9"/>
        <v>-64402983</v>
      </c>
      <c r="Z48" s="170">
        <f>+IF(X48&lt;&gt;0,+(Y48/X48)*100,0)</f>
        <v>-21.731884202334932</v>
      </c>
      <c r="AA48" s="168">
        <f>+AA28+AA32+AA38+AA42+AA47</f>
        <v>717010280</v>
      </c>
    </row>
    <row r="49" spans="1:27" ht="12.75">
      <c r="A49" s="148" t="s">
        <v>49</v>
      </c>
      <c r="B49" s="149"/>
      <c r="C49" s="171">
        <f aca="true" t="shared" si="10" ref="C49:Y49">+C25-C48</f>
        <v>-96626405</v>
      </c>
      <c r="D49" s="171">
        <f>+D25-D48</f>
        <v>0</v>
      </c>
      <c r="E49" s="172">
        <f t="shared" si="10"/>
        <v>-53046165</v>
      </c>
      <c r="F49" s="173">
        <f t="shared" si="10"/>
        <v>-53046165</v>
      </c>
      <c r="G49" s="173">
        <f t="shared" si="10"/>
        <v>117187886</v>
      </c>
      <c r="H49" s="173">
        <f t="shared" si="10"/>
        <v>260760246</v>
      </c>
      <c r="I49" s="173">
        <f t="shared" si="10"/>
        <v>135243211</v>
      </c>
      <c r="J49" s="173">
        <f t="shared" si="10"/>
        <v>513191343</v>
      </c>
      <c r="K49" s="173">
        <f t="shared" si="10"/>
        <v>-5950496</v>
      </c>
      <c r="L49" s="173">
        <f t="shared" si="10"/>
        <v>-26907650</v>
      </c>
      <c r="M49" s="173">
        <f t="shared" si="10"/>
        <v>-65867124</v>
      </c>
      <c r="N49" s="173">
        <f t="shared" si="10"/>
        <v>-98725270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414466073</v>
      </c>
      <c r="X49" s="173">
        <f>IF(F25=F48,0,X25-X48)</f>
        <v>-98095002</v>
      </c>
      <c r="Y49" s="173">
        <f t="shared" si="10"/>
        <v>512561075</v>
      </c>
      <c r="Z49" s="174">
        <f>+IF(X49&lt;&gt;0,+(Y49/X49)*100,0)</f>
        <v>-522.514974820022</v>
      </c>
      <c r="AA49" s="171">
        <f>+AA25-AA48</f>
        <v>-53046165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98090628</v>
      </c>
      <c r="D5" s="155">
        <v>0</v>
      </c>
      <c r="E5" s="156">
        <v>105875099</v>
      </c>
      <c r="F5" s="60">
        <v>105875099</v>
      </c>
      <c r="G5" s="60">
        <v>96302566</v>
      </c>
      <c r="H5" s="60">
        <v>-653296</v>
      </c>
      <c r="I5" s="60">
        <v>86226</v>
      </c>
      <c r="J5" s="60">
        <v>95735496</v>
      </c>
      <c r="K5" s="60">
        <v>-88157</v>
      </c>
      <c r="L5" s="60">
        <v>0</v>
      </c>
      <c r="M5" s="60">
        <v>0</v>
      </c>
      <c r="N5" s="60">
        <v>-88157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95647339</v>
      </c>
      <c r="X5" s="60">
        <v>47370838</v>
      </c>
      <c r="Y5" s="60">
        <v>48276501</v>
      </c>
      <c r="Z5" s="140">
        <v>101.91</v>
      </c>
      <c r="AA5" s="155">
        <v>105875099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185745139</v>
      </c>
      <c r="D7" s="155">
        <v>0</v>
      </c>
      <c r="E7" s="156">
        <v>241833559</v>
      </c>
      <c r="F7" s="60">
        <v>241833559</v>
      </c>
      <c r="G7" s="60">
        <v>37495310</v>
      </c>
      <c r="H7" s="60">
        <v>209186534</v>
      </c>
      <c r="I7" s="60">
        <v>181605678</v>
      </c>
      <c r="J7" s="60">
        <v>428287522</v>
      </c>
      <c r="K7" s="60">
        <v>20677139</v>
      </c>
      <c r="L7" s="60">
        <v>5728423</v>
      </c>
      <c r="M7" s="60">
        <v>4137626</v>
      </c>
      <c r="N7" s="60">
        <v>30543188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458830710</v>
      </c>
      <c r="X7" s="60">
        <v>103966482</v>
      </c>
      <c r="Y7" s="60">
        <v>354864228</v>
      </c>
      <c r="Z7" s="140">
        <v>341.33</v>
      </c>
      <c r="AA7" s="155">
        <v>241833559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51106951</v>
      </c>
      <c r="D10" s="155">
        <v>0</v>
      </c>
      <c r="E10" s="156">
        <v>44639345</v>
      </c>
      <c r="F10" s="54">
        <v>44639345</v>
      </c>
      <c r="G10" s="54">
        <v>4471765</v>
      </c>
      <c r="H10" s="54">
        <v>4467087</v>
      </c>
      <c r="I10" s="54">
        <v>-4471603</v>
      </c>
      <c r="J10" s="54">
        <v>4467249</v>
      </c>
      <c r="K10" s="54">
        <v>4474012</v>
      </c>
      <c r="L10" s="54">
        <v>803</v>
      </c>
      <c r="M10" s="54">
        <v>80</v>
      </c>
      <c r="N10" s="54">
        <v>4474895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8942144</v>
      </c>
      <c r="X10" s="54">
        <v>20599235</v>
      </c>
      <c r="Y10" s="54">
        <v>-11657091</v>
      </c>
      <c r="Z10" s="184">
        <v>-56.59</v>
      </c>
      <c r="AA10" s="130">
        <v>44639345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2803997</v>
      </c>
      <c r="D12" s="155">
        <v>0</v>
      </c>
      <c r="E12" s="156">
        <v>2748853</v>
      </c>
      <c r="F12" s="60">
        <v>2748853</v>
      </c>
      <c r="G12" s="60">
        <v>237173</v>
      </c>
      <c r="H12" s="60">
        <v>254427</v>
      </c>
      <c r="I12" s="60">
        <v>-246076</v>
      </c>
      <c r="J12" s="60">
        <v>245524</v>
      </c>
      <c r="K12" s="60">
        <v>270240</v>
      </c>
      <c r="L12" s="60">
        <v>50077</v>
      </c>
      <c r="M12" s="60">
        <v>17099</v>
      </c>
      <c r="N12" s="60">
        <v>337416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582940</v>
      </c>
      <c r="X12" s="60">
        <v>1238016</v>
      </c>
      <c r="Y12" s="60">
        <v>-655076</v>
      </c>
      <c r="Z12" s="140">
        <v>-52.91</v>
      </c>
      <c r="AA12" s="155">
        <v>2748853</v>
      </c>
    </row>
    <row r="13" spans="1:27" ht="12.75">
      <c r="A13" s="181" t="s">
        <v>109</v>
      </c>
      <c r="B13" s="185"/>
      <c r="C13" s="155">
        <v>3718300</v>
      </c>
      <c r="D13" s="155">
        <v>0</v>
      </c>
      <c r="E13" s="156">
        <v>7025692</v>
      </c>
      <c r="F13" s="60">
        <v>7025692</v>
      </c>
      <c r="G13" s="60">
        <v>33688</v>
      </c>
      <c r="H13" s="60">
        <v>129864</v>
      </c>
      <c r="I13" s="60">
        <v>-11569</v>
      </c>
      <c r="J13" s="60">
        <v>151983</v>
      </c>
      <c r="K13" s="60">
        <v>31947</v>
      </c>
      <c r="L13" s="60">
        <v>73957</v>
      </c>
      <c r="M13" s="60">
        <v>93384</v>
      </c>
      <c r="N13" s="60">
        <v>199288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351271</v>
      </c>
      <c r="X13" s="60">
        <v>4863000</v>
      </c>
      <c r="Y13" s="60">
        <v>-4511729</v>
      </c>
      <c r="Z13" s="140">
        <v>-92.78</v>
      </c>
      <c r="AA13" s="155">
        <v>7025692</v>
      </c>
    </row>
    <row r="14" spans="1:27" ht="12.75">
      <c r="A14" s="181" t="s">
        <v>110</v>
      </c>
      <c r="B14" s="185"/>
      <c r="C14" s="155">
        <v>14004156</v>
      </c>
      <c r="D14" s="155">
        <v>0</v>
      </c>
      <c r="E14" s="156">
        <v>25481020</v>
      </c>
      <c r="F14" s="60">
        <v>25481020</v>
      </c>
      <c r="G14" s="60">
        <v>1609742</v>
      </c>
      <c r="H14" s="60">
        <v>1644280</v>
      </c>
      <c r="I14" s="60">
        <v>-1870495</v>
      </c>
      <c r="J14" s="60">
        <v>1383527</v>
      </c>
      <c r="K14" s="60">
        <v>1852043</v>
      </c>
      <c r="L14" s="60">
        <v>0</v>
      </c>
      <c r="M14" s="60">
        <v>0</v>
      </c>
      <c r="N14" s="60">
        <v>1852043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3235570</v>
      </c>
      <c r="X14" s="60">
        <v>14240508</v>
      </c>
      <c r="Y14" s="60">
        <v>-11004938</v>
      </c>
      <c r="Z14" s="140">
        <v>-77.28</v>
      </c>
      <c r="AA14" s="155">
        <v>25481020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2311062</v>
      </c>
      <c r="D16" s="155">
        <v>0</v>
      </c>
      <c r="E16" s="156">
        <v>3224787</v>
      </c>
      <c r="F16" s="60">
        <v>3224787</v>
      </c>
      <c r="G16" s="60">
        <v>181459</v>
      </c>
      <c r="H16" s="60">
        <v>425258</v>
      </c>
      <c r="I16" s="60">
        <v>-64152</v>
      </c>
      <c r="J16" s="60">
        <v>542565</v>
      </c>
      <c r="K16" s="60">
        <v>163496</v>
      </c>
      <c r="L16" s="60">
        <v>276873</v>
      </c>
      <c r="M16" s="60">
        <v>127663</v>
      </c>
      <c r="N16" s="60">
        <v>568032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1110597</v>
      </c>
      <c r="X16" s="60">
        <v>173844</v>
      </c>
      <c r="Y16" s="60">
        <v>936753</v>
      </c>
      <c r="Z16" s="140">
        <v>538.85</v>
      </c>
      <c r="AA16" s="155">
        <v>3224787</v>
      </c>
    </row>
    <row r="17" spans="1:27" ht="12.75">
      <c r="A17" s="181" t="s">
        <v>113</v>
      </c>
      <c r="B17" s="185"/>
      <c r="C17" s="155">
        <v>3926453</v>
      </c>
      <c r="D17" s="155">
        <v>0</v>
      </c>
      <c r="E17" s="156">
        <v>4655540</v>
      </c>
      <c r="F17" s="60">
        <v>4655540</v>
      </c>
      <c r="G17" s="60">
        <v>360852</v>
      </c>
      <c r="H17" s="60">
        <v>342934</v>
      </c>
      <c r="I17" s="60">
        <v>-304418</v>
      </c>
      <c r="J17" s="60">
        <v>399368</v>
      </c>
      <c r="K17" s="60">
        <v>381954</v>
      </c>
      <c r="L17" s="60">
        <v>355940</v>
      </c>
      <c r="M17" s="60">
        <v>165651</v>
      </c>
      <c r="N17" s="60">
        <v>903545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1302913</v>
      </c>
      <c r="X17" s="60">
        <v>2335500</v>
      </c>
      <c r="Y17" s="60">
        <v>-1032587</v>
      </c>
      <c r="Z17" s="140">
        <v>-44.21</v>
      </c>
      <c r="AA17" s="155">
        <v>4655540</v>
      </c>
    </row>
    <row r="18" spans="1:27" ht="12.75">
      <c r="A18" s="183" t="s">
        <v>114</v>
      </c>
      <c r="B18" s="182"/>
      <c r="C18" s="155">
        <v>4746045</v>
      </c>
      <c r="D18" s="155">
        <v>0</v>
      </c>
      <c r="E18" s="156">
        <v>5212205</v>
      </c>
      <c r="F18" s="60">
        <v>5212205</v>
      </c>
      <c r="G18" s="60">
        <v>41288</v>
      </c>
      <c r="H18" s="60">
        <v>43526</v>
      </c>
      <c r="I18" s="60">
        <v>-20088</v>
      </c>
      <c r="J18" s="60">
        <v>64726</v>
      </c>
      <c r="K18" s="60">
        <v>20913</v>
      </c>
      <c r="L18" s="60">
        <v>25383</v>
      </c>
      <c r="M18" s="60">
        <v>-1611626</v>
      </c>
      <c r="N18" s="60">
        <v>-1565330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-1500604</v>
      </c>
      <c r="X18" s="60">
        <v>2356104</v>
      </c>
      <c r="Y18" s="60">
        <v>-3856708</v>
      </c>
      <c r="Z18" s="140">
        <v>-163.69</v>
      </c>
      <c r="AA18" s="155">
        <v>5212205</v>
      </c>
    </row>
    <row r="19" spans="1:27" ht="12.75">
      <c r="A19" s="181" t="s">
        <v>34</v>
      </c>
      <c r="B19" s="185"/>
      <c r="C19" s="155">
        <v>241410763</v>
      </c>
      <c r="D19" s="155">
        <v>0</v>
      </c>
      <c r="E19" s="156">
        <v>180369000</v>
      </c>
      <c r="F19" s="60">
        <v>180369000</v>
      </c>
      <c r="G19" s="60">
        <v>14423</v>
      </c>
      <c r="H19" s="60">
        <v>68631423</v>
      </c>
      <c r="I19" s="60">
        <v>-14423</v>
      </c>
      <c r="J19" s="60">
        <v>68631423</v>
      </c>
      <c r="K19" s="60">
        <v>14423</v>
      </c>
      <c r="L19" s="60">
        <v>0</v>
      </c>
      <c r="M19" s="60">
        <v>0</v>
      </c>
      <c r="N19" s="60">
        <v>14423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68645846</v>
      </c>
      <c r="X19" s="60">
        <v>130774000</v>
      </c>
      <c r="Y19" s="60">
        <v>-62128154</v>
      </c>
      <c r="Z19" s="140">
        <v>-47.51</v>
      </c>
      <c r="AA19" s="155">
        <v>180369000</v>
      </c>
    </row>
    <row r="20" spans="1:27" ht="12.75">
      <c r="A20" s="181" t="s">
        <v>35</v>
      </c>
      <c r="B20" s="185"/>
      <c r="C20" s="155">
        <v>2112886</v>
      </c>
      <c r="D20" s="155">
        <v>0</v>
      </c>
      <c r="E20" s="156">
        <v>42899015</v>
      </c>
      <c r="F20" s="54">
        <v>42899015</v>
      </c>
      <c r="G20" s="54">
        <v>797594</v>
      </c>
      <c r="H20" s="54">
        <v>4841087</v>
      </c>
      <c r="I20" s="54">
        <v>-766450</v>
      </c>
      <c r="J20" s="54">
        <v>4872231</v>
      </c>
      <c r="K20" s="54">
        <v>817825</v>
      </c>
      <c r="L20" s="54">
        <v>644331</v>
      </c>
      <c r="M20" s="54">
        <v>2986098</v>
      </c>
      <c r="N20" s="54">
        <v>4448254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9320485</v>
      </c>
      <c r="X20" s="54">
        <v>23159502</v>
      </c>
      <c r="Y20" s="54">
        <v>-13839017</v>
      </c>
      <c r="Z20" s="184">
        <v>-59.76</v>
      </c>
      <c r="AA20" s="130">
        <v>42899015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609976380</v>
      </c>
      <c r="D22" s="188">
        <f>SUM(D5:D21)</f>
        <v>0</v>
      </c>
      <c r="E22" s="189">
        <f t="shared" si="0"/>
        <v>663964115</v>
      </c>
      <c r="F22" s="190">
        <f t="shared" si="0"/>
        <v>663964115</v>
      </c>
      <c r="G22" s="190">
        <f t="shared" si="0"/>
        <v>141545860</v>
      </c>
      <c r="H22" s="190">
        <f t="shared" si="0"/>
        <v>289313124</v>
      </c>
      <c r="I22" s="190">
        <f t="shared" si="0"/>
        <v>173922630</v>
      </c>
      <c r="J22" s="190">
        <f t="shared" si="0"/>
        <v>604781614</v>
      </c>
      <c r="K22" s="190">
        <f t="shared" si="0"/>
        <v>28615835</v>
      </c>
      <c r="L22" s="190">
        <f t="shared" si="0"/>
        <v>7155787</v>
      </c>
      <c r="M22" s="190">
        <f t="shared" si="0"/>
        <v>5915975</v>
      </c>
      <c r="N22" s="190">
        <f t="shared" si="0"/>
        <v>41687597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646469211</v>
      </c>
      <c r="X22" s="190">
        <f t="shared" si="0"/>
        <v>351077029</v>
      </c>
      <c r="Y22" s="190">
        <f t="shared" si="0"/>
        <v>295392182</v>
      </c>
      <c r="Z22" s="191">
        <f>+IF(X22&lt;&gt;0,+(Y22/X22)*100,0)</f>
        <v>84.13885204662593</v>
      </c>
      <c r="AA22" s="188">
        <f>SUM(AA5:AA21)</f>
        <v>663964115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249629103</v>
      </c>
      <c r="D25" s="155">
        <v>0</v>
      </c>
      <c r="E25" s="156">
        <v>265938793</v>
      </c>
      <c r="F25" s="60">
        <v>265938793</v>
      </c>
      <c r="G25" s="60">
        <v>20056749</v>
      </c>
      <c r="H25" s="60">
        <v>24147844</v>
      </c>
      <c r="I25" s="60">
        <v>21671620</v>
      </c>
      <c r="J25" s="60">
        <v>65876213</v>
      </c>
      <c r="K25" s="60">
        <v>21554273</v>
      </c>
      <c r="L25" s="60">
        <v>21112536</v>
      </c>
      <c r="M25" s="60">
        <v>22636478</v>
      </c>
      <c r="N25" s="60">
        <v>65303287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131179500</v>
      </c>
      <c r="X25" s="60">
        <v>112878498</v>
      </c>
      <c r="Y25" s="60">
        <v>18301002</v>
      </c>
      <c r="Z25" s="140">
        <v>16.21</v>
      </c>
      <c r="AA25" s="155">
        <v>265938793</v>
      </c>
    </row>
    <row r="26" spans="1:27" ht="12.75">
      <c r="A26" s="183" t="s">
        <v>38</v>
      </c>
      <c r="B26" s="182"/>
      <c r="C26" s="155">
        <v>20300370</v>
      </c>
      <c r="D26" s="155">
        <v>0</v>
      </c>
      <c r="E26" s="156">
        <v>30223461</v>
      </c>
      <c r="F26" s="60">
        <v>30223461</v>
      </c>
      <c r="G26" s="60">
        <v>1974231</v>
      </c>
      <c r="H26" s="60">
        <v>1992914</v>
      </c>
      <c r="I26" s="60">
        <v>1993359</v>
      </c>
      <c r="J26" s="60">
        <v>5960504</v>
      </c>
      <c r="K26" s="60">
        <v>1998461</v>
      </c>
      <c r="L26" s="60">
        <v>2082875</v>
      </c>
      <c r="M26" s="60">
        <v>2081168</v>
      </c>
      <c r="N26" s="60">
        <v>6162504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12123008</v>
      </c>
      <c r="X26" s="60">
        <v>15111498</v>
      </c>
      <c r="Y26" s="60">
        <v>-2988490</v>
      </c>
      <c r="Z26" s="140">
        <v>-19.78</v>
      </c>
      <c r="AA26" s="155">
        <v>30223461</v>
      </c>
    </row>
    <row r="27" spans="1:27" ht="12.75">
      <c r="A27" s="183" t="s">
        <v>118</v>
      </c>
      <c r="B27" s="182"/>
      <c r="C27" s="155">
        <v>59162477</v>
      </c>
      <c r="D27" s="155">
        <v>0</v>
      </c>
      <c r="E27" s="156">
        <v>22496360</v>
      </c>
      <c r="F27" s="60">
        <v>22496360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15228498</v>
      </c>
      <c r="Y27" s="60">
        <v>-15228498</v>
      </c>
      <c r="Z27" s="140">
        <v>-100</v>
      </c>
      <c r="AA27" s="155">
        <v>22496360</v>
      </c>
    </row>
    <row r="28" spans="1:27" ht="12.75">
      <c r="A28" s="183" t="s">
        <v>39</v>
      </c>
      <c r="B28" s="182"/>
      <c r="C28" s="155">
        <v>50786376</v>
      </c>
      <c r="D28" s="155">
        <v>0</v>
      </c>
      <c r="E28" s="156">
        <v>27994954</v>
      </c>
      <c r="F28" s="60">
        <v>27994954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20761002</v>
      </c>
      <c r="Y28" s="60">
        <v>-20761002</v>
      </c>
      <c r="Z28" s="140">
        <v>-100</v>
      </c>
      <c r="AA28" s="155">
        <v>27994954</v>
      </c>
    </row>
    <row r="29" spans="1:27" ht="12.75">
      <c r="A29" s="183" t="s">
        <v>40</v>
      </c>
      <c r="B29" s="182"/>
      <c r="C29" s="155">
        <v>9355402</v>
      </c>
      <c r="D29" s="155">
        <v>0</v>
      </c>
      <c r="E29" s="156">
        <v>154000</v>
      </c>
      <c r="F29" s="60">
        <v>154000</v>
      </c>
      <c r="G29" s="60">
        <v>0</v>
      </c>
      <c r="H29" s="60">
        <v>341</v>
      </c>
      <c r="I29" s="60">
        <v>0</v>
      </c>
      <c r="J29" s="60">
        <v>341</v>
      </c>
      <c r="K29" s="60">
        <v>726408</v>
      </c>
      <c r="L29" s="60">
        <v>0</v>
      </c>
      <c r="M29" s="60">
        <v>18609</v>
      </c>
      <c r="N29" s="60">
        <v>745017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745358</v>
      </c>
      <c r="X29" s="60"/>
      <c r="Y29" s="60">
        <v>745358</v>
      </c>
      <c r="Z29" s="140">
        <v>0</v>
      </c>
      <c r="AA29" s="155">
        <v>154000</v>
      </c>
    </row>
    <row r="30" spans="1:27" ht="12.75">
      <c r="A30" s="183" t="s">
        <v>119</v>
      </c>
      <c r="B30" s="182"/>
      <c r="C30" s="155">
        <v>211476954</v>
      </c>
      <c r="D30" s="155">
        <v>0</v>
      </c>
      <c r="E30" s="156">
        <v>267213408</v>
      </c>
      <c r="F30" s="60">
        <v>267213408</v>
      </c>
      <c r="G30" s="60">
        <v>0</v>
      </c>
      <c r="H30" s="60">
        <v>144323</v>
      </c>
      <c r="I30" s="60">
        <v>4347826</v>
      </c>
      <c r="J30" s="60">
        <v>4492149</v>
      </c>
      <c r="K30" s="60">
        <v>0</v>
      </c>
      <c r="L30" s="60">
        <v>0</v>
      </c>
      <c r="M30" s="60">
        <v>40553662</v>
      </c>
      <c r="N30" s="60">
        <v>40553662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45045811</v>
      </c>
      <c r="X30" s="60">
        <v>119384998</v>
      </c>
      <c r="Y30" s="60">
        <v>-74339187</v>
      </c>
      <c r="Z30" s="140">
        <v>-62.27</v>
      </c>
      <c r="AA30" s="155">
        <v>267213408</v>
      </c>
    </row>
    <row r="31" spans="1:27" ht="12.75">
      <c r="A31" s="183" t="s">
        <v>120</v>
      </c>
      <c r="B31" s="182"/>
      <c r="C31" s="155">
        <v>17767857</v>
      </c>
      <c r="D31" s="155">
        <v>0</v>
      </c>
      <c r="E31" s="156">
        <v>11388880</v>
      </c>
      <c r="F31" s="60">
        <v>11388880</v>
      </c>
      <c r="G31" s="60">
        <v>656180</v>
      </c>
      <c r="H31" s="60">
        <v>-5130</v>
      </c>
      <c r="I31" s="60">
        <v>135218</v>
      </c>
      <c r="J31" s="60">
        <v>786268</v>
      </c>
      <c r="K31" s="60">
        <v>194671</v>
      </c>
      <c r="L31" s="60">
        <v>307153</v>
      </c>
      <c r="M31" s="60">
        <v>579928</v>
      </c>
      <c r="N31" s="60">
        <v>1081752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1868020</v>
      </c>
      <c r="X31" s="60"/>
      <c r="Y31" s="60">
        <v>1868020</v>
      </c>
      <c r="Z31" s="140">
        <v>0</v>
      </c>
      <c r="AA31" s="155">
        <v>11388880</v>
      </c>
    </row>
    <row r="32" spans="1:27" ht="12.75">
      <c r="A32" s="183" t="s">
        <v>121</v>
      </c>
      <c r="B32" s="182"/>
      <c r="C32" s="155">
        <v>-17253936</v>
      </c>
      <c r="D32" s="155">
        <v>0</v>
      </c>
      <c r="E32" s="156">
        <v>40657303</v>
      </c>
      <c r="F32" s="60">
        <v>40657303</v>
      </c>
      <c r="G32" s="60">
        <v>303634</v>
      </c>
      <c r="H32" s="60">
        <v>328725</v>
      </c>
      <c r="I32" s="60">
        <v>3461695</v>
      </c>
      <c r="J32" s="60">
        <v>4094054</v>
      </c>
      <c r="K32" s="60">
        <v>6988744</v>
      </c>
      <c r="L32" s="60">
        <v>6862473</v>
      </c>
      <c r="M32" s="60">
        <v>2969631</v>
      </c>
      <c r="N32" s="60">
        <v>16820848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20914902</v>
      </c>
      <c r="X32" s="60">
        <v>4296498</v>
      </c>
      <c r="Y32" s="60">
        <v>16618404</v>
      </c>
      <c r="Z32" s="140">
        <v>386.79</v>
      </c>
      <c r="AA32" s="155">
        <v>40657303</v>
      </c>
    </row>
    <row r="33" spans="1:27" ht="12.75">
      <c r="A33" s="183" t="s">
        <v>42</v>
      </c>
      <c r="B33" s="182"/>
      <c r="C33" s="155">
        <v>100000</v>
      </c>
      <c r="D33" s="155">
        <v>0</v>
      </c>
      <c r="E33" s="156">
        <v>159000</v>
      </c>
      <c r="F33" s="60">
        <v>159000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9066000</v>
      </c>
      <c r="Y33" s="60">
        <v>-9066000</v>
      </c>
      <c r="Z33" s="140">
        <v>-100</v>
      </c>
      <c r="AA33" s="155">
        <v>159000</v>
      </c>
    </row>
    <row r="34" spans="1:27" ht="12.75">
      <c r="A34" s="183" t="s">
        <v>43</v>
      </c>
      <c r="B34" s="182"/>
      <c r="C34" s="155">
        <v>57115218</v>
      </c>
      <c r="D34" s="155">
        <v>0</v>
      </c>
      <c r="E34" s="156">
        <v>50784121</v>
      </c>
      <c r="F34" s="60">
        <v>50784121</v>
      </c>
      <c r="G34" s="60">
        <v>1367180</v>
      </c>
      <c r="H34" s="60">
        <v>1943861</v>
      </c>
      <c r="I34" s="60">
        <v>7016084</v>
      </c>
      <c r="J34" s="60">
        <v>10327125</v>
      </c>
      <c r="K34" s="60">
        <v>3103774</v>
      </c>
      <c r="L34" s="60">
        <v>3698400</v>
      </c>
      <c r="M34" s="60">
        <v>2943623</v>
      </c>
      <c r="N34" s="60">
        <v>9745797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20072922</v>
      </c>
      <c r="X34" s="60">
        <v>48394500</v>
      </c>
      <c r="Y34" s="60">
        <v>-28321578</v>
      </c>
      <c r="Z34" s="140">
        <v>-58.52</v>
      </c>
      <c r="AA34" s="155">
        <v>50784121</v>
      </c>
    </row>
    <row r="35" spans="1:27" ht="12.75">
      <c r="A35" s="181" t="s">
        <v>122</v>
      </c>
      <c r="B35" s="185"/>
      <c r="C35" s="155">
        <v>13333664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671773485</v>
      </c>
      <c r="D36" s="188">
        <f>SUM(D25:D35)</f>
        <v>0</v>
      </c>
      <c r="E36" s="189">
        <f t="shared" si="1"/>
        <v>717010280</v>
      </c>
      <c r="F36" s="190">
        <f t="shared" si="1"/>
        <v>717010280</v>
      </c>
      <c r="G36" s="190">
        <f t="shared" si="1"/>
        <v>24357974</v>
      </c>
      <c r="H36" s="190">
        <f t="shared" si="1"/>
        <v>28552878</v>
      </c>
      <c r="I36" s="190">
        <f t="shared" si="1"/>
        <v>38625802</v>
      </c>
      <c r="J36" s="190">
        <f t="shared" si="1"/>
        <v>91536654</v>
      </c>
      <c r="K36" s="190">
        <f t="shared" si="1"/>
        <v>34566331</v>
      </c>
      <c r="L36" s="190">
        <f t="shared" si="1"/>
        <v>34063437</v>
      </c>
      <c r="M36" s="190">
        <f t="shared" si="1"/>
        <v>71783099</v>
      </c>
      <c r="N36" s="190">
        <f t="shared" si="1"/>
        <v>140412867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231949521</v>
      </c>
      <c r="X36" s="190">
        <f t="shared" si="1"/>
        <v>345121492</v>
      </c>
      <c r="Y36" s="190">
        <f t="shared" si="1"/>
        <v>-113171971</v>
      </c>
      <c r="Z36" s="191">
        <f>+IF(X36&lt;&gt;0,+(Y36/X36)*100,0)</f>
        <v>-32.79192215592299</v>
      </c>
      <c r="AA36" s="188">
        <f>SUM(AA25:AA35)</f>
        <v>717010280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-61797105</v>
      </c>
      <c r="D38" s="199">
        <f>+D22-D36</f>
        <v>0</v>
      </c>
      <c r="E38" s="200">
        <f t="shared" si="2"/>
        <v>-53046165</v>
      </c>
      <c r="F38" s="106">
        <f t="shared" si="2"/>
        <v>-53046165</v>
      </c>
      <c r="G38" s="106">
        <f t="shared" si="2"/>
        <v>117187886</v>
      </c>
      <c r="H38" s="106">
        <f t="shared" si="2"/>
        <v>260760246</v>
      </c>
      <c r="I38" s="106">
        <f t="shared" si="2"/>
        <v>135296828</v>
      </c>
      <c r="J38" s="106">
        <f t="shared" si="2"/>
        <v>513244960</v>
      </c>
      <c r="K38" s="106">
        <f t="shared" si="2"/>
        <v>-5950496</v>
      </c>
      <c r="L38" s="106">
        <f t="shared" si="2"/>
        <v>-26907650</v>
      </c>
      <c r="M38" s="106">
        <f t="shared" si="2"/>
        <v>-65867124</v>
      </c>
      <c r="N38" s="106">
        <f t="shared" si="2"/>
        <v>-98725270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414519690</v>
      </c>
      <c r="X38" s="106">
        <f>IF(F22=F36,0,X22-X36)</f>
        <v>5955537</v>
      </c>
      <c r="Y38" s="106">
        <f t="shared" si="2"/>
        <v>408564153</v>
      </c>
      <c r="Z38" s="201">
        <f>+IF(X38&lt;&gt;0,+(Y38/X38)*100,0)</f>
        <v>6860.240361196648</v>
      </c>
      <c r="AA38" s="199">
        <f>+AA22-AA36</f>
        <v>-53046165</v>
      </c>
    </row>
    <row r="39" spans="1:27" ht="12.75">
      <c r="A39" s="181" t="s">
        <v>46</v>
      </c>
      <c r="B39" s="185"/>
      <c r="C39" s="155">
        <v>-34829300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-53617</v>
      </c>
      <c r="J39" s="60">
        <v>-53617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-53617</v>
      </c>
      <c r="X39" s="60"/>
      <c r="Y39" s="60">
        <v>-53617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-96626405</v>
      </c>
      <c r="D42" s="206">
        <f>SUM(D38:D41)</f>
        <v>0</v>
      </c>
      <c r="E42" s="207">
        <f t="shared" si="3"/>
        <v>-53046165</v>
      </c>
      <c r="F42" s="88">
        <f t="shared" si="3"/>
        <v>-53046165</v>
      </c>
      <c r="G42" s="88">
        <f t="shared" si="3"/>
        <v>117187886</v>
      </c>
      <c r="H42" s="88">
        <f t="shared" si="3"/>
        <v>260760246</v>
      </c>
      <c r="I42" s="88">
        <f t="shared" si="3"/>
        <v>135243211</v>
      </c>
      <c r="J42" s="88">
        <f t="shared" si="3"/>
        <v>513191343</v>
      </c>
      <c r="K42" s="88">
        <f t="shared" si="3"/>
        <v>-5950496</v>
      </c>
      <c r="L42" s="88">
        <f t="shared" si="3"/>
        <v>-26907650</v>
      </c>
      <c r="M42" s="88">
        <f t="shared" si="3"/>
        <v>-65867124</v>
      </c>
      <c r="N42" s="88">
        <f t="shared" si="3"/>
        <v>-98725270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414466073</v>
      </c>
      <c r="X42" s="88">
        <f t="shared" si="3"/>
        <v>5955537</v>
      </c>
      <c r="Y42" s="88">
        <f t="shared" si="3"/>
        <v>408510536</v>
      </c>
      <c r="Z42" s="208">
        <f>+IF(X42&lt;&gt;0,+(Y42/X42)*100,0)</f>
        <v>6859.3400729438845</v>
      </c>
      <c r="AA42" s="206">
        <f>SUM(AA38:AA41)</f>
        <v>-53046165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-96626405</v>
      </c>
      <c r="D44" s="210">
        <f>+D42-D43</f>
        <v>0</v>
      </c>
      <c r="E44" s="211">
        <f t="shared" si="4"/>
        <v>-53046165</v>
      </c>
      <c r="F44" s="77">
        <f t="shared" si="4"/>
        <v>-53046165</v>
      </c>
      <c r="G44" s="77">
        <f t="shared" si="4"/>
        <v>117187886</v>
      </c>
      <c r="H44" s="77">
        <f t="shared" si="4"/>
        <v>260760246</v>
      </c>
      <c r="I44" s="77">
        <f t="shared" si="4"/>
        <v>135243211</v>
      </c>
      <c r="J44" s="77">
        <f t="shared" si="4"/>
        <v>513191343</v>
      </c>
      <c r="K44" s="77">
        <f t="shared" si="4"/>
        <v>-5950496</v>
      </c>
      <c r="L44" s="77">
        <f t="shared" si="4"/>
        <v>-26907650</v>
      </c>
      <c r="M44" s="77">
        <f t="shared" si="4"/>
        <v>-65867124</v>
      </c>
      <c r="N44" s="77">
        <f t="shared" si="4"/>
        <v>-98725270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414466073</v>
      </c>
      <c r="X44" s="77">
        <f t="shared" si="4"/>
        <v>5955537</v>
      </c>
      <c r="Y44" s="77">
        <f t="shared" si="4"/>
        <v>408510536</v>
      </c>
      <c r="Z44" s="212">
        <f>+IF(X44&lt;&gt;0,+(Y44/X44)*100,0)</f>
        <v>6859.3400729438845</v>
      </c>
      <c r="AA44" s="210">
        <f>+AA42-AA43</f>
        <v>-53046165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-96626405</v>
      </c>
      <c r="D46" s="206">
        <f>SUM(D44:D45)</f>
        <v>0</v>
      </c>
      <c r="E46" s="207">
        <f t="shared" si="5"/>
        <v>-53046165</v>
      </c>
      <c r="F46" s="88">
        <f t="shared" si="5"/>
        <v>-53046165</v>
      </c>
      <c r="G46" s="88">
        <f t="shared" si="5"/>
        <v>117187886</v>
      </c>
      <c r="H46" s="88">
        <f t="shared" si="5"/>
        <v>260760246</v>
      </c>
      <c r="I46" s="88">
        <f t="shared" si="5"/>
        <v>135243211</v>
      </c>
      <c r="J46" s="88">
        <f t="shared" si="5"/>
        <v>513191343</v>
      </c>
      <c r="K46" s="88">
        <f t="shared" si="5"/>
        <v>-5950496</v>
      </c>
      <c r="L46" s="88">
        <f t="shared" si="5"/>
        <v>-26907650</v>
      </c>
      <c r="M46" s="88">
        <f t="shared" si="5"/>
        <v>-65867124</v>
      </c>
      <c r="N46" s="88">
        <f t="shared" si="5"/>
        <v>-98725270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414466073</v>
      </c>
      <c r="X46" s="88">
        <f t="shared" si="5"/>
        <v>5955537</v>
      </c>
      <c r="Y46" s="88">
        <f t="shared" si="5"/>
        <v>408510536</v>
      </c>
      <c r="Z46" s="208">
        <f>+IF(X46&lt;&gt;0,+(Y46/X46)*100,0)</f>
        <v>6859.3400729438845</v>
      </c>
      <c r="AA46" s="206">
        <f>SUM(AA44:AA45)</f>
        <v>-53046165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-96626405</v>
      </c>
      <c r="D48" s="217">
        <f>SUM(D46:D47)</f>
        <v>0</v>
      </c>
      <c r="E48" s="218">
        <f t="shared" si="6"/>
        <v>-53046165</v>
      </c>
      <c r="F48" s="219">
        <f t="shared" si="6"/>
        <v>-53046165</v>
      </c>
      <c r="G48" s="219">
        <f t="shared" si="6"/>
        <v>117187886</v>
      </c>
      <c r="H48" s="220">
        <f t="shared" si="6"/>
        <v>260760246</v>
      </c>
      <c r="I48" s="220">
        <f t="shared" si="6"/>
        <v>135243211</v>
      </c>
      <c r="J48" s="220">
        <f t="shared" si="6"/>
        <v>513191343</v>
      </c>
      <c r="K48" s="220">
        <f t="shared" si="6"/>
        <v>-5950496</v>
      </c>
      <c r="L48" s="220">
        <f t="shared" si="6"/>
        <v>-26907650</v>
      </c>
      <c r="M48" s="219">
        <f t="shared" si="6"/>
        <v>-65867124</v>
      </c>
      <c r="N48" s="219">
        <f t="shared" si="6"/>
        <v>-98725270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414466073</v>
      </c>
      <c r="X48" s="220">
        <f t="shared" si="6"/>
        <v>5955537</v>
      </c>
      <c r="Y48" s="220">
        <f t="shared" si="6"/>
        <v>408510536</v>
      </c>
      <c r="Z48" s="221">
        <f>+IF(X48&lt;&gt;0,+(Y48/X48)*100,0)</f>
        <v>6859.3400729438845</v>
      </c>
      <c r="AA48" s="222">
        <f>SUM(AA46:AA47)</f>
        <v>-53046165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1482191</v>
      </c>
      <c r="D5" s="153">
        <f>SUM(D6:D8)</f>
        <v>0</v>
      </c>
      <c r="E5" s="154">
        <f t="shared" si="0"/>
        <v>1500000</v>
      </c>
      <c r="F5" s="100">
        <f t="shared" si="0"/>
        <v>1500000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46512</v>
      </c>
      <c r="L5" s="100">
        <f t="shared" si="0"/>
        <v>46275</v>
      </c>
      <c r="M5" s="100">
        <f t="shared" si="0"/>
        <v>46616</v>
      </c>
      <c r="N5" s="100">
        <f t="shared" si="0"/>
        <v>139403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139403</v>
      </c>
      <c r="X5" s="100">
        <f t="shared" si="0"/>
        <v>750000</v>
      </c>
      <c r="Y5" s="100">
        <f t="shared" si="0"/>
        <v>-610597</v>
      </c>
      <c r="Z5" s="137">
        <f>+IF(X5&lt;&gt;0,+(Y5/X5)*100,0)</f>
        <v>-81.41293333333334</v>
      </c>
      <c r="AA5" s="153">
        <f>SUM(AA6:AA8)</f>
        <v>1500000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1482191</v>
      </c>
      <c r="D7" s="157"/>
      <c r="E7" s="158">
        <v>1500000</v>
      </c>
      <c r="F7" s="159">
        <v>1500000</v>
      </c>
      <c r="G7" s="159"/>
      <c r="H7" s="159"/>
      <c r="I7" s="159"/>
      <c r="J7" s="159"/>
      <c r="K7" s="159">
        <v>46512</v>
      </c>
      <c r="L7" s="159">
        <v>46275</v>
      </c>
      <c r="M7" s="159">
        <v>46616</v>
      </c>
      <c r="N7" s="159">
        <v>139403</v>
      </c>
      <c r="O7" s="159"/>
      <c r="P7" s="159"/>
      <c r="Q7" s="159"/>
      <c r="R7" s="159"/>
      <c r="S7" s="159"/>
      <c r="T7" s="159"/>
      <c r="U7" s="159"/>
      <c r="V7" s="159"/>
      <c r="W7" s="159">
        <v>139403</v>
      </c>
      <c r="X7" s="159">
        <v>750000</v>
      </c>
      <c r="Y7" s="159">
        <v>-610597</v>
      </c>
      <c r="Z7" s="141">
        <v>-81.41</v>
      </c>
      <c r="AA7" s="225">
        <v>1500000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19711673</v>
      </c>
      <c r="D9" s="153">
        <f>SUM(D10:D14)</f>
        <v>0</v>
      </c>
      <c r="E9" s="154">
        <f t="shared" si="1"/>
        <v>20200000</v>
      </c>
      <c r="F9" s="100">
        <f t="shared" si="1"/>
        <v>20200000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2901574</v>
      </c>
      <c r="L9" s="100">
        <f t="shared" si="1"/>
        <v>2369817</v>
      </c>
      <c r="M9" s="100">
        <f t="shared" si="1"/>
        <v>2027381</v>
      </c>
      <c r="N9" s="100">
        <f t="shared" si="1"/>
        <v>7298772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7298772</v>
      </c>
      <c r="X9" s="100">
        <f t="shared" si="1"/>
        <v>9043998</v>
      </c>
      <c r="Y9" s="100">
        <f t="shared" si="1"/>
        <v>-1745226</v>
      </c>
      <c r="Z9" s="137">
        <f>+IF(X9&lt;&gt;0,+(Y9/X9)*100,0)</f>
        <v>-19.297063090902938</v>
      </c>
      <c r="AA9" s="102">
        <f>SUM(AA10:AA14)</f>
        <v>20200000</v>
      </c>
    </row>
    <row r="10" spans="1:27" ht="12.75">
      <c r="A10" s="138" t="s">
        <v>79</v>
      </c>
      <c r="B10" s="136"/>
      <c r="C10" s="155">
        <v>15699032</v>
      </c>
      <c r="D10" s="155"/>
      <c r="E10" s="156">
        <v>9600000</v>
      </c>
      <c r="F10" s="60">
        <v>9600000</v>
      </c>
      <c r="G10" s="60"/>
      <c r="H10" s="60"/>
      <c r="I10" s="60"/>
      <c r="J10" s="60"/>
      <c r="K10" s="60">
        <v>2901574</v>
      </c>
      <c r="L10" s="60">
        <v>730303</v>
      </c>
      <c r="M10" s="60">
        <v>427625</v>
      </c>
      <c r="N10" s="60">
        <v>4059502</v>
      </c>
      <c r="O10" s="60"/>
      <c r="P10" s="60"/>
      <c r="Q10" s="60"/>
      <c r="R10" s="60"/>
      <c r="S10" s="60"/>
      <c r="T10" s="60"/>
      <c r="U10" s="60"/>
      <c r="V10" s="60"/>
      <c r="W10" s="60">
        <v>4059502</v>
      </c>
      <c r="X10" s="60">
        <v>3750000</v>
      </c>
      <c r="Y10" s="60">
        <v>309502</v>
      </c>
      <c r="Z10" s="140">
        <v>8.25</v>
      </c>
      <c r="AA10" s="62">
        <v>9600000</v>
      </c>
    </row>
    <row r="11" spans="1:27" ht="12.75">
      <c r="A11" s="138" t="s">
        <v>80</v>
      </c>
      <c r="B11" s="136"/>
      <c r="C11" s="155">
        <v>4012641</v>
      </c>
      <c r="D11" s="155"/>
      <c r="E11" s="156">
        <v>10600000</v>
      </c>
      <c r="F11" s="60">
        <v>10600000</v>
      </c>
      <c r="G11" s="60"/>
      <c r="H11" s="60"/>
      <c r="I11" s="60"/>
      <c r="J11" s="60"/>
      <c r="K11" s="60"/>
      <c r="L11" s="60">
        <v>1639514</v>
      </c>
      <c r="M11" s="60">
        <v>1599756</v>
      </c>
      <c r="N11" s="60">
        <v>3239270</v>
      </c>
      <c r="O11" s="60"/>
      <c r="P11" s="60"/>
      <c r="Q11" s="60"/>
      <c r="R11" s="60"/>
      <c r="S11" s="60"/>
      <c r="T11" s="60"/>
      <c r="U11" s="60"/>
      <c r="V11" s="60"/>
      <c r="W11" s="60">
        <v>3239270</v>
      </c>
      <c r="X11" s="60">
        <v>5293998</v>
      </c>
      <c r="Y11" s="60">
        <v>-2054728</v>
      </c>
      <c r="Z11" s="140">
        <v>-38.81</v>
      </c>
      <c r="AA11" s="62">
        <v>10600000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15681569</v>
      </c>
      <c r="D15" s="153">
        <f>SUM(D16:D18)</f>
        <v>0</v>
      </c>
      <c r="E15" s="154">
        <f t="shared" si="2"/>
        <v>33334000</v>
      </c>
      <c r="F15" s="100">
        <f t="shared" si="2"/>
        <v>33334000</v>
      </c>
      <c r="G15" s="100">
        <f t="shared" si="2"/>
        <v>295211</v>
      </c>
      <c r="H15" s="100">
        <f t="shared" si="2"/>
        <v>528000</v>
      </c>
      <c r="I15" s="100">
        <f t="shared" si="2"/>
        <v>138487</v>
      </c>
      <c r="J15" s="100">
        <f t="shared" si="2"/>
        <v>961698</v>
      </c>
      <c r="K15" s="100">
        <f t="shared" si="2"/>
        <v>3061241</v>
      </c>
      <c r="L15" s="100">
        <f t="shared" si="2"/>
        <v>2316847</v>
      </c>
      <c r="M15" s="100">
        <f t="shared" si="2"/>
        <v>935259</v>
      </c>
      <c r="N15" s="100">
        <f t="shared" si="2"/>
        <v>6313347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7275045</v>
      </c>
      <c r="X15" s="100">
        <f t="shared" si="2"/>
        <v>14300004</v>
      </c>
      <c r="Y15" s="100">
        <f t="shared" si="2"/>
        <v>-7024959</v>
      </c>
      <c r="Z15" s="137">
        <f>+IF(X15&lt;&gt;0,+(Y15/X15)*100,0)</f>
        <v>-49.125573671168205</v>
      </c>
      <c r="AA15" s="102">
        <f>SUM(AA16:AA18)</f>
        <v>33334000</v>
      </c>
    </row>
    <row r="16" spans="1:27" ht="12.75">
      <c r="A16" s="138" t="s">
        <v>85</v>
      </c>
      <c r="B16" s="136"/>
      <c r="C16" s="155">
        <v>1763895</v>
      </c>
      <c r="D16" s="155"/>
      <c r="E16" s="156">
        <v>4600000</v>
      </c>
      <c r="F16" s="60">
        <v>4600000</v>
      </c>
      <c r="G16" s="60">
        <v>295211</v>
      </c>
      <c r="H16" s="60"/>
      <c r="I16" s="60">
        <v>138487</v>
      </c>
      <c r="J16" s="60">
        <v>433698</v>
      </c>
      <c r="K16" s="60"/>
      <c r="L16" s="60"/>
      <c r="M16" s="60">
        <v>296987</v>
      </c>
      <c r="N16" s="60">
        <v>296987</v>
      </c>
      <c r="O16" s="60"/>
      <c r="P16" s="60"/>
      <c r="Q16" s="60"/>
      <c r="R16" s="60"/>
      <c r="S16" s="60"/>
      <c r="T16" s="60"/>
      <c r="U16" s="60"/>
      <c r="V16" s="60"/>
      <c r="W16" s="60">
        <v>730685</v>
      </c>
      <c r="X16" s="60">
        <v>700002</v>
      </c>
      <c r="Y16" s="60">
        <v>30683</v>
      </c>
      <c r="Z16" s="140">
        <v>4.38</v>
      </c>
      <c r="AA16" s="62">
        <v>4600000</v>
      </c>
    </row>
    <row r="17" spans="1:27" ht="12.75">
      <c r="A17" s="138" t="s">
        <v>86</v>
      </c>
      <c r="B17" s="136"/>
      <c r="C17" s="155">
        <v>13917674</v>
      </c>
      <c r="D17" s="155"/>
      <c r="E17" s="156">
        <v>28734000</v>
      </c>
      <c r="F17" s="60">
        <v>28734000</v>
      </c>
      <c r="G17" s="60"/>
      <c r="H17" s="60">
        <v>528000</v>
      </c>
      <c r="I17" s="60"/>
      <c r="J17" s="60">
        <v>528000</v>
      </c>
      <c r="K17" s="60">
        <v>3061241</v>
      </c>
      <c r="L17" s="60">
        <v>2316847</v>
      </c>
      <c r="M17" s="60">
        <v>638272</v>
      </c>
      <c r="N17" s="60">
        <v>6016360</v>
      </c>
      <c r="O17" s="60"/>
      <c r="P17" s="60"/>
      <c r="Q17" s="60"/>
      <c r="R17" s="60"/>
      <c r="S17" s="60"/>
      <c r="T17" s="60"/>
      <c r="U17" s="60"/>
      <c r="V17" s="60"/>
      <c r="W17" s="60">
        <v>6544360</v>
      </c>
      <c r="X17" s="60">
        <v>13600002</v>
      </c>
      <c r="Y17" s="60">
        <v>-7055642</v>
      </c>
      <c r="Z17" s="140">
        <v>-51.88</v>
      </c>
      <c r="AA17" s="62">
        <v>28734000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10699343</v>
      </c>
      <c r="D19" s="153">
        <f>SUM(D20:D23)</f>
        <v>0</v>
      </c>
      <c r="E19" s="154">
        <f t="shared" si="3"/>
        <v>6162000</v>
      </c>
      <c r="F19" s="100">
        <f t="shared" si="3"/>
        <v>6162000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633974</v>
      </c>
      <c r="N19" s="100">
        <f t="shared" si="3"/>
        <v>633974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633974</v>
      </c>
      <c r="X19" s="100">
        <f t="shared" si="3"/>
        <v>4926000</v>
      </c>
      <c r="Y19" s="100">
        <f t="shared" si="3"/>
        <v>-4292026</v>
      </c>
      <c r="Z19" s="137">
        <f>+IF(X19&lt;&gt;0,+(Y19/X19)*100,0)</f>
        <v>-87.13004466098255</v>
      </c>
      <c r="AA19" s="102">
        <f>SUM(AA20:AA23)</f>
        <v>6162000</v>
      </c>
    </row>
    <row r="20" spans="1:27" ht="12.75">
      <c r="A20" s="138" t="s">
        <v>89</v>
      </c>
      <c r="B20" s="136"/>
      <c r="C20" s="155">
        <v>10699343</v>
      </c>
      <c r="D20" s="155"/>
      <c r="E20" s="156">
        <v>6162000</v>
      </c>
      <c r="F20" s="60">
        <v>6162000</v>
      </c>
      <c r="G20" s="60"/>
      <c r="H20" s="60"/>
      <c r="I20" s="60"/>
      <c r="J20" s="60"/>
      <c r="K20" s="60"/>
      <c r="L20" s="60"/>
      <c r="M20" s="60">
        <v>633974</v>
      </c>
      <c r="N20" s="60">
        <v>633974</v>
      </c>
      <c r="O20" s="60"/>
      <c r="P20" s="60"/>
      <c r="Q20" s="60"/>
      <c r="R20" s="60"/>
      <c r="S20" s="60"/>
      <c r="T20" s="60"/>
      <c r="U20" s="60"/>
      <c r="V20" s="60"/>
      <c r="W20" s="60">
        <v>633974</v>
      </c>
      <c r="X20" s="60">
        <v>4926000</v>
      </c>
      <c r="Y20" s="60">
        <v>-4292026</v>
      </c>
      <c r="Z20" s="140">
        <v>-87.13</v>
      </c>
      <c r="AA20" s="62">
        <v>6162000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47574776</v>
      </c>
      <c r="D25" s="217">
        <f>+D5+D9+D15+D19+D24</f>
        <v>0</v>
      </c>
      <c r="E25" s="230">
        <f t="shared" si="4"/>
        <v>61196000</v>
      </c>
      <c r="F25" s="219">
        <f t="shared" si="4"/>
        <v>61196000</v>
      </c>
      <c r="G25" s="219">
        <f t="shared" si="4"/>
        <v>295211</v>
      </c>
      <c r="H25" s="219">
        <f t="shared" si="4"/>
        <v>528000</v>
      </c>
      <c r="I25" s="219">
        <f t="shared" si="4"/>
        <v>138487</v>
      </c>
      <c r="J25" s="219">
        <f t="shared" si="4"/>
        <v>961698</v>
      </c>
      <c r="K25" s="219">
        <f t="shared" si="4"/>
        <v>6009327</v>
      </c>
      <c r="L25" s="219">
        <f t="shared" si="4"/>
        <v>4732939</v>
      </c>
      <c r="M25" s="219">
        <f t="shared" si="4"/>
        <v>3643230</v>
      </c>
      <c r="N25" s="219">
        <f t="shared" si="4"/>
        <v>14385496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15347194</v>
      </c>
      <c r="X25" s="219">
        <f t="shared" si="4"/>
        <v>29020002</v>
      </c>
      <c r="Y25" s="219">
        <f t="shared" si="4"/>
        <v>-13672808</v>
      </c>
      <c r="Z25" s="231">
        <f>+IF(X25&lt;&gt;0,+(Y25/X25)*100,0)</f>
        <v>-47.115117359399214</v>
      </c>
      <c r="AA25" s="232">
        <f>+AA5+AA9+AA15+AA19+AA24</f>
        <v>61196000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38093073</v>
      </c>
      <c r="D28" s="155"/>
      <c r="E28" s="156">
        <v>56496000</v>
      </c>
      <c r="F28" s="60">
        <v>56496000</v>
      </c>
      <c r="G28" s="60"/>
      <c r="H28" s="60">
        <v>528000</v>
      </c>
      <c r="I28" s="60"/>
      <c r="J28" s="60">
        <v>528000</v>
      </c>
      <c r="K28" s="60">
        <v>5962815</v>
      </c>
      <c r="L28" s="60">
        <v>4686664</v>
      </c>
      <c r="M28" s="60">
        <v>3299627</v>
      </c>
      <c r="N28" s="60">
        <v>13949106</v>
      </c>
      <c r="O28" s="60"/>
      <c r="P28" s="60"/>
      <c r="Q28" s="60"/>
      <c r="R28" s="60"/>
      <c r="S28" s="60"/>
      <c r="T28" s="60"/>
      <c r="U28" s="60"/>
      <c r="V28" s="60"/>
      <c r="W28" s="60">
        <v>14477106</v>
      </c>
      <c r="X28" s="60">
        <v>28275000</v>
      </c>
      <c r="Y28" s="60">
        <v>-13797894</v>
      </c>
      <c r="Z28" s="140">
        <v>-48.8</v>
      </c>
      <c r="AA28" s="155">
        <v>56496000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>
        <v>788584</v>
      </c>
      <c r="D30" s="157"/>
      <c r="E30" s="158"/>
      <c r="F30" s="159"/>
      <c r="G30" s="159">
        <v>295211</v>
      </c>
      <c r="H30" s="159"/>
      <c r="I30" s="159">
        <v>138487</v>
      </c>
      <c r="J30" s="159">
        <v>433698</v>
      </c>
      <c r="K30" s="159"/>
      <c r="L30" s="159"/>
      <c r="M30" s="159">
        <v>296987</v>
      </c>
      <c r="N30" s="159">
        <v>296987</v>
      </c>
      <c r="O30" s="159"/>
      <c r="P30" s="159"/>
      <c r="Q30" s="159"/>
      <c r="R30" s="159"/>
      <c r="S30" s="159"/>
      <c r="T30" s="159"/>
      <c r="U30" s="159"/>
      <c r="V30" s="159"/>
      <c r="W30" s="159">
        <v>730685</v>
      </c>
      <c r="X30" s="159"/>
      <c r="Y30" s="159">
        <v>730685</v>
      </c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38881657</v>
      </c>
      <c r="D32" s="210">
        <f>SUM(D28:D31)</f>
        <v>0</v>
      </c>
      <c r="E32" s="211">
        <f t="shared" si="5"/>
        <v>56496000</v>
      </c>
      <c r="F32" s="77">
        <f t="shared" si="5"/>
        <v>56496000</v>
      </c>
      <c r="G32" s="77">
        <f t="shared" si="5"/>
        <v>295211</v>
      </c>
      <c r="H32" s="77">
        <f t="shared" si="5"/>
        <v>528000</v>
      </c>
      <c r="I32" s="77">
        <f t="shared" si="5"/>
        <v>138487</v>
      </c>
      <c r="J32" s="77">
        <f t="shared" si="5"/>
        <v>961698</v>
      </c>
      <c r="K32" s="77">
        <f t="shared" si="5"/>
        <v>5962815</v>
      </c>
      <c r="L32" s="77">
        <f t="shared" si="5"/>
        <v>4686664</v>
      </c>
      <c r="M32" s="77">
        <f t="shared" si="5"/>
        <v>3596614</v>
      </c>
      <c r="N32" s="77">
        <f t="shared" si="5"/>
        <v>14246093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15207791</v>
      </c>
      <c r="X32" s="77">
        <f t="shared" si="5"/>
        <v>28275000</v>
      </c>
      <c r="Y32" s="77">
        <f t="shared" si="5"/>
        <v>-13067209</v>
      </c>
      <c r="Z32" s="212">
        <f>+IF(X32&lt;&gt;0,+(Y32/X32)*100,0)</f>
        <v>-46.21470910698497</v>
      </c>
      <c r="AA32" s="79">
        <f>SUM(AA28:AA31)</f>
        <v>56496000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8693119</v>
      </c>
      <c r="D35" s="155"/>
      <c r="E35" s="156">
        <v>4700000</v>
      </c>
      <c r="F35" s="60">
        <v>4700000</v>
      </c>
      <c r="G35" s="60"/>
      <c r="H35" s="60"/>
      <c r="I35" s="60"/>
      <c r="J35" s="60"/>
      <c r="K35" s="60">
        <v>46512</v>
      </c>
      <c r="L35" s="60">
        <v>46275</v>
      </c>
      <c r="M35" s="60">
        <v>46616</v>
      </c>
      <c r="N35" s="60">
        <v>139403</v>
      </c>
      <c r="O35" s="60"/>
      <c r="P35" s="60"/>
      <c r="Q35" s="60"/>
      <c r="R35" s="60"/>
      <c r="S35" s="60"/>
      <c r="T35" s="60"/>
      <c r="U35" s="60"/>
      <c r="V35" s="60"/>
      <c r="W35" s="60">
        <v>139403</v>
      </c>
      <c r="X35" s="60">
        <v>750000</v>
      </c>
      <c r="Y35" s="60">
        <v>-610597</v>
      </c>
      <c r="Z35" s="140">
        <v>-81.41</v>
      </c>
      <c r="AA35" s="62">
        <v>4700000</v>
      </c>
    </row>
    <row r="36" spans="1:27" ht="12.75">
      <c r="A36" s="238" t="s">
        <v>139</v>
      </c>
      <c r="B36" s="149"/>
      <c r="C36" s="222">
        <f aca="true" t="shared" si="6" ref="C36:Y36">SUM(C32:C35)</f>
        <v>47574776</v>
      </c>
      <c r="D36" s="222">
        <f>SUM(D32:D35)</f>
        <v>0</v>
      </c>
      <c r="E36" s="218">
        <f t="shared" si="6"/>
        <v>61196000</v>
      </c>
      <c r="F36" s="220">
        <f t="shared" si="6"/>
        <v>61196000</v>
      </c>
      <c r="G36" s="220">
        <f t="shared" si="6"/>
        <v>295211</v>
      </c>
      <c r="H36" s="220">
        <f t="shared" si="6"/>
        <v>528000</v>
      </c>
      <c r="I36" s="220">
        <f t="shared" si="6"/>
        <v>138487</v>
      </c>
      <c r="J36" s="220">
        <f t="shared" si="6"/>
        <v>961698</v>
      </c>
      <c r="K36" s="220">
        <f t="shared" si="6"/>
        <v>6009327</v>
      </c>
      <c r="L36" s="220">
        <f t="shared" si="6"/>
        <v>4732939</v>
      </c>
      <c r="M36" s="220">
        <f t="shared" si="6"/>
        <v>3643230</v>
      </c>
      <c r="N36" s="220">
        <f t="shared" si="6"/>
        <v>14385496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15347194</v>
      </c>
      <c r="X36" s="220">
        <f t="shared" si="6"/>
        <v>29025000</v>
      </c>
      <c r="Y36" s="220">
        <f t="shared" si="6"/>
        <v>-13677806</v>
      </c>
      <c r="Z36" s="221">
        <f>+IF(X36&lt;&gt;0,+(Y36/X36)*100,0)</f>
        <v>-47.12422394487511</v>
      </c>
      <c r="AA36" s="239">
        <f>SUM(AA32:AA35)</f>
        <v>61196000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38082</v>
      </c>
      <c r="D6" s="155"/>
      <c r="E6" s="59">
        <v>83880000</v>
      </c>
      <c r="F6" s="60">
        <v>83880000</v>
      </c>
      <c r="G6" s="60">
        <v>4671394</v>
      </c>
      <c r="H6" s="60">
        <v>7035637</v>
      </c>
      <c r="I6" s="60">
        <v>136867</v>
      </c>
      <c r="J6" s="60">
        <v>136867</v>
      </c>
      <c r="K6" s="60">
        <v>4002674</v>
      </c>
      <c r="L6" s="60">
        <v>2186007</v>
      </c>
      <c r="M6" s="60">
        <v>1452848</v>
      </c>
      <c r="N6" s="60">
        <v>1452848</v>
      </c>
      <c r="O6" s="60"/>
      <c r="P6" s="60"/>
      <c r="Q6" s="60"/>
      <c r="R6" s="60"/>
      <c r="S6" s="60"/>
      <c r="T6" s="60"/>
      <c r="U6" s="60"/>
      <c r="V6" s="60"/>
      <c r="W6" s="60">
        <v>1452848</v>
      </c>
      <c r="X6" s="60">
        <v>41940000</v>
      </c>
      <c r="Y6" s="60">
        <v>-40487152</v>
      </c>
      <c r="Z6" s="140">
        <v>-96.54</v>
      </c>
      <c r="AA6" s="62">
        <v>83880000</v>
      </c>
    </row>
    <row r="7" spans="1:27" ht="12.75">
      <c r="A7" s="249" t="s">
        <v>144</v>
      </c>
      <c r="B7" s="182"/>
      <c r="C7" s="155">
        <v>957249</v>
      </c>
      <c r="D7" s="155"/>
      <c r="E7" s="59">
        <v>49156972</v>
      </c>
      <c r="F7" s="60">
        <v>49156972</v>
      </c>
      <c r="G7" s="60">
        <v>1573641</v>
      </c>
      <c r="H7" s="60">
        <v>1581173</v>
      </c>
      <c r="I7" s="60">
        <v>5161898</v>
      </c>
      <c r="J7" s="60">
        <v>5161898</v>
      </c>
      <c r="K7" s="60">
        <v>3131211</v>
      </c>
      <c r="L7" s="60">
        <v>10077510</v>
      </c>
      <c r="M7" s="60">
        <v>16427159</v>
      </c>
      <c r="N7" s="60">
        <v>16427159</v>
      </c>
      <c r="O7" s="60"/>
      <c r="P7" s="60"/>
      <c r="Q7" s="60"/>
      <c r="R7" s="60"/>
      <c r="S7" s="60"/>
      <c r="T7" s="60"/>
      <c r="U7" s="60"/>
      <c r="V7" s="60"/>
      <c r="W7" s="60">
        <v>16427159</v>
      </c>
      <c r="X7" s="60">
        <v>24578486</v>
      </c>
      <c r="Y7" s="60">
        <v>-8151327</v>
      </c>
      <c r="Z7" s="140">
        <v>-33.16</v>
      </c>
      <c r="AA7" s="62">
        <v>49156972</v>
      </c>
    </row>
    <row r="8" spans="1:27" ht="12.75">
      <c r="A8" s="249" t="s">
        <v>145</v>
      </c>
      <c r="B8" s="182"/>
      <c r="C8" s="155">
        <v>54709773</v>
      </c>
      <c r="D8" s="155"/>
      <c r="E8" s="59">
        <v>345077488</v>
      </c>
      <c r="F8" s="60">
        <v>345077488</v>
      </c>
      <c r="G8" s="60">
        <v>178382257</v>
      </c>
      <c r="H8" s="60">
        <v>307196069</v>
      </c>
      <c r="I8" s="60">
        <v>73095827</v>
      </c>
      <c r="J8" s="60">
        <v>73095827</v>
      </c>
      <c r="K8" s="60">
        <v>66960177</v>
      </c>
      <c r="L8" s="60">
        <v>66960177</v>
      </c>
      <c r="M8" s="60">
        <v>66984132</v>
      </c>
      <c r="N8" s="60">
        <v>66984132</v>
      </c>
      <c r="O8" s="60"/>
      <c r="P8" s="60"/>
      <c r="Q8" s="60"/>
      <c r="R8" s="60"/>
      <c r="S8" s="60"/>
      <c r="T8" s="60"/>
      <c r="U8" s="60"/>
      <c r="V8" s="60"/>
      <c r="W8" s="60">
        <v>66984132</v>
      </c>
      <c r="X8" s="60">
        <v>172538744</v>
      </c>
      <c r="Y8" s="60">
        <v>-105554612</v>
      </c>
      <c r="Z8" s="140">
        <v>-61.18</v>
      </c>
      <c r="AA8" s="62">
        <v>345077488</v>
      </c>
    </row>
    <row r="9" spans="1:27" ht="12.75">
      <c r="A9" s="249" t="s">
        <v>146</v>
      </c>
      <c r="B9" s="182"/>
      <c r="C9" s="155">
        <v>43521823</v>
      </c>
      <c r="D9" s="155"/>
      <c r="E9" s="59">
        <v>83788917</v>
      </c>
      <c r="F9" s="60">
        <v>83788917</v>
      </c>
      <c r="G9" s="60">
        <v>273195902</v>
      </c>
      <c r="H9" s="60">
        <v>241324846</v>
      </c>
      <c r="I9" s="60">
        <v>244216212</v>
      </c>
      <c r="J9" s="60">
        <v>244216212</v>
      </c>
      <c r="K9" s="60">
        <v>255112917</v>
      </c>
      <c r="L9" s="60">
        <v>249113366</v>
      </c>
      <c r="M9" s="60">
        <v>260950985</v>
      </c>
      <c r="N9" s="60">
        <v>260950985</v>
      </c>
      <c r="O9" s="60"/>
      <c r="P9" s="60"/>
      <c r="Q9" s="60"/>
      <c r="R9" s="60"/>
      <c r="S9" s="60"/>
      <c r="T9" s="60"/>
      <c r="U9" s="60"/>
      <c r="V9" s="60"/>
      <c r="W9" s="60">
        <v>260950985</v>
      </c>
      <c r="X9" s="60">
        <v>41894459</v>
      </c>
      <c r="Y9" s="60">
        <v>219056526</v>
      </c>
      <c r="Z9" s="140">
        <v>522.88</v>
      </c>
      <c r="AA9" s="62">
        <v>83788917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>
        <v>1050000</v>
      </c>
      <c r="N10" s="159">
        <v>1050000</v>
      </c>
      <c r="O10" s="159"/>
      <c r="P10" s="159"/>
      <c r="Q10" s="60"/>
      <c r="R10" s="159"/>
      <c r="S10" s="159"/>
      <c r="T10" s="60"/>
      <c r="U10" s="159"/>
      <c r="V10" s="159"/>
      <c r="W10" s="159">
        <v>1050000</v>
      </c>
      <c r="X10" s="60"/>
      <c r="Y10" s="159">
        <v>1050000</v>
      </c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99226927</v>
      </c>
      <c r="D12" s="168">
        <f>SUM(D6:D11)</f>
        <v>0</v>
      </c>
      <c r="E12" s="72">
        <f t="shared" si="0"/>
        <v>561903377</v>
      </c>
      <c r="F12" s="73">
        <f t="shared" si="0"/>
        <v>561903377</v>
      </c>
      <c r="G12" s="73">
        <f t="shared" si="0"/>
        <v>457823194</v>
      </c>
      <c r="H12" s="73">
        <f t="shared" si="0"/>
        <v>557137725</v>
      </c>
      <c r="I12" s="73">
        <f t="shared" si="0"/>
        <v>322610804</v>
      </c>
      <c r="J12" s="73">
        <f t="shared" si="0"/>
        <v>322610804</v>
      </c>
      <c r="K12" s="73">
        <f t="shared" si="0"/>
        <v>329206979</v>
      </c>
      <c r="L12" s="73">
        <f t="shared" si="0"/>
        <v>328337060</v>
      </c>
      <c r="M12" s="73">
        <f t="shared" si="0"/>
        <v>346865124</v>
      </c>
      <c r="N12" s="73">
        <f t="shared" si="0"/>
        <v>346865124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346865124</v>
      </c>
      <c r="X12" s="73">
        <f t="shared" si="0"/>
        <v>280951689</v>
      </c>
      <c r="Y12" s="73">
        <f t="shared" si="0"/>
        <v>65913435</v>
      </c>
      <c r="Z12" s="170">
        <f>+IF(X12&lt;&gt;0,+(Y12/X12)*100,0)</f>
        <v>23.460771933640164</v>
      </c>
      <c r="AA12" s="74">
        <f>SUM(AA6:AA11)</f>
        <v>561903377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291608199</v>
      </c>
      <c r="D17" s="155"/>
      <c r="E17" s="59">
        <v>448053562</v>
      </c>
      <c r="F17" s="60">
        <v>448053562</v>
      </c>
      <c r="G17" s="60">
        <v>2115021</v>
      </c>
      <c r="H17" s="60">
        <v>2115021</v>
      </c>
      <c r="I17" s="60">
        <v>291608199</v>
      </c>
      <c r="J17" s="60">
        <v>291608199</v>
      </c>
      <c r="K17" s="60">
        <v>291608199</v>
      </c>
      <c r="L17" s="60">
        <v>291608199</v>
      </c>
      <c r="M17" s="60">
        <v>291608199</v>
      </c>
      <c r="N17" s="60">
        <v>291608199</v>
      </c>
      <c r="O17" s="60"/>
      <c r="P17" s="60"/>
      <c r="Q17" s="60"/>
      <c r="R17" s="60"/>
      <c r="S17" s="60"/>
      <c r="T17" s="60"/>
      <c r="U17" s="60"/>
      <c r="V17" s="60"/>
      <c r="W17" s="60">
        <v>291608199</v>
      </c>
      <c r="X17" s="60">
        <v>224026781</v>
      </c>
      <c r="Y17" s="60">
        <v>67581418</v>
      </c>
      <c r="Z17" s="140">
        <v>30.17</v>
      </c>
      <c r="AA17" s="62">
        <v>448053562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1179037738</v>
      </c>
      <c r="D19" s="155"/>
      <c r="E19" s="59">
        <v>1445443080</v>
      </c>
      <c r="F19" s="60">
        <v>1445443080</v>
      </c>
      <c r="G19" s="60">
        <v>1499334775</v>
      </c>
      <c r="H19" s="60">
        <v>1412847250</v>
      </c>
      <c r="I19" s="60">
        <v>1399834014</v>
      </c>
      <c r="J19" s="60">
        <v>1399834014</v>
      </c>
      <c r="K19" s="60">
        <v>1405843342</v>
      </c>
      <c r="L19" s="60">
        <v>1411107485</v>
      </c>
      <c r="M19" s="60">
        <v>1414750715</v>
      </c>
      <c r="N19" s="60">
        <v>1414750715</v>
      </c>
      <c r="O19" s="60"/>
      <c r="P19" s="60"/>
      <c r="Q19" s="60"/>
      <c r="R19" s="60"/>
      <c r="S19" s="60"/>
      <c r="T19" s="60"/>
      <c r="U19" s="60"/>
      <c r="V19" s="60"/>
      <c r="W19" s="60">
        <v>1414750715</v>
      </c>
      <c r="X19" s="60">
        <v>722721540</v>
      </c>
      <c r="Y19" s="60">
        <v>692029175</v>
      </c>
      <c r="Z19" s="140">
        <v>95.75</v>
      </c>
      <c r="AA19" s="62">
        <v>1445443080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4866700</v>
      </c>
      <c r="D21" s="155"/>
      <c r="E21" s="59"/>
      <c r="F21" s="60"/>
      <c r="G21" s="60">
        <v>6151100</v>
      </c>
      <c r="H21" s="60">
        <v>4866700</v>
      </c>
      <c r="I21" s="60">
        <v>4866700</v>
      </c>
      <c r="J21" s="60">
        <v>4866700</v>
      </c>
      <c r="K21" s="60">
        <v>4866700</v>
      </c>
      <c r="L21" s="60">
        <v>4866700</v>
      </c>
      <c r="M21" s="60">
        <v>4866700</v>
      </c>
      <c r="N21" s="60">
        <v>4866700</v>
      </c>
      <c r="O21" s="60"/>
      <c r="P21" s="60"/>
      <c r="Q21" s="60"/>
      <c r="R21" s="60"/>
      <c r="S21" s="60"/>
      <c r="T21" s="60"/>
      <c r="U21" s="60"/>
      <c r="V21" s="60"/>
      <c r="W21" s="60">
        <v>4866700</v>
      </c>
      <c r="X21" s="60"/>
      <c r="Y21" s="60">
        <v>4866700</v>
      </c>
      <c r="Z21" s="140"/>
      <c r="AA21" s="62"/>
    </row>
    <row r="22" spans="1:27" ht="12.75">
      <c r="A22" s="249" t="s">
        <v>157</v>
      </c>
      <c r="B22" s="182"/>
      <c r="C22" s="155">
        <v>235547</v>
      </c>
      <c r="D22" s="155"/>
      <c r="E22" s="59">
        <v>954093</v>
      </c>
      <c r="F22" s="60">
        <v>954093</v>
      </c>
      <c r="G22" s="60">
        <v>286633</v>
      </c>
      <c r="H22" s="60">
        <v>235548</v>
      </c>
      <c r="I22" s="60">
        <v>235548</v>
      </c>
      <c r="J22" s="60">
        <v>235548</v>
      </c>
      <c r="K22" s="60">
        <v>235548</v>
      </c>
      <c r="L22" s="60">
        <v>235548</v>
      </c>
      <c r="M22" s="60">
        <v>235548</v>
      </c>
      <c r="N22" s="60">
        <v>235548</v>
      </c>
      <c r="O22" s="60"/>
      <c r="P22" s="60"/>
      <c r="Q22" s="60"/>
      <c r="R22" s="60"/>
      <c r="S22" s="60"/>
      <c r="T22" s="60"/>
      <c r="U22" s="60"/>
      <c r="V22" s="60"/>
      <c r="W22" s="60">
        <v>235548</v>
      </c>
      <c r="X22" s="60">
        <v>477047</v>
      </c>
      <c r="Y22" s="60">
        <v>-241499</v>
      </c>
      <c r="Z22" s="140">
        <v>-50.62</v>
      </c>
      <c r="AA22" s="62">
        <v>954093</v>
      </c>
    </row>
    <row r="23" spans="1:27" ht="12.75">
      <c r="A23" s="249" t="s">
        <v>158</v>
      </c>
      <c r="B23" s="182"/>
      <c r="C23" s="155">
        <v>1453052</v>
      </c>
      <c r="D23" s="155"/>
      <c r="E23" s="59"/>
      <c r="F23" s="60"/>
      <c r="G23" s="159">
        <v>1087370</v>
      </c>
      <c r="H23" s="159">
        <v>1087370</v>
      </c>
      <c r="I23" s="159">
        <v>1087370</v>
      </c>
      <c r="J23" s="60">
        <v>1087370</v>
      </c>
      <c r="K23" s="159">
        <v>1087370</v>
      </c>
      <c r="L23" s="159">
        <v>1087370</v>
      </c>
      <c r="M23" s="60">
        <v>1087370</v>
      </c>
      <c r="N23" s="159">
        <v>1087370</v>
      </c>
      <c r="O23" s="159"/>
      <c r="P23" s="159"/>
      <c r="Q23" s="60"/>
      <c r="R23" s="159"/>
      <c r="S23" s="159"/>
      <c r="T23" s="60"/>
      <c r="U23" s="159"/>
      <c r="V23" s="159"/>
      <c r="W23" s="159">
        <v>1087370</v>
      </c>
      <c r="X23" s="60"/>
      <c r="Y23" s="159">
        <v>1087370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1477201236</v>
      </c>
      <c r="D24" s="168">
        <f>SUM(D15:D23)</f>
        <v>0</v>
      </c>
      <c r="E24" s="76">
        <f t="shared" si="1"/>
        <v>1894450735</v>
      </c>
      <c r="F24" s="77">
        <f t="shared" si="1"/>
        <v>1894450735</v>
      </c>
      <c r="G24" s="77">
        <f t="shared" si="1"/>
        <v>1508974899</v>
      </c>
      <c r="H24" s="77">
        <f t="shared" si="1"/>
        <v>1421151889</v>
      </c>
      <c r="I24" s="77">
        <f t="shared" si="1"/>
        <v>1697631831</v>
      </c>
      <c r="J24" s="77">
        <f t="shared" si="1"/>
        <v>1697631831</v>
      </c>
      <c r="K24" s="77">
        <f t="shared" si="1"/>
        <v>1703641159</v>
      </c>
      <c r="L24" s="77">
        <f t="shared" si="1"/>
        <v>1708905302</v>
      </c>
      <c r="M24" s="77">
        <f t="shared" si="1"/>
        <v>1712548532</v>
      </c>
      <c r="N24" s="77">
        <f t="shared" si="1"/>
        <v>1712548532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1712548532</v>
      </c>
      <c r="X24" s="77">
        <f t="shared" si="1"/>
        <v>947225368</v>
      </c>
      <c r="Y24" s="77">
        <f t="shared" si="1"/>
        <v>765323164</v>
      </c>
      <c r="Z24" s="212">
        <f>+IF(X24&lt;&gt;0,+(Y24/X24)*100,0)</f>
        <v>80.79631203458226</v>
      </c>
      <c r="AA24" s="79">
        <f>SUM(AA15:AA23)</f>
        <v>1894450735</v>
      </c>
    </row>
    <row r="25" spans="1:27" ht="12.75">
      <c r="A25" s="250" t="s">
        <v>159</v>
      </c>
      <c r="B25" s="251"/>
      <c r="C25" s="168">
        <f aca="true" t="shared" si="2" ref="C25:Y25">+C12+C24</f>
        <v>1576428163</v>
      </c>
      <c r="D25" s="168">
        <f>+D12+D24</f>
        <v>0</v>
      </c>
      <c r="E25" s="72">
        <f t="shared" si="2"/>
        <v>2456354112</v>
      </c>
      <c r="F25" s="73">
        <f t="shared" si="2"/>
        <v>2456354112</v>
      </c>
      <c r="G25" s="73">
        <f t="shared" si="2"/>
        <v>1966798093</v>
      </c>
      <c r="H25" s="73">
        <f t="shared" si="2"/>
        <v>1978289614</v>
      </c>
      <c r="I25" s="73">
        <f t="shared" si="2"/>
        <v>2020242635</v>
      </c>
      <c r="J25" s="73">
        <f t="shared" si="2"/>
        <v>2020242635</v>
      </c>
      <c r="K25" s="73">
        <f t="shared" si="2"/>
        <v>2032848138</v>
      </c>
      <c r="L25" s="73">
        <f t="shared" si="2"/>
        <v>2037242362</v>
      </c>
      <c r="M25" s="73">
        <f t="shared" si="2"/>
        <v>2059413656</v>
      </c>
      <c r="N25" s="73">
        <f t="shared" si="2"/>
        <v>2059413656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2059413656</v>
      </c>
      <c r="X25" s="73">
        <f t="shared" si="2"/>
        <v>1228177057</v>
      </c>
      <c r="Y25" s="73">
        <f t="shared" si="2"/>
        <v>831236599</v>
      </c>
      <c r="Z25" s="170">
        <f>+IF(X25&lt;&gt;0,+(Y25/X25)*100,0)</f>
        <v>67.68051839613545</v>
      </c>
      <c r="AA25" s="74">
        <f>+AA12+AA24</f>
        <v>2456354112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410114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>
        <v>181782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10043615</v>
      </c>
      <c r="D31" s="155"/>
      <c r="E31" s="59">
        <v>9800763</v>
      </c>
      <c r="F31" s="60">
        <v>9800763</v>
      </c>
      <c r="G31" s="60">
        <v>10371321</v>
      </c>
      <c r="H31" s="60">
        <v>10055715</v>
      </c>
      <c r="I31" s="60">
        <v>10070715</v>
      </c>
      <c r="J31" s="60">
        <v>10070715</v>
      </c>
      <c r="K31" s="60">
        <v>10076065</v>
      </c>
      <c r="L31" s="60">
        <v>10076065</v>
      </c>
      <c r="M31" s="60">
        <v>10076065</v>
      </c>
      <c r="N31" s="60">
        <v>10076065</v>
      </c>
      <c r="O31" s="60"/>
      <c r="P31" s="60"/>
      <c r="Q31" s="60"/>
      <c r="R31" s="60"/>
      <c r="S31" s="60"/>
      <c r="T31" s="60"/>
      <c r="U31" s="60"/>
      <c r="V31" s="60"/>
      <c r="W31" s="60">
        <v>10076065</v>
      </c>
      <c r="X31" s="60">
        <v>4900382</v>
      </c>
      <c r="Y31" s="60">
        <v>5175683</v>
      </c>
      <c r="Z31" s="140">
        <v>105.62</v>
      </c>
      <c r="AA31" s="62">
        <v>9800763</v>
      </c>
    </row>
    <row r="32" spans="1:27" ht="12.75">
      <c r="A32" s="249" t="s">
        <v>164</v>
      </c>
      <c r="B32" s="182"/>
      <c r="C32" s="155">
        <v>152416031</v>
      </c>
      <c r="D32" s="155"/>
      <c r="E32" s="59">
        <v>104165492</v>
      </c>
      <c r="F32" s="60">
        <v>104165492</v>
      </c>
      <c r="G32" s="60">
        <v>349586803</v>
      </c>
      <c r="H32" s="60">
        <v>277558787</v>
      </c>
      <c r="I32" s="60">
        <v>222979296</v>
      </c>
      <c r="J32" s="60">
        <v>222979296</v>
      </c>
      <c r="K32" s="60">
        <v>226729715</v>
      </c>
      <c r="L32" s="60">
        <v>228692668</v>
      </c>
      <c r="M32" s="60">
        <v>226138838</v>
      </c>
      <c r="N32" s="60">
        <v>226138838</v>
      </c>
      <c r="O32" s="60"/>
      <c r="P32" s="60"/>
      <c r="Q32" s="60"/>
      <c r="R32" s="60"/>
      <c r="S32" s="60"/>
      <c r="T32" s="60"/>
      <c r="U32" s="60"/>
      <c r="V32" s="60"/>
      <c r="W32" s="60">
        <v>226138838</v>
      </c>
      <c r="X32" s="60">
        <v>52082746</v>
      </c>
      <c r="Y32" s="60">
        <v>174056092</v>
      </c>
      <c r="Z32" s="140">
        <v>334.19</v>
      </c>
      <c r="AA32" s="62">
        <v>104165492</v>
      </c>
    </row>
    <row r="33" spans="1:27" ht="12.75">
      <c r="A33" s="249" t="s">
        <v>165</v>
      </c>
      <c r="B33" s="182"/>
      <c r="C33" s="155">
        <v>31795285</v>
      </c>
      <c r="D33" s="155"/>
      <c r="E33" s="59">
        <v>49704831</v>
      </c>
      <c r="F33" s="60">
        <v>49704831</v>
      </c>
      <c r="G33" s="60">
        <v>44414428</v>
      </c>
      <c r="H33" s="60">
        <v>43494511</v>
      </c>
      <c r="I33" s="60">
        <v>43494511</v>
      </c>
      <c r="J33" s="60">
        <v>43494511</v>
      </c>
      <c r="K33" s="60">
        <v>43494511</v>
      </c>
      <c r="L33" s="60">
        <v>43494511</v>
      </c>
      <c r="M33" s="60">
        <v>42236472</v>
      </c>
      <c r="N33" s="60">
        <v>42236472</v>
      </c>
      <c r="O33" s="60"/>
      <c r="P33" s="60"/>
      <c r="Q33" s="60"/>
      <c r="R33" s="60"/>
      <c r="S33" s="60"/>
      <c r="T33" s="60"/>
      <c r="U33" s="60"/>
      <c r="V33" s="60"/>
      <c r="W33" s="60">
        <v>42236472</v>
      </c>
      <c r="X33" s="60">
        <v>24852416</v>
      </c>
      <c r="Y33" s="60">
        <v>17384056</v>
      </c>
      <c r="Z33" s="140">
        <v>69.95</v>
      </c>
      <c r="AA33" s="62">
        <v>49704831</v>
      </c>
    </row>
    <row r="34" spans="1:27" ht="12.75">
      <c r="A34" s="250" t="s">
        <v>58</v>
      </c>
      <c r="B34" s="251"/>
      <c r="C34" s="168">
        <f aca="true" t="shared" si="3" ref="C34:Y34">SUM(C29:C33)</f>
        <v>194665045</v>
      </c>
      <c r="D34" s="168">
        <f>SUM(D29:D33)</f>
        <v>0</v>
      </c>
      <c r="E34" s="72">
        <f t="shared" si="3"/>
        <v>163671086</v>
      </c>
      <c r="F34" s="73">
        <f t="shared" si="3"/>
        <v>163671086</v>
      </c>
      <c r="G34" s="73">
        <f t="shared" si="3"/>
        <v>404554334</v>
      </c>
      <c r="H34" s="73">
        <f t="shared" si="3"/>
        <v>331109013</v>
      </c>
      <c r="I34" s="73">
        <f t="shared" si="3"/>
        <v>276544522</v>
      </c>
      <c r="J34" s="73">
        <f t="shared" si="3"/>
        <v>276544522</v>
      </c>
      <c r="K34" s="73">
        <f t="shared" si="3"/>
        <v>280300291</v>
      </c>
      <c r="L34" s="73">
        <f t="shared" si="3"/>
        <v>282263244</v>
      </c>
      <c r="M34" s="73">
        <f t="shared" si="3"/>
        <v>278451375</v>
      </c>
      <c r="N34" s="73">
        <f t="shared" si="3"/>
        <v>278451375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278451375</v>
      </c>
      <c r="X34" s="73">
        <f t="shared" si="3"/>
        <v>81835544</v>
      </c>
      <c r="Y34" s="73">
        <f t="shared" si="3"/>
        <v>196615831</v>
      </c>
      <c r="Z34" s="170">
        <f>+IF(X34&lt;&gt;0,+(Y34/X34)*100,0)</f>
        <v>240.2572542317309</v>
      </c>
      <c r="AA34" s="74">
        <f>SUM(AA29:AA33)</f>
        <v>163671086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>
        <v>3591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60449276</v>
      </c>
      <c r="D38" s="155"/>
      <c r="E38" s="59">
        <v>22110706</v>
      </c>
      <c r="F38" s="60">
        <v>22110706</v>
      </c>
      <c r="G38" s="60">
        <v>35523836</v>
      </c>
      <c r="H38" s="60">
        <v>22376854</v>
      </c>
      <c r="I38" s="60">
        <v>19231323</v>
      </c>
      <c r="J38" s="60">
        <v>19231323</v>
      </c>
      <c r="K38" s="60">
        <v>19231323</v>
      </c>
      <c r="L38" s="60">
        <v>19231323</v>
      </c>
      <c r="M38" s="60">
        <v>19231323</v>
      </c>
      <c r="N38" s="60">
        <v>19231323</v>
      </c>
      <c r="O38" s="60"/>
      <c r="P38" s="60"/>
      <c r="Q38" s="60"/>
      <c r="R38" s="60"/>
      <c r="S38" s="60"/>
      <c r="T38" s="60"/>
      <c r="U38" s="60"/>
      <c r="V38" s="60"/>
      <c r="W38" s="60">
        <v>19231323</v>
      </c>
      <c r="X38" s="60">
        <v>11055353</v>
      </c>
      <c r="Y38" s="60">
        <v>8175970</v>
      </c>
      <c r="Z38" s="140">
        <v>73.95</v>
      </c>
      <c r="AA38" s="62">
        <v>22110706</v>
      </c>
    </row>
    <row r="39" spans="1:27" ht="12.75">
      <c r="A39" s="250" t="s">
        <v>59</v>
      </c>
      <c r="B39" s="253"/>
      <c r="C39" s="168">
        <f aca="true" t="shared" si="4" ref="C39:Y39">SUM(C37:C38)</f>
        <v>60449276</v>
      </c>
      <c r="D39" s="168">
        <f>SUM(D37:D38)</f>
        <v>0</v>
      </c>
      <c r="E39" s="76">
        <f t="shared" si="4"/>
        <v>22110706</v>
      </c>
      <c r="F39" s="77">
        <f t="shared" si="4"/>
        <v>22110706</v>
      </c>
      <c r="G39" s="77">
        <f t="shared" si="4"/>
        <v>35527427</v>
      </c>
      <c r="H39" s="77">
        <f t="shared" si="4"/>
        <v>22376854</v>
      </c>
      <c r="I39" s="77">
        <f t="shared" si="4"/>
        <v>19231323</v>
      </c>
      <c r="J39" s="77">
        <f t="shared" si="4"/>
        <v>19231323</v>
      </c>
      <c r="K39" s="77">
        <f t="shared" si="4"/>
        <v>19231323</v>
      </c>
      <c r="L39" s="77">
        <f t="shared" si="4"/>
        <v>19231323</v>
      </c>
      <c r="M39" s="77">
        <f t="shared" si="4"/>
        <v>19231323</v>
      </c>
      <c r="N39" s="77">
        <f t="shared" si="4"/>
        <v>19231323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19231323</v>
      </c>
      <c r="X39" s="77">
        <f t="shared" si="4"/>
        <v>11055353</v>
      </c>
      <c r="Y39" s="77">
        <f t="shared" si="4"/>
        <v>8175970</v>
      </c>
      <c r="Z39" s="212">
        <f>+IF(X39&lt;&gt;0,+(Y39/X39)*100,0)</f>
        <v>73.95485245925661</v>
      </c>
      <c r="AA39" s="79">
        <f>SUM(AA37:AA38)</f>
        <v>22110706</v>
      </c>
    </row>
    <row r="40" spans="1:27" ht="12.75">
      <c r="A40" s="250" t="s">
        <v>167</v>
      </c>
      <c r="B40" s="251"/>
      <c r="C40" s="168">
        <f aca="true" t="shared" si="5" ref="C40:Y40">+C34+C39</f>
        <v>255114321</v>
      </c>
      <c r="D40" s="168">
        <f>+D34+D39</f>
        <v>0</v>
      </c>
      <c r="E40" s="72">
        <f t="shared" si="5"/>
        <v>185781792</v>
      </c>
      <c r="F40" s="73">
        <f t="shared" si="5"/>
        <v>185781792</v>
      </c>
      <c r="G40" s="73">
        <f t="shared" si="5"/>
        <v>440081761</v>
      </c>
      <c r="H40" s="73">
        <f t="shared" si="5"/>
        <v>353485867</v>
      </c>
      <c r="I40" s="73">
        <f t="shared" si="5"/>
        <v>295775845</v>
      </c>
      <c r="J40" s="73">
        <f t="shared" si="5"/>
        <v>295775845</v>
      </c>
      <c r="K40" s="73">
        <f t="shared" si="5"/>
        <v>299531614</v>
      </c>
      <c r="L40" s="73">
        <f t="shared" si="5"/>
        <v>301494567</v>
      </c>
      <c r="M40" s="73">
        <f t="shared" si="5"/>
        <v>297682698</v>
      </c>
      <c r="N40" s="73">
        <f t="shared" si="5"/>
        <v>297682698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297682698</v>
      </c>
      <c r="X40" s="73">
        <f t="shared" si="5"/>
        <v>92890897</v>
      </c>
      <c r="Y40" s="73">
        <f t="shared" si="5"/>
        <v>204791801</v>
      </c>
      <c r="Z40" s="170">
        <f>+IF(X40&lt;&gt;0,+(Y40/X40)*100,0)</f>
        <v>220.46487612236106</v>
      </c>
      <c r="AA40" s="74">
        <f>+AA34+AA39</f>
        <v>185781792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1321313842</v>
      </c>
      <c r="D42" s="257">
        <f>+D25-D40</f>
        <v>0</v>
      </c>
      <c r="E42" s="258">
        <f t="shared" si="6"/>
        <v>2270572320</v>
      </c>
      <c r="F42" s="259">
        <f t="shared" si="6"/>
        <v>2270572320</v>
      </c>
      <c r="G42" s="259">
        <f t="shared" si="6"/>
        <v>1526716332</v>
      </c>
      <c r="H42" s="259">
        <f t="shared" si="6"/>
        <v>1624803747</v>
      </c>
      <c r="I42" s="259">
        <f t="shared" si="6"/>
        <v>1724466790</v>
      </c>
      <c r="J42" s="259">
        <f t="shared" si="6"/>
        <v>1724466790</v>
      </c>
      <c r="K42" s="259">
        <f t="shared" si="6"/>
        <v>1733316524</v>
      </c>
      <c r="L42" s="259">
        <f t="shared" si="6"/>
        <v>1735747795</v>
      </c>
      <c r="M42" s="259">
        <f t="shared" si="6"/>
        <v>1761730958</v>
      </c>
      <c r="N42" s="259">
        <f t="shared" si="6"/>
        <v>1761730958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1761730958</v>
      </c>
      <c r="X42" s="259">
        <f t="shared" si="6"/>
        <v>1135286160</v>
      </c>
      <c r="Y42" s="259">
        <f t="shared" si="6"/>
        <v>626444798</v>
      </c>
      <c r="Z42" s="260">
        <f>+IF(X42&lt;&gt;0,+(Y42/X42)*100,0)</f>
        <v>55.179462242365396</v>
      </c>
      <c r="AA42" s="261">
        <f>+AA25-AA40</f>
        <v>2270572320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1321313842</v>
      </c>
      <c r="D45" s="155"/>
      <c r="E45" s="59">
        <v>2270572320</v>
      </c>
      <c r="F45" s="60">
        <v>2270572320</v>
      </c>
      <c r="G45" s="60">
        <v>1526716332</v>
      </c>
      <c r="H45" s="60">
        <v>1624803746</v>
      </c>
      <c r="I45" s="60">
        <v>1724466790</v>
      </c>
      <c r="J45" s="60">
        <v>1724466790</v>
      </c>
      <c r="K45" s="60">
        <v>1733316524</v>
      </c>
      <c r="L45" s="60">
        <v>1735747796</v>
      </c>
      <c r="M45" s="60">
        <v>1761730958</v>
      </c>
      <c r="N45" s="60">
        <v>1761730958</v>
      </c>
      <c r="O45" s="60"/>
      <c r="P45" s="60"/>
      <c r="Q45" s="60"/>
      <c r="R45" s="60"/>
      <c r="S45" s="60"/>
      <c r="T45" s="60"/>
      <c r="U45" s="60"/>
      <c r="V45" s="60"/>
      <c r="W45" s="60">
        <v>1761730958</v>
      </c>
      <c r="X45" s="60">
        <v>1135286160</v>
      </c>
      <c r="Y45" s="60">
        <v>626444798</v>
      </c>
      <c r="Z45" s="139">
        <v>55.18</v>
      </c>
      <c r="AA45" s="62">
        <v>2270572320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1321313842</v>
      </c>
      <c r="D48" s="217">
        <f>SUM(D45:D47)</f>
        <v>0</v>
      </c>
      <c r="E48" s="264">
        <f t="shared" si="7"/>
        <v>2270572320</v>
      </c>
      <c r="F48" s="219">
        <f t="shared" si="7"/>
        <v>2270572320</v>
      </c>
      <c r="G48" s="219">
        <f t="shared" si="7"/>
        <v>1526716332</v>
      </c>
      <c r="H48" s="219">
        <f t="shared" si="7"/>
        <v>1624803746</v>
      </c>
      <c r="I48" s="219">
        <f t="shared" si="7"/>
        <v>1724466790</v>
      </c>
      <c r="J48" s="219">
        <f t="shared" si="7"/>
        <v>1724466790</v>
      </c>
      <c r="K48" s="219">
        <f t="shared" si="7"/>
        <v>1733316524</v>
      </c>
      <c r="L48" s="219">
        <f t="shared" si="7"/>
        <v>1735747796</v>
      </c>
      <c r="M48" s="219">
        <f t="shared" si="7"/>
        <v>1761730958</v>
      </c>
      <c r="N48" s="219">
        <f t="shared" si="7"/>
        <v>1761730958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1761730958</v>
      </c>
      <c r="X48" s="219">
        <f t="shared" si="7"/>
        <v>1135286160</v>
      </c>
      <c r="Y48" s="219">
        <f t="shared" si="7"/>
        <v>626444798</v>
      </c>
      <c r="Z48" s="265">
        <f>+IF(X48&lt;&gt;0,+(Y48/X48)*100,0)</f>
        <v>55.179462242365396</v>
      </c>
      <c r="AA48" s="232">
        <f>SUM(AA45:AA47)</f>
        <v>2270572320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98090628</v>
      </c>
      <c r="D6" s="155"/>
      <c r="E6" s="59">
        <v>76404170</v>
      </c>
      <c r="F6" s="60">
        <v>76404170</v>
      </c>
      <c r="G6" s="60">
        <v>22060226</v>
      </c>
      <c r="H6" s="60">
        <v>5714772</v>
      </c>
      <c r="I6" s="60">
        <v>3762557</v>
      </c>
      <c r="J6" s="60">
        <v>31537555</v>
      </c>
      <c r="K6" s="60">
        <v>4252102</v>
      </c>
      <c r="L6" s="60">
        <v>4288747</v>
      </c>
      <c r="M6" s="60">
        <v>3483200</v>
      </c>
      <c r="N6" s="60">
        <v>12024049</v>
      </c>
      <c r="O6" s="60"/>
      <c r="P6" s="60"/>
      <c r="Q6" s="60"/>
      <c r="R6" s="60"/>
      <c r="S6" s="60"/>
      <c r="T6" s="60"/>
      <c r="U6" s="60"/>
      <c r="V6" s="60"/>
      <c r="W6" s="60">
        <v>43561604</v>
      </c>
      <c r="X6" s="60">
        <v>36131494</v>
      </c>
      <c r="Y6" s="60">
        <v>7430110</v>
      </c>
      <c r="Z6" s="140">
        <v>20.56</v>
      </c>
      <c r="AA6" s="62">
        <v>76404170</v>
      </c>
    </row>
    <row r="7" spans="1:27" ht="12.75">
      <c r="A7" s="249" t="s">
        <v>32</v>
      </c>
      <c r="B7" s="182"/>
      <c r="C7" s="155">
        <v>236300787</v>
      </c>
      <c r="D7" s="155"/>
      <c r="E7" s="59">
        <v>254207764</v>
      </c>
      <c r="F7" s="60">
        <v>254207764</v>
      </c>
      <c r="G7" s="60">
        <v>1244881</v>
      </c>
      <c r="H7" s="60">
        <v>18292267</v>
      </c>
      <c r="I7" s="60">
        <v>17932595</v>
      </c>
      <c r="J7" s="60">
        <v>37469743</v>
      </c>
      <c r="K7" s="60">
        <v>16897755</v>
      </c>
      <c r="L7" s="60">
        <v>16189876</v>
      </c>
      <c r="M7" s="60">
        <v>17826922</v>
      </c>
      <c r="N7" s="60">
        <v>50914553</v>
      </c>
      <c r="O7" s="60"/>
      <c r="P7" s="60"/>
      <c r="Q7" s="60"/>
      <c r="R7" s="60"/>
      <c r="S7" s="60"/>
      <c r="T7" s="60"/>
      <c r="U7" s="60"/>
      <c r="V7" s="60"/>
      <c r="W7" s="60">
        <v>88384296</v>
      </c>
      <c r="X7" s="60">
        <v>124962309</v>
      </c>
      <c r="Y7" s="60">
        <v>-36578013</v>
      </c>
      <c r="Z7" s="140">
        <v>-29.27</v>
      </c>
      <c r="AA7" s="62">
        <v>254207764</v>
      </c>
    </row>
    <row r="8" spans="1:27" ht="12.75">
      <c r="A8" s="249" t="s">
        <v>178</v>
      </c>
      <c r="B8" s="182"/>
      <c r="C8" s="155">
        <v>16451769</v>
      </c>
      <c r="D8" s="155"/>
      <c r="E8" s="59">
        <v>54309746</v>
      </c>
      <c r="F8" s="60">
        <v>54309746</v>
      </c>
      <c r="G8" s="60">
        <v>1618365</v>
      </c>
      <c r="H8" s="60">
        <v>5907231</v>
      </c>
      <c r="I8" s="60">
        <v>1401184</v>
      </c>
      <c r="J8" s="60">
        <v>8926780</v>
      </c>
      <c r="K8" s="60">
        <v>1654428</v>
      </c>
      <c r="L8" s="60">
        <v>1352603</v>
      </c>
      <c r="M8" s="60">
        <v>1684886</v>
      </c>
      <c r="N8" s="60">
        <v>4691917</v>
      </c>
      <c r="O8" s="60"/>
      <c r="P8" s="60"/>
      <c r="Q8" s="60"/>
      <c r="R8" s="60"/>
      <c r="S8" s="60"/>
      <c r="T8" s="60"/>
      <c r="U8" s="60"/>
      <c r="V8" s="60"/>
      <c r="W8" s="60">
        <v>13618697</v>
      </c>
      <c r="X8" s="60">
        <v>12008424</v>
      </c>
      <c r="Y8" s="60">
        <v>1610273</v>
      </c>
      <c r="Z8" s="140">
        <v>13.41</v>
      </c>
      <c r="AA8" s="62">
        <v>54309746</v>
      </c>
    </row>
    <row r="9" spans="1:27" ht="12.75">
      <c r="A9" s="249" t="s">
        <v>179</v>
      </c>
      <c r="B9" s="182"/>
      <c r="C9" s="155">
        <v>189456999</v>
      </c>
      <c r="D9" s="155"/>
      <c r="E9" s="59">
        <v>183020937</v>
      </c>
      <c r="F9" s="60">
        <v>183020937</v>
      </c>
      <c r="G9" s="60">
        <v>14423</v>
      </c>
      <c r="H9" s="60">
        <v>68631423</v>
      </c>
      <c r="I9" s="60">
        <v>14423</v>
      </c>
      <c r="J9" s="60">
        <v>68660269</v>
      </c>
      <c r="K9" s="60">
        <v>14423</v>
      </c>
      <c r="L9" s="60">
        <v>8228000</v>
      </c>
      <c r="M9" s="60">
        <v>54893000</v>
      </c>
      <c r="N9" s="60">
        <v>63135423</v>
      </c>
      <c r="O9" s="60"/>
      <c r="P9" s="60"/>
      <c r="Q9" s="60"/>
      <c r="R9" s="60"/>
      <c r="S9" s="60"/>
      <c r="T9" s="60"/>
      <c r="U9" s="60"/>
      <c r="V9" s="60"/>
      <c r="W9" s="60">
        <v>131795692</v>
      </c>
      <c r="X9" s="60">
        <v>129715729</v>
      </c>
      <c r="Y9" s="60">
        <v>2079963</v>
      </c>
      <c r="Z9" s="140">
        <v>1.6</v>
      </c>
      <c r="AA9" s="62">
        <v>183020937</v>
      </c>
    </row>
    <row r="10" spans="1:27" ht="12.75">
      <c r="A10" s="249" t="s">
        <v>180</v>
      </c>
      <c r="B10" s="182"/>
      <c r="C10" s="155">
        <v>18343648</v>
      </c>
      <c r="D10" s="155"/>
      <c r="E10" s="59">
        <v>59202000</v>
      </c>
      <c r="F10" s="60">
        <v>59202000</v>
      </c>
      <c r="G10" s="60"/>
      <c r="H10" s="60"/>
      <c r="I10" s="60"/>
      <c r="J10" s="60"/>
      <c r="K10" s="60">
        <v>8093000</v>
      </c>
      <c r="L10" s="60">
        <v>6858000</v>
      </c>
      <c r="M10" s="60">
        <v>4000000</v>
      </c>
      <c r="N10" s="60">
        <v>18951000</v>
      </c>
      <c r="O10" s="60"/>
      <c r="P10" s="60"/>
      <c r="Q10" s="60"/>
      <c r="R10" s="60"/>
      <c r="S10" s="60"/>
      <c r="T10" s="60"/>
      <c r="U10" s="60"/>
      <c r="V10" s="60"/>
      <c r="W10" s="60">
        <v>18951000</v>
      </c>
      <c r="X10" s="60">
        <v>47362000</v>
      </c>
      <c r="Y10" s="60">
        <v>-28411000</v>
      </c>
      <c r="Z10" s="140">
        <v>-59.99</v>
      </c>
      <c r="AA10" s="62">
        <v>59202000</v>
      </c>
    </row>
    <row r="11" spans="1:27" ht="12.75">
      <c r="A11" s="249" t="s">
        <v>181</v>
      </c>
      <c r="B11" s="182"/>
      <c r="C11" s="155">
        <v>17722456</v>
      </c>
      <c r="D11" s="155"/>
      <c r="E11" s="59">
        <v>12506712</v>
      </c>
      <c r="F11" s="60">
        <v>12506712</v>
      </c>
      <c r="G11" s="60">
        <v>326203</v>
      </c>
      <c r="H11" s="60">
        <v>232793</v>
      </c>
      <c r="I11" s="60">
        <v>235111</v>
      </c>
      <c r="J11" s="60">
        <v>794107</v>
      </c>
      <c r="K11" s="60">
        <v>237097</v>
      </c>
      <c r="L11" s="60">
        <v>206572</v>
      </c>
      <c r="M11" s="60">
        <v>190978</v>
      </c>
      <c r="N11" s="60">
        <v>634647</v>
      </c>
      <c r="O11" s="60"/>
      <c r="P11" s="60"/>
      <c r="Q11" s="60"/>
      <c r="R11" s="60"/>
      <c r="S11" s="60"/>
      <c r="T11" s="60"/>
      <c r="U11" s="60"/>
      <c r="V11" s="60"/>
      <c r="W11" s="60">
        <v>1428754</v>
      </c>
      <c r="X11" s="60">
        <v>7603356</v>
      </c>
      <c r="Y11" s="60">
        <v>-6174602</v>
      </c>
      <c r="Z11" s="140">
        <v>-81.21</v>
      </c>
      <c r="AA11" s="62">
        <v>12506712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-499792045</v>
      </c>
      <c r="D14" s="155"/>
      <c r="E14" s="59">
        <v>-649549971</v>
      </c>
      <c r="F14" s="60">
        <v>-649549971</v>
      </c>
      <c r="G14" s="60">
        <v>-23668029</v>
      </c>
      <c r="H14" s="60">
        <v>-28559067</v>
      </c>
      <c r="I14" s="60">
        <v>-40156142</v>
      </c>
      <c r="J14" s="60">
        <v>-92383238</v>
      </c>
      <c r="K14" s="60">
        <v>-35782198</v>
      </c>
      <c r="L14" s="60">
        <v>-36540323</v>
      </c>
      <c r="M14" s="60">
        <v>-73191964</v>
      </c>
      <c r="N14" s="60">
        <v>-145514485</v>
      </c>
      <c r="O14" s="60"/>
      <c r="P14" s="60"/>
      <c r="Q14" s="60"/>
      <c r="R14" s="60"/>
      <c r="S14" s="60"/>
      <c r="T14" s="60"/>
      <c r="U14" s="60"/>
      <c r="V14" s="60"/>
      <c r="W14" s="60">
        <v>-237897723</v>
      </c>
      <c r="X14" s="60">
        <v>-326386592</v>
      </c>
      <c r="Y14" s="60">
        <v>88488869</v>
      </c>
      <c r="Z14" s="140">
        <v>-27.11</v>
      </c>
      <c r="AA14" s="62">
        <v>-649549971</v>
      </c>
    </row>
    <row r="15" spans="1:27" ht="12.75">
      <c r="A15" s="249" t="s">
        <v>40</v>
      </c>
      <c r="B15" s="182"/>
      <c r="C15" s="155">
        <v>-9355402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-8667000</v>
      </c>
      <c r="F16" s="60">
        <v>-8667000</v>
      </c>
      <c r="G16" s="60">
        <v>-1433528</v>
      </c>
      <c r="H16" s="60">
        <v>-328724</v>
      </c>
      <c r="I16" s="60">
        <v>-676853</v>
      </c>
      <c r="J16" s="60">
        <v>-2439105</v>
      </c>
      <c r="K16" s="60"/>
      <c r="L16" s="60">
        <v>-728694</v>
      </c>
      <c r="M16" s="60">
        <v>-6517498</v>
      </c>
      <c r="N16" s="60">
        <v>-7246192</v>
      </c>
      <c r="O16" s="60"/>
      <c r="P16" s="60"/>
      <c r="Q16" s="60"/>
      <c r="R16" s="60"/>
      <c r="S16" s="60"/>
      <c r="T16" s="60"/>
      <c r="U16" s="60"/>
      <c r="V16" s="60"/>
      <c r="W16" s="60">
        <v>-9685297</v>
      </c>
      <c r="X16" s="60">
        <v>-4333500</v>
      </c>
      <c r="Y16" s="60">
        <v>-5351797</v>
      </c>
      <c r="Z16" s="140">
        <v>123.5</v>
      </c>
      <c r="AA16" s="62">
        <v>-8667000</v>
      </c>
    </row>
    <row r="17" spans="1:27" ht="12.75">
      <c r="A17" s="250" t="s">
        <v>185</v>
      </c>
      <c r="B17" s="251"/>
      <c r="C17" s="168">
        <f aca="true" t="shared" si="0" ref="C17:Y17">SUM(C6:C16)</f>
        <v>67218840</v>
      </c>
      <c r="D17" s="168">
        <f t="shared" si="0"/>
        <v>0</v>
      </c>
      <c r="E17" s="72">
        <f t="shared" si="0"/>
        <v>-18565642</v>
      </c>
      <c r="F17" s="73">
        <f t="shared" si="0"/>
        <v>-18565642</v>
      </c>
      <c r="G17" s="73">
        <f t="shared" si="0"/>
        <v>162541</v>
      </c>
      <c r="H17" s="73">
        <f t="shared" si="0"/>
        <v>69890695</v>
      </c>
      <c r="I17" s="73">
        <f t="shared" si="0"/>
        <v>-17487125</v>
      </c>
      <c r="J17" s="73">
        <f t="shared" si="0"/>
        <v>52566111</v>
      </c>
      <c r="K17" s="73">
        <f t="shared" si="0"/>
        <v>-4633393</v>
      </c>
      <c r="L17" s="73">
        <f t="shared" si="0"/>
        <v>-145219</v>
      </c>
      <c r="M17" s="73">
        <f t="shared" si="0"/>
        <v>2369524</v>
      </c>
      <c r="N17" s="73">
        <f t="shared" si="0"/>
        <v>-2409088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50157023</v>
      </c>
      <c r="X17" s="73">
        <f t="shared" si="0"/>
        <v>27063220</v>
      </c>
      <c r="Y17" s="73">
        <f t="shared" si="0"/>
        <v>23093803</v>
      </c>
      <c r="Z17" s="170">
        <f>+IF(X17&lt;&gt;0,+(Y17/X17)*100,0)</f>
        <v>85.33279853616827</v>
      </c>
      <c r="AA17" s="74">
        <f>SUM(AA6:AA16)</f>
        <v>-18565642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70933</v>
      </c>
      <c r="D21" s="155"/>
      <c r="E21" s="59">
        <v>1500000</v>
      </c>
      <c r="F21" s="60">
        <v>1500000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1500000</v>
      </c>
      <c r="Y21" s="159">
        <v>-1500000</v>
      </c>
      <c r="Z21" s="141">
        <v>-100</v>
      </c>
      <c r="AA21" s="225">
        <v>1500000</v>
      </c>
    </row>
    <row r="22" spans="1:27" ht="12.75">
      <c r="A22" s="249" t="s">
        <v>188</v>
      </c>
      <c r="B22" s="182"/>
      <c r="C22" s="155">
        <v>-73762852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3863234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-19251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-47574776</v>
      </c>
      <c r="D26" s="155"/>
      <c r="E26" s="59">
        <v>-58050000</v>
      </c>
      <c r="F26" s="60">
        <v>-58050000</v>
      </c>
      <c r="G26" s="60">
        <v>-295211</v>
      </c>
      <c r="H26" s="60">
        <v>-528000</v>
      </c>
      <c r="I26" s="60">
        <v>-138487</v>
      </c>
      <c r="J26" s="60">
        <v>-961698</v>
      </c>
      <c r="K26" s="60">
        <v>-6009328</v>
      </c>
      <c r="L26" s="60">
        <v>-5264143</v>
      </c>
      <c r="M26" s="60">
        <v>-3643231</v>
      </c>
      <c r="N26" s="60">
        <v>-14916702</v>
      </c>
      <c r="O26" s="60"/>
      <c r="P26" s="60"/>
      <c r="Q26" s="60"/>
      <c r="R26" s="60"/>
      <c r="S26" s="60"/>
      <c r="T26" s="60"/>
      <c r="U26" s="60"/>
      <c r="V26" s="60"/>
      <c r="W26" s="60">
        <v>-15878400</v>
      </c>
      <c r="X26" s="60">
        <v>-21892800</v>
      </c>
      <c r="Y26" s="60">
        <v>6014400</v>
      </c>
      <c r="Z26" s="140">
        <v>-27.47</v>
      </c>
      <c r="AA26" s="62">
        <v>-58050000</v>
      </c>
    </row>
    <row r="27" spans="1:27" ht="12.75">
      <c r="A27" s="250" t="s">
        <v>192</v>
      </c>
      <c r="B27" s="251"/>
      <c r="C27" s="168">
        <f aca="true" t="shared" si="1" ref="C27:Y27">SUM(C21:C26)</f>
        <v>-117422712</v>
      </c>
      <c r="D27" s="168">
        <f>SUM(D21:D26)</f>
        <v>0</v>
      </c>
      <c r="E27" s="72">
        <f t="shared" si="1"/>
        <v>-56550000</v>
      </c>
      <c r="F27" s="73">
        <f t="shared" si="1"/>
        <v>-56550000</v>
      </c>
      <c r="G27" s="73">
        <f t="shared" si="1"/>
        <v>-295211</v>
      </c>
      <c r="H27" s="73">
        <f t="shared" si="1"/>
        <v>-528000</v>
      </c>
      <c r="I27" s="73">
        <f t="shared" si="1"/>
        <v>-138487</v>
      </c>
      <c r="J27" s="73">
        <f t="shared" si="1"/>
        <v>-961698</v>
      </c>
      <c r="K27" s="73">
        <f t="shared" si="1"/>
        <v>-6009328</v>
      </c>
      <c r="L27" s="73">
        <f t="shared" si="1"/>
        <v>-5264143</v>
      </c>
      <c r="M27" s="73">
        <f t="shared" si="1"/>
        <v>-3643231</v>
      </c>
      <c r="N27" s="73">
        <f t="shared" si="1"/>
        <v>-14916702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-15878400</v>
      </c>
      <c r="X27" s="73">
        <f t="shared" si="1"/>
        <v>-20392800</v>
      </c>
      <c r="Y27" s="73">
        <f t="shared" si="1"/>
        <v>4514400</v>
      </c>
      <c r="Z27" s="170">
        <f>+IF(X27&lt;&gt;0,+(Y27/X27)*100,0)</f>
        <v>-22.137224902906908</v>
      </c>
      <c r="AA27" s="74">
        <f>SUM(AA21:AA26)</f>
        <v>-56550000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-50203872</v>
      </c>
      <c r="D38" s="153">
        <f>+D17+D27+D36</f>
        <v>0</v>
      </c>
      <c r="E38" s="99">
        <f t="shared" si="3"/>
        <v>-75115642</v>
      </c>
      <c r="F38" s="100">
        <f t="shared" si="3"/>
        <v>-75115642</v>
      </c>
      <c r="G38" s="100">
        <f t="shared" si="3"/>
        <v>-132670</v>
      </c>
      <c r="H38" s="100">
        <f t="shared" si="3"/>
        <v>69362695</v>
      </c>
      <c r="I38" s="100">
        <f t="shared" si="3"/>
        <v>-17625612</v>
      </c>
      <c r="J38" s="100">
        <f t="shared" si="3"/>
        <v>51604413</v>
      </c>
      <c r="K38" s="100">
        <f t="shared" si="3"/>
        <v>-10642721</v>
      </c>
      <c r="L38" s="100">
        <f t="shared" si="3"/>
        <v>-5409362</v>
      </c>
      <c r="M38" s="100">
        <f t="shared" si="3"/>
        <v>-1273707</v>
      </c>
      <c r="N38" s="100">
        <f t="shared" si="3"/>
        <v>-17325790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34278623</v>
      </c>
      <c r="X38" s="100">
        <f t="shared" si="3"/>
        <v>6670420</v>
      </c>
      <c r="Y38" s="100">
        <f t="shared" si="3"/>
        <v>27608203</v>
      </c>
      <c r="Z38" s="137">
        <f>+IF(X38&lt;&gt;0,+(Y38/X38)*100,0)</f>
        <v>413.8900249159723</v>
      </c>
      <c r="AA38" s="102">
        <f>+AA17+AA27+AA36</f>
        <v>-75115642</v>
      </c>
    </row>
    <row r="39" spans="1:27" ht="12.75">
      <c r="A39" s="249" t="s">
        <v>200</v>
      </c>
      <c r="B39" s="182"/>
      <c r="C39" s="153">
        <v>50789089</v>
      </c>
      <c r="D39" s="153"/>
      <c r="E39" s="99">
        <v>73500000</v>
      </c>
      <c r="F39" s="100">
        <v>73500000</v>
      </c>
      <c r="G39" s="100">
        <v>62450346</v>
      </c>
      <c r="H39" s="100">
        <v>62317676</v>
      </c>
      <c r="I39" s="100">
        <v>131680371</v>
      </c>
      <c r="J39" s="100">
        <v>62450346</v>
      </c>
      <c r="K39" s="100">
        <v>114054759</v>
      </c>
      <c r="L39" s="100">
        <v>103412038</v>
      </c>
      <c r="M39" s="100">
        <v>98002676</v>
      </c>
      <c r="N39" s="100">
        <v>114054759</v>
      </c>
      <c r="O39" s="100"/>
      <c r="P39" s="100"/>
      <c r="Q39" s="100"/>
      <c r="R39" s="100"/>
      <c r="S39" s="100"/>
      <c r="T39" s="100"/>
      <c r="U39" s="100"/>
      <c r="V39" s="100"/>
      <c r="W39" s="100">
        <v>62450346</v>
      </c>
      <c r="X39" s="100">
        <v>73500000</v>
      </c>
      <c r="Y39" s="100">
        <v>-11049654</v>
      </c>
      <c r="Z39" s="137">
        <v>-15.03</v>
      </c>
      <c r="AA39" s="102">
        <v>73500000</v>
      </c>
    </row>
    <row r="40" spans="1:27" ht="12.75">
      <c r="A40" s="269" t="s">
        <v>201</v>
      </c>
      <c r="B40" s="256"/>
      <c r="C40" s="257">
        <v>585217</v>
      </c>
      <c r="D40" s="257"/>
      <c r="E40" s="258">
        <v>-1615642</v>
      </c>
      <c r="F40" s="259">
        <v>-1615642</v>
      </c>
      <c r="G40" s="259">
        <v>62317676</v>
      </c>
      <c r="H40" s="259">
        <v>131680371</v>
      </c>
      <c r="I40" s="259">
        <v>114054759</v>
      </c>
      <c r="J40" s="259">
        <v>114054759</v>
      </c>
      <c r="K40" s="259">
        <v>103412038</v>
      </c>
      <c r="L40" s="259">
        <v>98002676</v>
      </c>
      <c r="M40" s="259">
        <v>96728969</v>
      </c>
      <c r="N40" s="259">
        <v>96728969</v>
      </c>
      <c r="O40" s="259"/>
      <c r="P40" s="259"/>
      <c r="Q40" s="259"/>
      <c r="R40" s="259"/>
      <c r="S40" s="259"/>
      <c r="T40" s="259"/>
      <c r="U40" s="259"/>
      <c r="V40" s="259"/>
      <c r="W40" s="259">
        <v>96728969</v>
      </c>
      <c r="X40" s="259">
        <v>80170420</v>
      </c>
      <c r="Y40" s="259">
        <v>16558549</v>
      </c>
      <c r="Z40" s="260">
        <v>20.65</v>
      </c>
      <c r="AA40" s="261">
        <v>-1615642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32465363</v>
      </c>
      <c r="D5" s="200">
        <f t="shared" si="0"/>
        <v>0</v>
      </c>
      <c r="E5" s="106">
        <f t="shared" si="0"/>
        <v>61196000</v>
      </c>
      <c r="F5" s="106">
        <f t="shared" si="0"/>
        <v>61196000</v>
      </c>
      <c r="G5" s="106">
        <f t="shared" si="0"/>
        <v>295211</v>
      </c>
      <c r="H5" s="106">
        <f t="shared" si="0"/>
        <v>528000</v>
      </c>
      <c r="I5" s="106">
        <f t="shared" si="0"/>
        <v>138487</v>
      </c>
      <c r="J5" s="106">
        <f t="shared" si="0"/>
        <v>961698</v>
      </c>
      <c r="K5" s="106">
        <f t="shared" si="0"/>
        <v>6009327</v>
      </c>
      <c r="L5" s="106">
        <f t="shared" si="0"/>
        <v>4732939</v>
      </c>
      <c r="M5" s="106">
        <f t="shared" si="0"/>
        <v>3643230</v>
      </c>
      <c r="N5" s="106">
        <f t="shared" si="0"/>
        <v>14385496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15347194</v>
      </c>
      <c r="X5" s="106">
        <f t="shared" si="0"/>
        <v>30598000</v>
      </c>
      <c r="Y5" s="106">
        <f t="shared" si="0"/>
        <v>-15250806</v>
      </c>
      <c r="Z5" s="201">
        <f>+IF(X5&lt;&gt;0,+(Y5/X5)*100,0)</f>
        <v>-49.84249297339695</v>
      </c>
      <c r="AA5" s="199">
        <f>SUM(AA11:AA18)</f>
        <v>61196000</v>
      </c>
    </row>
    <row r="6" spans="1:27" ht="12.75">
      <c r="A6" s="291" t="s">
        <v>206</v>
      </c>
      <c r="B6" s="142"/>
      <c r="C6" s="62">
        <v>3736897</v>
      </c>
      <c r="D6" s="156"/>
      <c r="E6" s="60">
        <v>28734000</v>
      </c>
      <c r="F6" s="60">
        <v>28734000</v>
      </c>
      <c r="G6" s="60"/>
      <c r="H6" s="60">
        <v>528000</v>
      </c>
      <c r="I6" s="60"/>
      <c r="J6" s="60">
        <v>528000</v>
      </c>
      <c r="K6" s="60">
        <v>2207631</v>
      </c>
      <c r="L6" s="60">
        <v>2316847</v>
      </c>
      <c r="M6" s="60">
        <v>561318</v>
      </c>
      <c r="N6" s="60">
        <v>5085796</v>
      </c>
      <c r="O6" s="60"/>
      <c r="P6" s="60"/>
      <c r="Q6" s="60"/>
      <c r="R6" s="60"/>
      <c r="S6" s="60"/>
      <c r="T6" s="60"/>
      <c r="U6" s="60"/>
      <c r="V6" s="60"/>
      <c r="W6" s="60">
        <v>5613796</v>
      </c>
      <c r="X6" s="60">
        <v>14367000</v>
      </c>
      <c r="Y6" s="60">
        <v>-8753204</v>
      </c>
      <c r="Z6" s="140">
        <v>-60.93</v>
      </c>
      <c r="AA6" s="155">
        <v>28734000</v>
      </c>
    </row>
    <row r="7" spans="1:27" ht="12.75">
      <c r="A7" s="291" t="s">
        <v>207</v>
      </c>
      <c r="B7" s="142"/>
      <c r="C7" s="62">
        <v>6478828</v>
      </c>
      <c r="D7" s="156"/>
      <c r="E7" s="60">
        <v>6162000</v>
      </c>
      <c r="F7" s="60">
        <v>6162000</v>
      </c>
      <c r="G7" s="60"/>
      <c r="H7" s="60"/>
      <c r="I7" s="60"/>
      <c r="J7" s="60"/>
      <c r="K7" s="60"/>
      <c r="L7" s="60"/>
      <c r="M7" s="60">
        <v>633974</v>
      </c>
      <c r="N7" s="60">
        <v>633974</v>
      </c>
      <c r="O7" s="60"/>
      <c r="P7" s="60"/>
      <c r="Q7" s="60"/>
      <c r="R7" s="60"/>
      <c r="S7" s="60"/>
      <c r="T7" s="60"/>
      <c r="U7" s="60"/>
      <c r="V7" s="60"/>
      <c r="W7" s="60">
        <v>633974</v>
      </c>
      <c r="X7" s="60">
        <v>3081000</v>
      </c>
      <c r="Y7" s="60">
        <v>-2447026</v>
      </c>
      <c r="Z7" s="140">
        <v>-79.42</v>
      </c>
      <c r="AA7" s="155">
        <v>6162000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1000241</v>
      </c>
      <c r="D10" s="156"/>
      <c r="E10" s="60"/>
      <c r="F10" s="60"/>
      <c r="G10" s="60"/>
      <c r="H10" s="60"/>
      <c r="I10" s="60"/>
      <c r="J10" s="60"/>
      <c r="K10" s="60">
        <v>853610</v>
      </c>
      <c r="L10" s="60"/>
      <c r="M10" s="60">
        <v>373941</v>
      </c>
      <c r="N10" s="60">
        <v>1227551</v>
      </c>
      <c r="O10" s="60"/>
      <c r="P10" s="60"/>
      <c r="Q10" s="60"/>
      <c r="R10" s="60"/>
      <c r="S10" s="60"/>
      <c r="T10" s="60"/>
      <c r="U10" s="60"/>
      <c r="V10" s="60"/>
      <c r="W10" s="60">
        <v>1227551</v>
      </c>
      <c r="X10" s="60"/>
      <c r="Y10" s="60">
        <v>1227551</v>
      </c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11215966</v>
      </c>
      <c r="D11" s="294">
        <f t="shared" si="1"/>
        <v>0</v>
      </c>
      <c r="E11" s="295">
        <f t="shared" si="1"/>
        <v>34896000</v>
      </c>
      <c r="F11" s="295">
        <f t="shared" si="1"/>
        <v>34896000</v>
      </c>
      <c r="G11" s="295">
        <f t="shared" si="1"/>
        <v>0</v>
      </c>
      <c r="H11" s="295">
        <f t="shared" si="1"/>
        <v>528000</v>
      </c>
      <c r="I11" s="295">
        <f t="shared" si="1"/>
        <v>0</v>
      </c>
      <c r="J11" s="295">
        <f t="shared" si="1"/>
        <v>528000</v>
      </c>
      <c r="K11" s="295">
        <f t="shared" si="1"/>
        <v>3061241</v>
      </c>
      <c r="L11" s="295">
        <f t="shared" si="1"/>
        <v>2316847</v>
      </c>
      <c r="M11" s="295">
        <f t="shared" si="1"/>
        <v>1569233</v>
      </c>
      <c r="N11" s="295">
        <f t="shared" si="1"/>
        <v>6947321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7475321</v>
      </c>
      <c r="X11" s="295">
        <f t="shared" si="1"/>
        <v>17448000</v>
      </c>
      <c r="Y11" s="295">
        <f t="shared" si="1"/>
        <v>-9972679</v>
      </c>
      <c r="Z11" s="296">
        <f>+IF(X11&lt;&gt;0,+(Y11/X11)*100,0)</f>
        <v>-57.15657381934892</v>
      </c>
      <c r="AA11" s="297">
        <f>SUM(AA6:AA10)</f>
        <v>34896000</v>
      </c>
    </row>
    <row r="12" spans="1:27" ht="12.75">
      <c r="A12" s="298" t="s">
        <v>212</v>
      </c>
      <c r="B12" s="136"/>
      <c r="C12" s="62">
        <v>19767206</v>
      </c>
      <c r="D12" s="156"/>
      <c r="E12" s="60">
        <v>20200000</v>
      </c>
      <c r="F12" s="60">
        <v>20200000</v>
      </c>
      <c r="G12" s="60"/>
      <c r="H12" s="60"/>
      <c r="I12" s="60"/>
      <c r="J12" s="60"/>
      <c r="K12" s="60">
        <v>2901574</v>
      </c>
      <c r="L12" s="60">
        <v>2369817</v>
      </c>
      <c r="M12" s="60">
        <v>2027381</v>
      </c>
      <c r="N12" s="60">
        <v>7298772</v>
      </c>
      <c r="O12" s="60"/>
      <c r="P12" s="60"/>
      <c r="Q12" s="60"/>
      <c r="R12" s="60"/>
      <c r="S12" s="60"/>
      <c r="T12" s="60"/>
      <c r="U12" s="60"/>
      <c r="V12" s="60"/>
      <c r="W12" s="60">
        <v>7298772</v>
      </c>
      <c r="X12" s="60">
        <v>10100000</v>
      </c>
      <c r="Y12" s="60">
        <v>-2801228</v>
      </c>
      <c r="Z12" s="140">
        <v>-27.73</v>
      </c>
      <c r="AA12" s="155">
        <v>20200000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1482191</v>
      </c>
      <c r="D15" s="156"/>
      <c r="E15" s="60">
        <v>6100000</v>
      </c>
      <c r="F15" s="60">
        <v>6100000</v>
      </c>
      <c r="G15" s="60">
        <v>295211</v>
      </c>
      <c r="H15" s="60"/>
      <c r="I15" s="60">
        <v>138487</v>
      </c>
      <c r="J15" s="60">
        <v>433698</v>
      </c>
      <c r="K15" s="60">
        <v>46512</v>
      </c>
      <c r="L15" s="60">
        <v>46275</v>
      </c>
      <c r="M15" s="60">
        <v>46616</v>
      </c>
      <c r="N15" s="60">
        <v>139403</v>
      </c>
      <c r="O15" s="60"/>
      <c r="P15" s="60"/>
      <c r="Q15" s="60"/>
      <c r="R15" s="60"/>
      <c r="S15" s="60"/>
      <c r="T15" s="60"/>
      <c r="U15" s="60"/>
      <c r="V15" s="60"/>
      <c r="W15" s="60">
        <v>573101</v>
      </c>
      <c r="X15" s="60">
        <v>3050000</v>
      </c>
      <c r="Y15" s="60">
        <v>-2476899</v>
      </c>
      <c r="Z15" s="140">
        <v>-81.21</v>
      </c>
      <c r="AA15" s="155">
        <v>6100000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15109413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>
        <v>9180536</v>
      </c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>
        <v>4220515</v>
      </c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13401051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>
        <v>1708362</v>
      </c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12917433</v>
      </c>
      <c r="D36" s="156">
        <f t="shared" si="4"/>
        <v>0</v>
      </c>
      <c r="E36" s="60">
        <f t="shared" si="4"/>
        <v>28734000</v>
      </c>
      <c r="F36" s="60">
        <f t="shared" si="4"/>
        <v>28734000</v>
      </c>
      <c r="G36" s="60">
        <f t="shared" si="4"/>
        <v>0</v>
      </c>
      <c r="H36" s="60">
        <f t="shared" si="4"/>
        <v>528000</v>
      </c>
      <c r="I36" s="60">
        <f t="shared" si="4"/>
        <v>0</v>
      </c>
      <c r="J36" s="60">
        <f t="shared" si="4"/>
        <v>528000</v>
      </c>
      <c r="K36" s="60">
        <f t="shared" si="4"/>
        <v>2207631</v>
      </c>
      <c r="L36" s="60">
        <f t="shared" si="4"/>
        <v>2316847</v>
      </c>
      <c r="M36" s="60">
        <f t="shared" si="4"/>
        <v>561318</v>
      </c>
      <c r="N36" s="60">
        <f t="shared" si="4"/>
        <v>5085796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5613796</v>
      </c>
      <c r="X36" s="60">
        <f t="shared" si="4"/>
        <v>14367000</v>
      </c>
      <c r="Y36" s="60">
        <f t="shared" si="4"/>
        <v>-8753204</v>
      </c>
      <c r="Z36" s="140">
        <f aca="true" t="shared" si="5" ref="Z36:Z49">+IF(X36&lt;&gt;0,+(Y36/X36)*100,0)</f>
        <v>-60.92576042319203</v>
      </c>
      <c r="AA36" s="155">
        <f>AA6+AA21</f>
        <v>28734000</v>
      </c>
    </row>
    <row r="37" spans="1:27" ht="12.75">
      <c r="A37" s="291" t="s">
        <v>207</v>
      </c>
      <c r="B37" s="142"/>
      <c r="C37" s="62">
        <f t="shared" si="4"/>
        <v>10699343</v>
      </c>
      <c r="D37" s="156">
        <f t="shared" si="4"/>
        <v>0</v>
      </c>
      <c r="E37" s="60">
        <f t="shared" si="4"/>
        <v>6162000</v>
      </c>
      <c r="F37" s="60">
        <f t="shared" si="4"/>
        <v>6162000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633974</v>
      </c>
      <c r="N37" s="60">
        <f t="shared" si="4"/>
        <v>633974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633974</v>
      </c>
      <c r="X37" s="60">
        <f t="shared" si="4"/>
        <v>3081000</v>
      </c>
      <c r="Y37" s="60">
        <f t="shared" si="4"/>
        <v>-2447026</v>
      </c>
      <c r="Z37" s="140">
        <f t="shared" si="5"/>
        <v>-79.42310938007141</v>
      </c>
      <c r="AA37" s="155">
        <f>AA7+AA22</f>
        <v>6162000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1000241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853610</v>
      </c>
      <c r="L40" s="60">
        <f t="shared" si="4"/>
        <v>0</v>
      </c>
      <c r="M40" s="60">
        <f t="shared" si="4"/>
        <v>373941</v>
      </c>
      <c r="N40" s="60">
        <f t="shared" si="4"/>
        <v>1227551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1227551</v>
      </c>
      <c r="X40" s="60">
        <f t="shared" si="4"/>
        <v>0</v>
      </c>
      <c r="Y40" s="60">
        <f t="shared" si="4"/>
        <v>1227551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24617017</v>
      </c>
      <c r="D41" s="294">
        <f t="shared" si="6"/>
        <v>0</v>
      </c>
      <c r="E41" s="295">
        <f t="shared" si="6"/>
        <v>34896000</v>
      </c>
      <c r="F41" s="295">
        <f t="shared" si="6"/>
        <v>34896000</v>
      </c>
      <c r="G41" s="295">
        <f t="shared" si="6"/>
        <v>0</v>
      </c>
      <c r="H41" s="295">
        <f t="shared" si="6"/>
        <v>528000</v>
      </c>
      <c r="I41" s="295">
        <f t="shared" si="6"/>
        <v>0</v>
      </c>
      <c r="J41" s="295">
        <f t="shared" si="6"/>
        <v>528000</v>
      </c>
      <c r="K41" s="295">
        <f t="shared" si="6"/>
        <v>3061241</v>
      </c>
      <c r="L41" s="295">
        <f t="shared" si="6"/>
        <v>2316847</v>
      </c>
      <c r="M41" s="295">
        <f t="shared" si="6"/>
        <v>1569233</v>
      </c>
      <c r="N41" s="295">
        <f t="shared" si="6"/>
        <v>6947321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7475321</v>
      </c>
      <c r="X41" s="295">
        <f t="shared" si="6"/>
        <v>17448000</v>
      </c>
      <c r="Y41" s="295">
        <f t="shared" si="6"/>
        <v>-9972679</v>
      </c>
      <c r="Z41" s="296">
        <f t="shared" si="5"/>
        <v>-57.15657381934892</v>
      </c>
      <c r="AA41" s="297">
        <f>SUM(AA36:AA40)</f>
        <v>34896000</v>
      </c>
    </row>
    <row r="42" spans="1:27" ht="12.75">
      <c r="A42" s="298" t="s">
        <v>212</v>
      </c>
      <c r="B42" s="136"/>
      <c r="C42" s="95">
        <f aca="true" t="shared" si="7" ref="C42:Y48">C12+C27</f>
        <v>21475568</v>
      </c>
      <c r="D42" s="129">
        <f t="shared" si="7"/>
        <v>0</v>
      </c>
      <c r="E42" s="54">
        <f t="shared" si="7"/>
        <v>20200000</v>
      </c>
      <c r="F42" s="54">
        <f t="shared" si="7"/>
        <v>20200000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2901574</v>
      </c>
      <c r="L42" s="54">
        <f t="shared" si="7"/>
        <v>2369817</v>
      </c>
      <c r="M42" s="54">
        <f t="shared" si="7"/>
        <v>2027381</v>
      </c>
      <c r="N42" s="54">
        <f t="shared" si="7"/>
        <v>7298772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7298772</v>
      </c>
      <c r="X42" s="54">
        <f t="shared" si="7"/>
        <v>10100000</v>
      </c>
      <c r="Y42" s="54">
        <f t="shared" si="7"/>
        <v>-2801228</v>
      </c>
      <c r="Z42" s="184">
        <f t="shared" si="5"/>
        <v>-27.73493069306931</v>
      </c>
      <c r="AA42" s="130">
        <f aca="true" t="shared" si="8" ref="AA42:AA48">AA12+AA27</f>
        <v>20200000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1482191</v>
      </c>
      <c r="D45" s="129">
        <f t="shared" si="7"/>
        <v>0</v>
      </c>
      <c r="E45" s="54">
        <f t="shared" si="7"/>
        <v>6100000</v>
      </c>
      <c r="F45" s="54">
        <f t="shared" si="7"/>
        <v>6100000</v>
      </c>
      <c r="G45" s="54">
        <f t="shared" si="7"/>
        <v>295211</v>
      </c>
      <c r="H45" s="54">
        <f t="shared" si="7"/>
        <v>0</v>
      </c>
      <c r="I45" s="54">
        <f t="shared" si="7"/>
        <v>138487</v>
      </c>
      <c r="J45" s="54">
        <f t="shared" si="7"/>
        <v>433698</v>
      </c>
      <c r="K45" s="54">
        <f t="shared" si="7"/>
        <v>46512</v>
      </c>
      <c r="L45" s="54">
        <f t="shared" si="7"/>
        <v>46275</v>
      </c>
      <c r="M45" s="54">
        <f t="shared" si="7"/>
        <v>46616</v>
      </c>
      <c r="N45" s="54">
        <f t="shared" si="7"/>
        <v>139403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573101</v>
      </c>
      <c r="X45" s="54">
        <f t="shared" si="7"/>
        <v>3050000</v>
      </c>
      <c r="Y45" s="54">
        <f t="shared" si="7"/>
        <v>-2476899</v>
      </c>
      <c r="Z45" s="184">
        <f t="shared" si="5"/>
        <v>-81.20980327868853</v>
      </c>
      <c r="AA45" s="130">
        <f t="shared" si="8"/>
        <v>6100000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47574776</v>
      </c>
      <c r="D49" s="218">
        <f t="shared" si="9"/>
        <v>0</v>
      </c>
      <c r="E49" s="220">
        <f t="shared" si="9"/>
        <v>61196000</v>
      </c>
      <c r="F49" s="220">
        <f t="shared" si="9"/>
        <v>61196000</v>
      </c>
      <c r="G49" s="220">
        <f t="shared" si="9"/>
        <v>295211</v>
      </c>
      <c r="H49" s="220">
        <f t="shared" si="9"/>
        <v>528000</v>
      </c>
      <c r="I49" s="220">
        <f t="shared" si="9"/>
        <v>138487</v>
      </c>
      <c r="J49" s="220">
        <f t="shared" si="9"/>
        <v>961698</v>
      </c>
      <c r="K49" s="220">
        <f t="shared" si="9"/>
        <v>6009327</v>
      </c>
      <c r="L49" s="220">
        <f t="shared" si="9"/>
        <v>4732939</v>
      </c>
      <c r="M49" s="220">
        <f t="shared" si="9"/>
        <v>3643230</v>
      </c>
      <c r="N49" s="220">
        <f t="shared" si="9"/>
        <v>14385496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15347194</v>
      </c>
      <c r="X49" s="220">
        <f t="shared" si="9"/>
        <v>30598000</v>
      </c>
      <c r="Y49" s="220">
        <f t="shared" si="9"/>
        <v>-15250806</v>
      </c>
      <c r="Z49" s="221">
        <f t="shared" si="5"/>
        <v>-49.84249297339695</v>
      </c>
      <c r="AA49" s="222">
        <f>SUM(AA41:AA48)</f>
        <v>61196000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28602947</v>
      </c>
      <c r="F51" s="54">
        <f t="shared" si="10"/>
        <v>28602947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531204</v>
      </c>
      <c r="M51" s="54">
        <f t="shared" si="10"/>
        <v>0</v>
      </c>
      <c r="N51" s="54">
        <f t="shared" si="10"/>
        <v>531204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531204</v>
      </c>
      <c r="X51" s="54">
        <f t="shared" si="10"/>
        <v>14301475</v>
      </c>
      <c r="Y51" s="54">
        <f t="shared" si="10"/>
        <v>-13770271</v>
      </c>
      <c r="Z51" s="184">
        <f>+IF(X51&lt;&gt;0,+(Y51/X51)*100,0)</f>
        <v>-96.2856698347548</v>
      </c>
      <c r="AA51" s="130">
        <f>SUM(AA57:AA61)</f>
        <v>28602947</v>
      </c>
    </row>
    <row r="52" spans="1:27" ht="12.75">
      <c r="A52" s="310" t="s">
        <v>206</v>
      </c>
      <c r="B52" s="142"/>
      <c r="C52" s="62"/>
      <c r="D52" s="156"/>
      <c r="E52" s="60">
        <v>8275182</v>
      </c>
      <c r="F52" s="60">
        <v>8275182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4137591</v>
      </c>
      <c r="Y52" s="60">
        <v>-4137591</v>
      </c>
      <c r="Z52" s="140">
        <v>-100</v>
      </c>
      <c r="AA52" s="155">
        <v>8275182</v>
      </c>
    </row>
    <row r="53" spans="1:27" ht="12.75">
      <c r="A53" s="310" t="s">
        <v>207</v>
      </c>
      <c r="B53" s="142"/>
      <c r="C53" s="62"/>
      <c r="D53" s="156"/>
      <c r="E53" s="60">
        <v>7004063</v>
      </c>
      <c r="F53" s="60">
        <v>7004063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3502032</v>
      </c>
      <c r="Y53" s="60">
        <v>-3502032</v>
      </c>
      <c r="Z53" s="140">
        <v>-100</v>
      </c>
      <c r="AA53" s="155">
        <v>7004063</v>
      </c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>
        <v>98238</v>
      </c>
      <c r="F56" s="60">
        <v>98238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49119</v>
      </c>
      <c r="Y56" s="60">
        <v>-49119</v>
      </c>
      <c r="Z56" s="140">
        <v>-100</v>
      </c>
      <c r="AA56" s="155">
        <v>98238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15377483</v>
      </c>
      <c r="F57" s="295">
        <f t="shared" si="11"/>
        <v>15377483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7688742</v>
      </c>
      <c r="Y57" s="295">
        <f t="shared" si="11"/>
        <v>-7688742</v>
      </c>
      <c r="Z57" s="296">
        <f>+IF(X57&lt;&gt;0,+(Y57/X57)*100,0)</f>
        <v>-100</v>
      </c>
      <c r="AA57" s="297">
        <f>SUM(AA52:AA56)</f>
        <v>15377483</v>
      </c>
    </row>
    <row r="58" spans="1:27" ht="12.75">
      <c r="A58" s="311" t="s">
        <v>212</v>
      </c>
      <c r="B58" s="136"/>
      <c r="C58" s="62"/>
      <c r="D58" s="156"/>
      <c r="E58" s="60">
        <v>576605</v>
      </c>
      <c r="F58" s="60">
        <v>576605</v>
      </c>
      <c r="G58" s="60"/>
      <c r="H58" s="60"/>
      <c r="I58" s="60"/>
      <c r="J58" s="60"/>
      <c r="K58" s="60"/>
      <c r="L58" s="60">
        <v>531204</v>
      </c>
      <c r="M58" s="60"/>
      <c r="N58" s="60">
        <v>531204</v>
      </c>
      <c r="O58" s="60"/>
      <c r="P58" s="60"/>
      <c r="Q58" s="60"/>
      <c r="R58" s="60"/>
      <c r="S58" s="60"/>
      <c r="T58" s="60"/>
      <c r="U58" s="60"/>
      <c r="V58" s="60"/>
      <c r="W58" s="60">
        <v>531204</v>
      </c>
      <c r="X58" s="60">
        <v>288303</v>
      </c>
      <c r="Y58" s="60">
        <v>242901</v>
      </c>
      <c r="Z58" s="140">
        <v>84.25</v>
      </c>
      <c r="AA58" s="155">
        <v>576605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12648859</v>
      </c>
      <c r="F61" s="60">
        <v>12648859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6324430</v>
      </c>
      <c r="Y61" s="60">
        <v>-6324430</v>
      </c>
      <c r="Z61" s="140">
        <v>-100</v>
      </c>
      <c r="AA61" s="155">
        <v>12648859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677235</v>
      </c>
      <c r="H68" s="60">
        <v>6532</v>
      </c>
      <c r="I68" s="60">
        <v>1984678</v>
      </c>
      <c r="J68" s="60">
        <v>2668445</v>
      </c>
      <c r="K68" s="60">
        <v>1942275</v>
      </c>
      <c r="L68" s="60">
        <v>2476888</v>
      </c>
      <c r="M68" s="60">
        <v>1427477</v>
      </c>
      <c r="N68" s="60">
        <v>5846640</v>
      </c>
      <c r="O68" s="60"/>
      <c r="P68" s="60"/>
      <c r="Q68" s="60"/>
      <c r="R68" s="60"/>
      <c r="S68" s="60"/>
      <c r="T68" s="60"/>
      <c r="U68" s="60"/>
      <c r="V68" s="60"/>
      <c r="W68" s="60">
        <v>8515085</v>
      </c>
      <c r="X68" s="60"/>
      <c r="Y68" s="60">
        <v>8515085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677235</v>
      </c>
      <c r="H69" s="220">
        <f t="shared" si="12"/>
        <v>6532</v>
      </c>
      <c r="I69" s="220">
        <f t="shared" si="12"/>
        <v>1984678</v>
      </c>
      <c r="J69" s="220">
        <f t="shared" si="12"/>
        <v>2668445</v>
      </c>
      <c r="K69" s="220">
        <f t="shared" si="12"/>
        <v>1942275</v>
      </c>
      <c r="L69" s="220">
        <f t="shared" si="12"/>
        <v>2476888</v>
      </c>
      <c r="M69" s="220">
        <f t="shared" si="12"/>
        <v>1427477</v>
      </c>
      <c r="N69" s="220">
        <f t="shared" si="12"/>
        <v>5846640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8515085</v>
      </c>
      <c r="X69" s="220">
        <f t="shared" si="12"/>
        <v>0</v>
      </c>
      <c r="Y69" s="220">
        <f t="shared" si="12"/>
        <v>8515085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11215966</v>
      </c>
      <c r="D5" s="357">
        <f t="shared" si="0"/>
        <v>0</v>
      </c>
      <c r="E5" s="356">
        <f t="shared" si="0"/>
        <v>34896000</v>
      </c>
      <c r="F5" s="358">
        <f t="shared" si="0"/>
        <v>34896000</v>
      </c>
      <c r="G5" s="358">
        <f t="shared" si="0"/>
        <v>0</v>
      </c>
      <c r="H5" s="356">
        <f t="shared" si="0"/>
        <v>528000</v>
      </c>
      <c r="I5" s="356">
        <f t="shared" si="0"/>
        <v>0</v>
      </c>
      <c r="J5" s="358">
        <f t="shared" si="0"/>
        <v>528000</v>
      </c>
      <c r="K5" s="358">
        <f t="shared" si="0"/>
        <v>3061241</v>
      </c>
      <c r="L5" s="356">
        <f t="shared" si="0"/>
        <v>2316847</v>
      </c>
      <c r="M5" s="356">
        <f t="shared" si="0"/>
        <v>1569233</v>
      </c>
      <c r="N5" s="358">
        <f t="shared" si="0"/>
        <v>6947321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7475321</v>
      </c>
      <c r="X5" s="356">
        <f t="shared" si="0"/>
        <v>17448000</v>
      </c>
      <c r="Y5" s="358">
        <f t="shared" si="0"/>
        <v>-9972679</v>
      </c>
      <c r="Z5" s="359">
        <f>+IF(X5&lt;&gt;0,+(Y5/X5)*100,0)</f>
        <v>-57.15657381934892</v>
      </c>
      <c r="AA5" s="360">
        <f>+AA6+AA8+AA11+AA13+AA15</f>
        <v>34896000</v>
      </c>
    </row>
    <row r="6" spans="1:27" ht="12.75">
      <c r="A6" s="361" t="s">
        <v>206</v>
      </c>
      <c r="B6" s="142"/>
      <c r="C6" s="60">
        <f>+C7</f>
        <v>3736897</v>
      </c>
      <c r="D6" s="340">
        <f aca="true" t="shared" si="1" ref="D6:AA6">+D7</f>
        <v>0</v>
      </c>
      <c r="E6" s="60">
        <f t="shared" si="1"/>
        <v>28734000</v>
      </c>
      <c r="F6" s="59">
        <f t="shared" si="1"/>
        <v>28734000</v>
      </c>
      <c r="G6" s="59">
        <f t="shared" si="1"/>
        <v>0</v>
      </c>
      <c r="H6" s="60">
        <f t="shared" si="1"/>
        <v>528000</v>
      </c>
      <c r="I6" s="60">
        <f t="shared" si="1"/>
        <v>0</v>
      </c>
      <c r="J6" s="59">
        <f t="shared" si="1"/>
        <v>528000</v>
      </c>
      <c r="K6" s="59">
        <f t="shared" si="1"/>
        <v>2207631</v>
      </c>
      <c r="L6" s="60">
        <f t="shared" si="1"/>
        <v>2316847</v>
      </c>
      <c r="M6" s="60">
        <f t="shared" si="1"/>
        <v>561318</v>
      </c>
      <c r="N6" s="59">
        <f t="shared" si="1"/>
        <v>5085796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5613796</v>
      </c>
      <c r="X6" s="60">
        <f t="shared" si="1"/>
        <v>14367000</v>
      </c>
      <c r="Y6" s="59">
        <f t="shared" si="1"/>
        <v>-8753204</v>
      </c>
      <c r="Z6" s="61">
        <f>+IF(X6&lt;&gt;0,+(Y6/X6)*100,0)</f>
        <v>-60.92576042319203</v>
      </c>
      <c r="AA6" s="62">
        <f t="shared" si="1"/>
        <v>28734000</v>
      </c>
    </row>
    <row r="7" spans="1:27" ht="12.75">
      <c r="A7" s="291" t="s">
        <v>230</v>
      </c>
      <c r="B7" s="142"/>
      <c r="C7" s="60">
        <v>3736897</v>
      </c>
      <c r="D7" s="340"/>
      <c r="E7" s="60">
        <v>28734000</v>
      </c>
      <c r="F7" s="59">
        <v>28734000</v>
      </c>
      <c r="G7" s="59"/>
      <c r="H7" s="60">
        <v>528000</v>
      </c>
      <c r="I7" s="60"/>
      <c r="J7" s="59">
        <v>528000</v>
      </c>
      <c r="K7" s="59">
        <v>2207631</v>
      </c>
      <c r="L7" s="60">
        <v>2316847</v>
      </c>
      <c r="M7" s="60">
        <v>561318</v>
      </c>
      <c r="N7" s="59">
        <v>5085796</v>
      </c>
      <c r="O7" s="59"/>
      <c r="P7" s="60"/>
      <c r="Q7" s="60"/>
      <c r="R7" s="59"/>
      <c r="S7" s="59"/>
      <c r="T7" s="60"/>
      <c r="U7" s="60"/>
      <c r="V7" s="59"/>
      <c r="W7" s="59">
        <v>5613796</v>
      </c>
      <c r="X7" s="60">
        <v>14367000</v>
      </c>
      <c r="Y7" s="59">
        <v>-8753204</v>
      </c>
      <c r="Z7" s="61">
        <v>-60.93</v>
      </c>
      <c r="AA7" s="62">
        <v>28734000</v>
      </c>
    </row>
    <row r="8" spans="1:27" ht="12.75">
      <c r="A8" s="361" t="s">
        <v>207</v>
      </c>
      <c r="B8" s="142"/>
      <c r="C8" s="60">
        <f aca="true" t="shared" si="2" ref="C8:Y8">SUM(C9:C10)</f>
        <v>6478828</v>
      </c>
      <c r="D8" s="340">
        <f t="shared" si="2"/>
        <v>0</v>
      </c>
      <c r="E8" s="60">
        <f t="shared" si="2"/>
        <v>6162000</v>
      </c>
      <c r="F8" s="59">
        <f t="shared" si="2"/>
        <v>6162000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633974</v>
      </c>
      <c r="N8" s="59">
        <f t="shared" si="2"/>
        <v>633974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633974</v>
      </c>
      <c r="X8" s="60">
        <f t="shared" si="2"/>
        <v>3081000</v>
      </c>
      <c r="Y8" s="59">
        <f t="shared" si="2"/>
        <v>-2447026</v>
      </c>
      <c r="Z8" s="61">
        <f>+IF(X8&lt;&gt;0,+(Y8/X8)*100,0)</f>
        <v>-79.42310938007141</v>
      </c>
      <c r="AA8" s="62">
        <f>SUM(AA9:AA10)</f>
        <v>6162000</v>
      </c>
    </row>
    <row r="9" spans="1:27" ht="12.75">
      <c r="A9" s="291" t="s">
        <v>231</v>
      </c>
      <c r="B9" s="142"/>
      <c r="C9" s="60">
        <v>6478828</v>
      </c>
      <c r="D9" s="340"/>
      <c r="E9" s="60">
        <v>6162000</v>
      </c>
      <c r="F9" s="59">
        <v>6162000</v>
      </c>
      <c r="G9" s="59"/>
      <c r="H9" s="60"/>
      <c r="I9" s="60"/>
      <c r="J9" s="59"/>
      <c r="K9" s="59"/>
      <c r="L9" s="60"/>
      <c r="M9" s="60">
        <v>633974</v>
      </c>
      <c r="N9" s="59">
        <v>633974</v>
      </c>
      <c r="O9" s="59"/>
      <c r="P9" s="60"/>
      <c r="Q9" s="60"/>
      <c r="R9" s="59"/>
      <c r="S9" s="59"/>
      <c r="T9" s="60"/>
      <c r="U9" s="60"/>
      <c r="V9" s="59"/>
      <c r="W9" s="59">
        <v>633974</v>
      </c>
      <c r="X9" s="60">
        <v>3081000</v>
      </c>
      <c r="Y9" s="59">
        <v>-2447026</v>
      </c>
      <c r="Z9" s="61">
        <v>-79.42</v>
      </c>
      <c r="AA9" s="62">
        <v>6162000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1000241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853610</v>
      </c>
      <c r="L15" s="60">
        <f t="shared" si="5"/>
        <v>0</v>
      </c>
      <c r="M15" s="60">
        <f t="shared" si="5"/>
        <v>373941</v>
      </c>
      <c r="N15" s="59">
        <f t="shared" si="5"/>
        <v>1227551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1227551</v>
      </c>
      <c r="X15" s="60">
        <f t="shared" si="5"/>
        <v>0</v>
      </c>
      <c r="Y15" s="59">
        <f t="shared" si="5"/>
        <v>1227551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>
        <v>1000241</v>
      </c>
      <c r="D17" s="340"/>
      <c r="E17" s="60"/>
      <c r="F17" s="59"/>
      <c r="G17" s="59"/>
      <c r="H17" s="60"/>
      <c r="I17" s="60"/>
      <c r="J17" s="59"/>
      <c r="K17" s="59">
        <v>853610</v>
      </c>
      <c r="L17" s="60"/>
      <c r="M17" s="60">
        <v>373941</v>
      </c>
      <c r="N17" s="59">
        <v>1227551</v>
      </c>
      <c r="O17" s="59"/>
      <c r="P17" s="60"/>
      <c r="Q17" s="60"/>
      <c r="R17" s="59"/>
      <c r="S17" s="59"/>
      <c r="T17" s="60"/>
      <c r="U17" s="60"/>
      <c r="V17" s="59"/>
      <c r="W17" s="59">
        <v>1227551</v>
      </c>
      <c r="X17" s="60"/>
      <c r="Y17" s="59">
        <v>1227551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19767206</v>
      </c>
      <c r="D22" s="344">
        <f t="shared" si="6"/>
        <v>0</v>
      </c>
      <c r="E22" s="343">
        <f t="shared" si="6"/>
        <v>20200000</v>
      </c>
      <c r="F22" s="345">
        <f t="shared" si="6"/>
        <v>20200000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2901574</v>
      </c>
      <c r="L22" s="343">
        <f t="shared" si="6"/>
        <v>2369817</v>
      </c>
      <c r="M22" s="343">
        <f t="shared" si="6"/>
        <v>2027381</v>
      </c>
      <c r="N22" s="345">
        <f t="shared" si="6"/>
        <v>7298772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7298772</v>
      </c>
      <c r="X22" s="343">
        <f t="shared" si="6"/>
        <v>10100000</v>
      </c>
      <c r="Y22" s="345">
        <f t="shared" si="6"/>
        <v>-2801228</v>
      </c>
      <c r="Z22" s="336">
        <f>+IF(X22&lt;&gt;0,+(Y22/X22)*100,0)</f>
        <v>-27.73493069306931</v>
      </c>
      <c r="AA22" s="350">
        <f>SUM(AA23:AA32)</f>
        <v>20200000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2304279</v>
      </c>
      <c r="D24" s="340"/>
      <c r="E24" s="60">
        <v>10600000</v>
      </c>
      <c r="F24" s="59">
        <v>10600000</v>
      </c>
      <c r="G24" s="59"/>
      <c r="H24" s="60"/>
      <c r="I24" s="60"/>
      <c r="J24" s="59"/>
      <c r="K24" s="59"/>
      <c r="L24" s="60">
        <v>1639514</v>
      </c>
      <c r="M24" s="60">
        <v>1599756</v>
      </c>
      <c r="N24" s="59">
        <v>3239270</v>
      </c>
      <c r="O24" s="59"/>
      <c r="P24" s="60"/>
      <c r="Q24" s="60"/>
      <c r="R24" s="59"/>
      <c r="S24" s="59"/>
      <c r="T24" s="60"/>
      <c r="U24" s="60"/>
      <c r="V24" s="59"/>
      <c r="W24" s="59">
        <v>3239270</v>
      </c>
      <c r="X24" s="60">
        <v>5300000</v>
      </c>
      <c r="Y24" s="59">
        <v>-2060730</v>
      </c>
      <c r="Z24" s="61">
        <v>-38.88</v>
      </c>
      <c r="AA24" s="62">
        <v>10600000</v>
      </c>
    </row>
    <row r="25" spans="1:27" ht="12.75">
      <c r="A25" s="361" t="s">
        <v>240</v>
      </c>
      <c r="B25" s="142"/>
      <c r="C25" s="60">
        <v>12887688</v>
      </c>
      <c r="D25" s="340"/>
      <c r="E25" s="60"/>
      <c r="F25" s="59"/>
      <c r="G25" s="59"/>
      <c r="H25" s="60"/>
      <c r="I25" s="60"/>
      <c r="J25" s="59"/>
      <c r="K25" s="59">
        <v>2901574</v>
      </c>
      <c r="L25" s="60">
        <v>730303</v>
      </c>
      <c r="M25" s="60">
        <v>427625</v>
      </c>
      <c r="N25" s="59">
        <v>4059502</v>
      </c>
      <c r="O25" s="59"/>
      <c r="P25" s="60"/>
      <c r="Q25" s="60"/>
      <c r="R25" s="59"/>
      <c r="S25" s="59"/>
      <c r="T25" s="60"/>
      <c r="U25" s="60"/>
      <c r="V25" s="59"/>
      <c r="W25" s="59">
        <v>4059502</v>
      </c>
      <c r="X25" s="60"/>
      <c r="Y25" s="59">
        <v>4059502</v>
      </c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4575239</v>
      </c>
      <c r="D32" s="340"/>
      <c r="E32" s="60">
        <v>9600000</v>
      </c>
      <c r="F32" s="59">
        <v>9600000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4800000</v>
      </c>
      <c r="Y32" s="59">
        <v>-4800000</v>
      </c>
      <c r="Z32" s="61">
        <v>-100</v>
      </c>
      <c r="AA32" s="62">
        <v>9600000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1482191</v>
      </c>
      <c r="D40" s="344">
        <f t="shared" si="9"/>
        <v>0</v>
      </c>
      <c r="E40" s="343">
        <f t="shared" si="9"/>
        <v>6100000</v>
      </c>
      <c r="F40" s="345">
        <f t="shared" si="9"/>
        <v>6100000</v>
      </c>
      <c r="G40" s="345">
        <f t="shared" si="9"/>
        <v>295211</v>
      </c>
      <c r="H40" s="343">
        <f t="shared" si="9"/>
        <v>0</v>
      </c>
      <c r="I40" s="343">
        <f t="shared" si="9"/>
        <v>138487</v>
      </c>
      <c r="J40" s="345">
        <f t="shared" si="9"/>
        <v>433698</v>
      </c>
      <c r="K40" s="345">
        <f t="shared" si="9"/>
        <v>46512</v>
      </c>
      <c r="L40" s="343">
        <f t="shared" si="9"/>
        <v>46275</v>
      </c>
      <c r="M40" s="343">
        <f t="shared" si="9"/>
        <v>46616</v>
      </c>
      <c r="N40" s="345">
        <f t="shared" si="9"/>
        <v>139403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573101</v>
      </c>
      <c r="X40" s="343">
        <f t="shared" si="9"/>
        <v>3050000</v>
      </c>
      <c r="Y40" s="345">
        <f t="shared" si="9"/>
        <v>-2476899</v>
      </c>
      <c r="Z40" s="336">
        <f>+IF(X40&lt;&gt;0,+(Y40/X40)*100,0)</f>
        <v>-81.20980327868853</v>
      </c>
      <c r="AA40" s="350">
        <f>SUM(AA41:AA49)</f>
        <v>6100000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1178484</v>
      </c>
      <c r="D44" s="368"/>
      <c r="E44" s="54">
        <v>1500000</v>
      </c>
      <c r="F44" s="53">
        <v>1500000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750000</v>
      </c>
      <c r="Y44" s="53">
        <v>-750000</v>
      </c>
      <c r="Z44" s="94">
        <v>-100</v>
      </c>
      <c r="AA44" s="95">
        <v>1500000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303707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4600000</v>
      </c>
      <c r="F49" s="53">
        <v>4600000</v>
      </c>
      <c r="G49" s="53">
        <v>295211</v>
      </c>
      <c r="H49" s="54"/>
      <c r="I49" s="54">
        <v>138487</v>
      </c>
      <c r="J49" s="53">
        <v>433698</v>
      </c>
      <c r="K49" s="53">
        <v>46512</v>
      </c>
      <c r="L49" s="54">
        <v>46275</v>
      </c>
      <c r="M49" s="54">
        <v>46616</v>
      </c>
      <c r="N49" s="53">
        <v>139403</v>
      </c>
      <c r="O49" s="53"/>
      <c r="P49" s="54"/>
      <c r="Q49" s="54"/>
      <c r="R49" s="53"/>
      <c r="S49" s="53"/>
      <c r="T49" s="54"/>
      <c r="U49" s="54"/>
      <c r="V49" s="53"/>
      <c r="W49" s="53">
        <v>573101</v>
      </c>
      <c r="X49" s="54">
        <v>2300000</v>
      </c>
      <c r="Y49" s="53">
        <v>-1726899</v>
      </c>
      <c r="Z49" s="94">
        <v>-75.08</v>
      </c>
      <c r="AA49" s="95">
        <v>4600000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32465363</v>
      </c>
      <c r="D60" s="346">
        <f t="shared" si="14"/>
        <v>0</v>
      </c>
      <c r="E60" s="219">
        <f t="shared" si="14"/>
        <v>61196000</v>
      </c>
      <c r="F60" s="264">
        <f t="shared" si="14"/>
        <v>61196000</v>
      </c>
      <c r="G60" s="264">
        <f t="shared" si="14"/>
        <v>295211</v>
      </c>
      <c r="H60" s="219">
        <f t="shared" si="14"/>
        <v>528000</v>
      </c>
      <c r="I60" s="219">
        <f t="shared" si="14"/>
        <v>138487</v>
      </c>
      <c r="J60" s="264">
        <f t="shared" si="14"/>
        <v>961698</v>
      </c>
      <c r="K60" s="264">
        <f t="shared" si="14"/>
        <v>6009327</v>
      </c>
      <c r="L60" s="219">
        <f t="shared" si="14"/>
        <v>4732939</v>
      </c>
      <c r="M60" s="219">
        <f t="shared" si="14"/>
        <v>3643230</v>
      </c>
      <c r="N60" s="264">
        <f t="shared" si="14"/>
        <v>14385496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15347194</v>
      </c>
      <c r="X60" s="219">
        <f t="shared" si="14"/>
        <v>30598000</v>
      </c>
      <c r="Y60" s="264">
        <f t="shared" si="14"/>
        <v>-15250806</v>
      </c>
      <c r="Z60" s="337">
        <f>+IF(X60&lt;&gt;0,+(Y60/X60)*100,0)</f>
        <v>-49.84249297339695</v>
      </c>
      <c r="AA60" s="232">
        <f>+AA57+AA54+AA51+AA40+AA37+AA34+AA22+AA5</f>
        <v>61196000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13401051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9180536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>
        <v>9180536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4220515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>
        <v>4220515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1708362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1708362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15109413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2019-01-31T12:14:19Z</dcterms:created>
  <dcterms:modified xsi:type="dcterms:W3CDTF">2019-01-31T12:14:23Z</dcterms:modified>
  <cp:category/>
  <cp:version/>
  <cp:contentType/>
  <cp:contentStatus/>
</cp:coreProperties>
</file>