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<sst xmlns="http://schemas.openxmlformats.org/spreadsheetml/2006/main" count="859" uniqueCount="304">
  <si>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Elundini(EC141)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</si>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</sst>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17501269</v>
      </c>
      <c r="C5" s="19">
        <v>0</v>
      </c>
      <c r="D5" s="59">
        <v>28254505</v>
      </c>
      <c r="E5" s="60">
        <v>28254505</v>
      </c>
      <c r="F5" s="60">
        <v>17506298</v>
      </c>
      <c r="G5" s="60">
        <v>0</v>
      </c>
      <c r="H5" s="60">
        <v>1123109</v>
      </c>
      <c r="I5" s="60">
        <v>18629407</v>
      </c>
      <c r="J5" s="60">
        <v>1123109</v>
      </c>
      <c r="K5" s="60">
        <v>131683</v>
      </c>
      <c r="L5" s="60">
        <v>1132994</v>
      </c>
      <c r="M5" s="60">
        <v>2387786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21017193</v>
      </c>
      <c r="W5" s="60">
        <v>21118500</v>
      </c>
      <c r="X5" s="60">
        <v>-101307</v>
      </c>
      <c r="Y5" s="61">
        <v>-0.48</v>
      </c>
      <c r="Z5" s="62">
        <v>28254505</v>
      </c>
    </row>
    <row r="6" spans="1:26" ht="12.75">
      <c r="A6" s="58" t="s">
        <v>32</v>
      </c>
      <c r="B6" s="19">
        <v>25418369</v>
      </c>
      <c r="C6" s="19">
        <v>0</v>
      </c>
      <c r="D6" s="59">
        <v>28909929</v>
      </c>
      <c r="E6" s="60">
        <v>28909929</v>
      </c>
      <c r="F6" s="60">
        <v>1767681</v>
      </c>
      <c r="G6" s="60">
        <v>0</v>
      </c>
      <c r="H6" s="60">
        <v>382106</v>
      </c>
      <c r="I6" s="60">
        <v>2149787</v>
      </c>
      <c r="J6" s="60">
        <v>2803960</v>
      </c>
      <c r="K6" s="60">
        <v>-440580</v>
      </c>
      <c r="L6" s="60">
        <v>2561766</v>
      </c>
      <c r="M6" s="60">
        <v>4925146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7074933</v>
      </c>
      <c r="W6" s="60">
        <v>14454444</v>
      </c>
      <c r="X6" s="60">
        <v>-7379511</v>
      </c>
      <c r="Y6" s="61">
        <v>-51.05</v>
      </c>
      <c r="Z6" s="62">
        <v>28909929</v>
      </c>
    </row>
    <row r="7" spans="1:26" ht="12.75">
      <c r="A7" s="58" t="s">
        <v>33</v>
      </c>
      <c r="B7" s="19">
        <v>4777607</v>
      </c>
      <c r="C7" s="19">
        <v>0</v>
      </c>
      <c r="D7" s="59">
        <v>2441000</v>
      </c>
      <c r="E7" s="60">
        <v>2441000</v>
      </c>
      <c r="F7" s="60">
        <v>12649</v>
      </c>
      <c r="G7" s="60">
        <v>0</v>
      </c>
      <c r="H7" s="60">
        <v>8228</v>
      </c>
      <c r="I7" s="60">
        <v>20877</v>
      </c>
      <c r="J7" s="60">
        <v>0</v>
      </c>
      <c r="K7" s="60">
        <v>7363</v>
      </c>
      <c r="L7" s="60">
        <v>0</v>
      </c>
      <c r="M7" s="60">
        <v>7363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28240</v>
      </c>
      <c r="W7" s="60">
        <v>1220502</v>
      </c>
      <c r="X7" s="60">
        <v>-1192262</v>
      </c>
      <c r="Y7" s="61">
        <v>-97.69</v>
      </c>
      <c r="Z7" s="62">
        <v>2441000</v>
      </c>
    </row>
    <row r="8" spans="1:26" ht="12.75">
      <c r="A8" s="58" t="s">
        <v>34</v>
      </c>
      <c r="B8" s="19">
        <v>168565854</v>
      </c>
      <c r="C8" s="19">
        <v>0</v>
      </c>
      <c r="D8" s="59">
        <v>173745000</v>
      </c>
      <c r="E8" s="60">
        <v>173745000</v>
      </c>
      <c r="F8" s="60">
        <v>57659000</v>
      </c>
      <c r="G8" s="60">
        <v>0</v>
      </c>
      <c r="H8" s="60">
        <v>0</v>
      </c>
      <c r="I8" s="60">
        <v>57659000</v>
      </c>
      <c r="J8" s="60">
        <v>0</v>
      </c>
      <c r="K8" s="60">
        <v>0</v>
      </c>
      <c r="L8" s="60">
        <v>45809000</v>
      </c>
      <c r="M8" s="60">
        <v>45809000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103468000</v>
      </c>
      <c r="W8" s="60">
        <v>115830000</v>
      </c>
      <c r="X8" s="60">
        <v>-12362000</v>
      </c>
      <c r="Y8" s="61">
        <v>-10.67</v>
      </c>
      <c r="Z8" s="62">
        <v>173745000</v>
      </c>
    </row>
    <row r="9" spans="1:26" ht="12.75">
      <c r="A9" s="58" t="s">
        <v>35</v>
      </c>
      <c r="B9" s="19">
        <v>14689581</v>
      </c>
      <c r="C9" s="19">
        <v>0</v>
      </c>
      <c r="D9" s="59">
        <v>43766570</v>
      </c>
      <c r="E9" s="60">
        <v>43766570</v>
      </c>
      <c r="F9" s="60">
        <v>4631430</v>
      </c>
      <c r="G9" s="60">
        <v>4769207</v>
      </c>
      <c r="H9" s="60">
        <v>4301353</v>
      </c>
      <c r="I9" s="60">
        <v>13701990</v>
      </c>
      <c r="J9" s="60">
        <v>973415</v>
      </c>
      <c r="K9" s="60">
        <v>3816471</v>
      </c>
      <c r="L9" s="60">
        <v>7413871</v>
      </c>
      <c r="M9" s="60">
        <v>12203757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25905747</v>
      </c>
      <c r="W9" s="60">
        <v>23643636</v>
      </c>
      <c r="X9" s="60">
        <v>2262111</v>
      </c>
      <c r="Y9" s="61">
        <v>9.57</v>
      </c>
      <c r="Z9" s="62">
        <v>43766570</v>
      </c>
    </row>
    <row r="10" spans="1:26" ht="22.5">
      <c r="A10" s="63" t="s">
        <v>279</v>
      </c>
      <c r="B10" s="64">
        <f>SUM(B5:B9)</f>
        <v>230952680</v>
      </c>
      <c r="C10" s="64">
        <f>SUM(C5:C9)</f>
        <v>0</v>
      </c>
      <c r="D10" s="65">
        <f aca="true" t="shared" si="0" ref="D10:Z10">SUM(D5:D9)</f>
        <v>277117004</v>
      </c>
      <c r="E10" s="66">
        <f t="shared" si="0"/>
        <v>277117004</v>
      </c>
      <c r="F10" s="66">
        <f t="shared" si="0"/>
        <v>81577058</v>
      </c>
      <c r="G10" s="66">
        <f t="shared" si="0"/>
        <v>4769207</v>
      </c>
      <c r="H10" s="66">
        <f t="shared" si="0"/>
        <v>5814796</v>
      </c>
      <c r="I10" s="66">
        <f t="shared" si="0"/>
        <v>92161061</v>
      </c>
      <c r="J10" s="66">
        <f t="shared" si="0"/>
        <v>4900484</v>
      </c>
      <c r="K10" s="66">
        <f t="shared" si="0"/>
        <v>3514937</v>
      </c>
      <c r="L10" s="66">
        <f t="shared" si="0"/>
        <v>56917631</v>
      </c>
      <c r="M10" s="66">
        <f t="shared" si="0"/>
        <v>65333052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157494113</v>
      </c>
      <c r="W10" s="66">
        <f t="shared" si="0"/>
        <v>176267082</v>
      </c>
      <c r="X10" s="66">
        <f t="shared" si="0"/>
        <v>-18772969</v>
      </c>
      <c r="Y10" s="67">
        <f>+IF(W10&lt;&gt;0,(X10/W10)*100,0)</f>
        <v>-10.65029771128792</v>
      </c>
      <c r="Z10" s="68">
        <f t="shared" si="0"/>
        <v>277117004</v>
      </c>
    </row>
    <row r="11" spans="1:26" ht="12.75">
      <c r="A11" s="58" t="s">
        <v>37</v>
      </c>
      <c r="B11" s="19">
        <v>79763798</v>
      </c>
      <c r="C11" s="19">
        <v>0</v>
      </c>
      <c r="D11" s="59">
        <v>98540463</v>
      </c>
      <c r="E11" s="60">
        <v>98540463</v>
      </c>
      <c r="F11" s="60">
        <v>8117477</v>
      </c>
      <c r="G11" s="60">
        <v>8247001</v>
      </c>
      <c r="H11" s="60">
        <v>10114323</v>
      </c>
      <c r="I11" s="60">
        <v>26478801</v>
      </c>
      <c r="J11" s="60">
        <v>8043591</v>
      </c>
      <c r="K11" s="60">
        <v>7648423</v>
      </c>
      <c r="L11" s="60">
        <v>8491594</v>
      </c>
      <c r="M11" s="60">
        <v>24183608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50662409</v>
      </c>
      <c r="W11" s="60">
        <v>49270002</v>
      </c>
      <c r="X11" s="60">
        <v>1392407</v>
      </c>
      <c r="Y11" s="61">
        <v>2.83</v>
      </c>
      <c r="Z11" s="62">
        <v>98540463</v>
      </c>
    </row>
    <row r="12" spans="1:26" ht="12.75">
      <c r="A12" s="58" t="s">
        <v>38</v>
      </c>
      <c r="B12" s="19">
        <v>12027537</v>
      </c>
      <c r="C12" s="19">
        <v>0</v>
      </c>
      <c r="D12" s="59">
        <v>12398298</v>
      </c>
      <c r="E12" s="60">
        <v>12398298</v>
      </c>
      <c r="F12" s="60">
        <v>0</v>
      </c>
      <c r="G12" s="60">
        <v>0</v>
      </c>
      <c r="H12" s="60">
        <v>976416</v>
      </c>
      <c r="I12" s="60">
        <v>976416</v>
      </c>
      <c r="J12" s="60">
        <v>976417</v>
      </c>
      <c r="K12" s="60">
        <v>86315</v>
      </c>
      <c r="L12" s="60">
        <v>600271</v>
      </c>
      <c r="M12" s="60">
        <v>1663003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2639419</v>
      </c>
      <c r="W12" s="60">
        <v>6199002</v>
      </c>
      <c r="X12" s="60">
        <v>-3559583</v>
      </c>
      <c r="Y12" s="61">
        <v>-57.42</v>
      </c>
      <c r="Z12" s="62">
        <v>12398298</v>
      </c>
    </row>
    <row r="13" spans="1:26" ht="12.75">
      <c r="A13" s="58" t="s">
        <v>280</v>
      </c>
      <c r="B13" s="19">
        <v>32792841</v>
      </c>
      <c r="C13" s="19">
        <v>0</v>
      </c>
      <c r="D13" s="59">
        <v>48898382</v>
      </c>
      <c r="E13" s="60">
        <v>48898382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88788</v>
      </c>
      <c r="L13" s="60">
        <v>0</v>
      </c>
      <c r="M13" s="60">
        <v>88788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88788</v>
      </c>
      <c r="W13" s="60">
        <v>17287000</v>
      </c>
      <c r="X13" s="60">
        <v>-17198212</v>
      </c>
      <c r="Y13" s="61">
        <v>-99.49</v>
      </c>
      <c r="Z13" s="62">
        <v>48898382</v>
      </c>
    </row>
    <row r="14" spans="1:26" ht="12.75">
      <c r="A14" s="58" t="s">
        <v>40</v>
      </c>
      <c r="B14" s="19">
        <v>1370327</v>
      </c>
      <c r="C14" s="19">
        <v>0</v>
      </c>
      <c r="D14" s="59">
        <v>53200</v>
      </c>
      <c r="E14" s="60">
        <v>53200</v>
      </c>
      <c r="F14" s="60">
        <v>24860</v>
      </c>
      <c r="G14" s="60">
        <v>44183</v>
      </c>
      <c r="H14" s="60">
        <v>0</v>
      </c>
      <c r="I14" s="60">
        <v>69043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69043</v>
      </c>
      <c r="W14" s="60">
        <v>26598</v>
      </c>
      <c r="X14" s="60">
        <v>42445</v>
      </c>
      <c r="Y14" s="61">
        <v>159.58</v>
      </c>
      <c r="Z14" s="62">
        <v>53200</v>
      </c>
    </row>
    <row r="15" spans="1:26" ht="12.75">
      <c r="A15" s="58" t="s">
        <v>41</v>
      </c>
      <c r="B15" s="19">
        <v>33503145</v>
      </c>
      <c r="C15" s="19">
        <v>0</v>
      </c>
      <c r="D15" s="59">
        <v>29787389</v>
      </c>
      <c r="E15" s="60">
        <v>29787389</v>
      </c>
      <c r="F15" s="60">
        <v>2704922</v>
      </c>
      <c r="G15" s="60">
        <v>3038889</v>
      </c>
      <c r="H15" s="60">
        <v>2483369</v>
      </c>
      <c r="I15" s="60">
        <v>8227180</v>
      </c>
      <c r="J15" s="60">
        <v>1550548</v>
      </c>
      <c r="K15" s="60">
        <v>1499770</v>
      </c>
      <c r="L15" s="60">
        <v>0</v>
      </c>
      <c r="M15" s="60">
        <v>3050318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11277498</v>
      </c>
      <c r="W15" s="60">
        <v>14893698</v>
      </c>
      <c r="X15" s="60">
        <v>-3616200</v>
      </c>
      <c r="Y15" s="61">
        <v>-24.28</v>
      </c>
      <c r="Z15" s="62">
        <v>29787389</v>
      </c>
    </row>
    <row r="16" spans="1:26" ht="12.75">
      <c r="A16" s="69" t="s">
        <v>42</v>
      </c>
      <c r="B16" s="19">
        <v>30303773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1485</v>
      </c>
      <c r="M16" s="60">
        <v>1485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1485</v>
      </c>
      <c r="W16" s="60"/>
      <c r="X16" s="60">
        <v>1485</v>
      </c>
      <c r="Y16" s="61">
        <v>0</v>
      </c>
      <c r="Z16" s="62">
        <v>0</v>
      </c>
    </row>
    <row r="17" spans="1:26" ht="12.75">
      <c r="A17" s="58" t="s">
        <v>43</v>
      </c>
      <c r="B17" s="19">
        <v>53475491</v>
      </c>
      <c r="C17" s="19">
        <v>0</v>
      </c>
      <c r="D17" s="59">
        <v>144148389</v>
      </c>
      <c r="E17" s="60">
        <v>144148389</v>
      </c>
      <c r="F17" s="60">
        <v>8031531</v>
      </c>
      <c r="G17" s="60">
        <v>6258307</v>
      </c>
      <c r="H17" s="60">
        <v>5196661</v>
      </c>
      <c r="I17" s="60">
        <v>19486499</v>
      </c>
      <c r="J17" s="60">
        <v>7196585</v>
      </c>
      <c r="K17" s="60">
        <v>10769588</v>
      </c>
      <c r="L17" s="60">
        <v>16770920</v>
      </c>
      <c r="M17" s="60">
        <v>34737093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54223592</v>
      </c>
      <c r="W17" s="60">
        <v>66165496</v>
      </c>
      <c r="X17" s="60">
        <v>-11941904</v>
      </c>
      <c r="Y17" s="61">
        <v>-18.05</v>
      </c>
      <c r="Z17" s="62">
        <v>144148389</v>
      </c>
    </row>
    <row r="18" spans="1:26" ht="12.75">
      <c r="A18" s="70" t="s">
        <v>44</v>
      </c>
      <c r="B18" s="71">
        <f>SUM(B11:B17)</f>
        <v>243236912</v>
      </c>
      <c r="C18" s="71">
        <f>SUM(C11:C17)</f>
        <v>0</v>
      </c>
      <c r="D18" s="72">
        <f aca="true" t="shared" si="1" ref="D18:Z18">SUM(D11:D17)</f>
        <v>333826121</v>
      </c>
      <c r="E18" s="73">
        <f t="shared" si="1"/>
        <v>333826121</v>
      </c>
      <c r="F18" s="73">
        <f t="shared" si="1"/>
        <v>18878790</v>
      </c>
      <c r="G18" s="73">
        <f t="shared" si="1"/>
        <v>17588380</v>
      </c>
      <c r="H18" s="73">
        <f t="shared" si="1"/>
        <v>18770769</v>
      </c>
      <c r="I18" s="73">
        <f t="shared" si="1"/>
        <v>55237939</v>
      </c>
      <c r="J18" s="73">
        <f t="shared" si="1"/>
        <v>17767141</v>
      </c>
      <c r="K18" s="73">
        <f t="shared" si="1"/>
        <v>20092884</v>
      </c>
      <c r="L18" s="73">
        <f t="shared" si="1"/>
        <v>25864270</v>
      </c>
      <c r="M18" s="73">
        <f t="shared" si="1"/>
        <v>63724295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118962234</v>
      </c>
      <c r="W18" s="73">
        <f t="shared" si="1"/>
        <v>153841796</v>
      </c>
      <c r="X18" s="73">
        <f t="shared" si="1"/>
        <v>-34879562</v>
      </c>
      <c r="Y18" s="67">
        <f>+IF(W18&lt;&gt;0,(X18/W18)*100,0)</f>
        <v>-22.672357517199032</v>
      </c>
      <c r="Z18" s="74">
        <f t="shared" si="1"/>
        <v>333826121</v>
      </c>
    </row>
    <row r="19" spans="1:26" ht="12.75">
      <c r="A19" s="70" t="s">
        <v>45</v>
      </c>
      <c r="B19" s="75">
        <f>+B10-B18</f>
        <v>-12284232</v>
      </c>
      <c r="C19" s="75">
        <f>+C10-C18</f>
        <v>0</v>
      </c>
      <c r="D19" s="76">
        <f aca="true" t="shared" si="2" ref="D19:Z19">+D10-D18</f>
        <v>-56709117</v>
      </c>
      <c r="E19" s="77">
        <f t="shared" si="2"/>
        <v>-56709117</v>
      </c>
      <c r="F19" s="77">
        <f t="shared" si="2"/>
        <v>62698268</v>
      </c>
      <c r="G19" s="77">
        <f t="shared" si="2"/>
        <v>-12819173</v>
      </c>
      <c r="H19" s="77">
        <f t="shared" si="2"/>
        <v>-12955973</v>
      </c>
      <c r="I19" s="77">
        <f t="shared" si="2"/>
        <v>36923122</v>
      </c>
      <c r="J19" s="77">
        <f t="shared" si="2"/>
        <v>-12866657</v>
      </c>
      <c r="K19" s="77">
        <f t="shared" si="2"/>
        <v>-16577947</v>
      </c>
      <c r="L19" s="77">
        <f t="shared" si="2"/>
        <v>31053361</v>
      </c>
      <c r="M19" s="77">
        <f t="shared" si="2"/>
        <v>1608757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38531879</v>
      </c>
      <c r="W19" s="77">
        <f>IF(E10=E18,0,W10-W18)</f>
        <v>22425286</v>
      </c>
      <c r="X19" s="77">
        <f t="shared" si="2"/>
        <v>16106593</v>
      </c>
      <c r="Y19" s="78">
        <f>+IF(W19&lt;&gt;0,(X19/W19)*100,0)</f>
        <v>71.82335600981857</v>
      </c>
      <c r="Z19" s="79">
        <f t="shared" si="2"/>
        <v>-56709117</v>
      </c>
    </row>
    <row r="20" spans="1:26" ht="12.75">
      <c r="A20" s="58" t="s">
        <v>46</v>
      </c>
      <c r="B20" s="19">
        <v>70275836</v>
      </c>
      <c r="C20" s="19">
        <v>0</v>
      </c>
      <c r="D20" s="59">
        <v>67795000</v>
      </c>
      <c r="E20" s="60">
        <v>67795000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27616000</v>
      </c>
      <c r="X20" s="60">
        <v>-27616000</v>
      </c>
      <c r="Y20" s="61">
        <v>-100</v>
      </c>
      <c r="Z20" s="62">
        <v>67795000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57991604</v>
      </c>
      <c r="C22" s="86">
        <f>SUM(C19:C21)</f>
        <v>0</v>
      </c>
      <c r="D22" s="87">
        <f aca="true" t="shared" si="3" ref="D22:Z22">SUM(D19:D21)</f>
        <v>11085883</v>
      </c>
      <c r="E22" s="88">
        <f t="shared" si="3"/>
        <v>11085883</v>
      </c>
      <c r="F22" s="88">
        <f t="shared" si="3"/>
        <v>62698268</v>
      </c>
      <c r="G22" s="88">
        <f t="shared" si="3"/>
        <v>-12819173</v>
      </c>
      <c r="H22" s="88">
        <f t="shared" si="3"/>
        <v>-12955973</v>
      </c>
      <c r="I22" s="88">
        <f t="shared" si="3"/>
        <v>36923122</v>
      </c>
      <c r="J22" s="88">
        <f t="shared" si="3"/>
        <v>-12866657</v>
      </c>
      <c r="K22" s="88">
        <f t="shared" si="3"/>
        <v>-16577947</v>
      </c>
      <c r="L22" s="88">
        <f t="shared" si="3"/>
        <v>31053361</v>
      </c>
      <c r="M22" s="88">
        <f t="shared" si="3"/>
        <v>1608757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38531879</v>
      </c>
      <c r="W22" s="88">
        <f t="shared" si="3"/>
        <v>50041286</v>
      </c>
      <c r="X22" s="88">
        <f t="shared" si="3"/>
        <v>-11509407</v>
      </c>
      <c r="Y22" s="89">
        <f>+IF(W22&lt;&gt;0,(X22/W22)*100,0)</f>
        <v>-22.99982258649388</v>
      </c>
      <c r="Z22" s="90">
        <f t="shared" si="3"/>
        <v>11085883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57991604</v>
      </c>
      <c r="C24" s="75">
        <f>SUM(C22:C23)</f>
        <v>0</v>
      </c>
      <c r="D24" s="76">
        <f aca="true" t="shared" si="4" ref="D24:Z24">SUM(D22:D23)</f>
        <v>11085883</v>
      </c>
      <c r="E24" s="77">
        <f t="shared" si="4"/>
        <v>11085883</v>
      </c>
      <c r="F24" s="77">
        <f t="shared" si="4"/>
        <v>62698268</v>
      </c>
      <c r="G24" s="77">
        <f t="shared" si="4"/>
        <v>-12819173</v>
      </c>
      <c r="H24" s="77">
        <f t="shared" si="4"/>
        <v>-12955973</v>
      </c>
      <c r="I24" s="77">
        <f t="shared" si="4"/>
        <v>36923122</v>
      </c>
      <c r="J24" s="77">
        <f t="shared" si="4"/>
        <v>-12866657</v>
      </c>
      <c r="K24" s="77">
        <f t="shared" si="4"/>
        <v>-16577947</v>
      </c>
      <c r="L24" s="77">
        <f t="shared" si="4"/>
        <v>31053361</v>
      </c>
      <c r="M24" s="77">
        <f t="shared" si="4"/>
        <v>1608757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38531879</v>
      </c>
      <c r="W24" s="77">
        <f t="shared" si="4"/>
        <v>50041286</v>
      </c>
      <c r="X24" s="77">
        <f t="shared" si="4"/>
        <v>-11509407</v>
      </c>
      <c r="Y24" s="78">
        <f>+IF(W24&lt;&gt;0,(X24/W24)*100,0)</f>
        <v>-22.99982258649388</v>
      </c>
      <c r="Z24" s="79">
        <f t="shared" si="4"/>
        <v>11085883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70432225</v>
      </c>
      <c r="C27" s="22">
        <v>0</v>
      </c>
      <c r="D27" s="99">
        <v>86897353</v>
      </c>
      <c r="E27" s="100">
        <v>86897353</v>
      </c>
      <c r="F27" s="100">
        <v>1985</v>
      </c>
      <c r="G27" s="100">
        <v>954670</v>
      </c>
      <c r="H27" s="100">
        <v>1410063</v>
      </c>
      <c r="I27" s="100">
        <v>2366718</v>
      </c>
      <c r="J27" s="100">
        <v>954670</v>
      </c>
      <c r="K27" s="100">
        <v>5637794</v>
      </c>
      <c r="L27" s="100">
        <v>13263078</v>
      </c>
      <c r="M27" s="100">
        <v>19855542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22222260</v>
      </c>
      <c r="W27" s="100">
        <v>43448677</v>
      </c>
      <c r="X27" s="100">
        <v>-21226417</v>
      </c>
      <c r="Y27" s="101">
        <v>-48.85</v>
      </c>
      <c r="Z27" s="102">
        <v>86897353</v>
      </c>
    </row>
    <row r="28" spans="1:26" ht="12.75">
      <c r="A28" s="103" t="s">
        <v>46</v>
      </c>
      <c r="B28" s="19">
        <v>51173271</v>
      </c>
      <c r="C28" s="19">
        <v>0</v>
      </c>
      <c r="D28" s="59">
        <v>67795000</v>
      </c>
      <c r="E28" s="60">
        <v>67795000</v>
      </c>
      <c r="F28" s="60">
        <v>0</v>
      </c>
      <c r="G28" s="60">
        <v>732429</v>
      </c>
      <c r="H28" s="60">
        <v>786224</v>
      </c>
      <c r="I28" s="60">
        <v>1518653</v>
      </c>
      <c r="J28" s="60">
        <v>732429</v>
      </c>
      <c r="K28" s="60">
        <v>5281817</v>
      </c>
      <c r="L28" s="60">
        <v>13153899</v>
      </c>
      <c r="M28" s="60">
        <v>19168145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20686798</v>
      </c>
      <c r="W28" s="60">
        <v>33897500</v>
      </c>
      <c r="X28" s="60">
        <v>-13210702</v>
      </c>
      <c r="Y28" s="61">
        <v>-38.97</v>
      </c>
      <c r="Z28" s="62">
        <v>67795000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19258954</v>
      </c>
      <c r="C31" s="19">
        <v>0</v>
      </c>
      <c r="D31" s="59">
        <v>19102353</v>
      </c>
      <c r="E31" s="60">
        <v>19102353</v>
      </c>
      <c r="F31" s="60">
        <v>1985</v>
      </c>
      <c r="G31" s="60">
        <v>222241</v>
      </c>
      <c r="H31" s="60">
        <v>623839</v>
      </c>
      <c r="I31" s="60">
        <v>848065</v>
      </c>
      <c r="J31" s="60">
        <v>222241</v>
      </c>
      <c r="K31" s="60">
        <v>355977</v>
      </c>
      <c r="L31" s="60">
        <v>109179</v>
      </c>
      <c r="M31" s="60">
        <v>687397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1535462</v>
      </c>
      <c r="W31" s="60">
        <v>9551177</v>
      </c>
      <c r="X31" s="60">
        <v>-8015715</v>
      </c>
      <c r="Y31" s="61">
        <v>-83.92</v>
      </c>
      <c r="Z31" s="62">
        <v>19102353</v>
      </c>
    </row>
    <row r="32" spans="1:26" ht="12.75">
      <c r="A32" s="70" t="s">
        <v>54</v>
      </c>
      <c r="B32" s="22">
        <f>SUM(B28:B31)</f>
        <v>70432225</v>
      </c>
      <c r="C32" s="22">
        <f>SUM(C28:C31)</f>
        <v>0</v>
      </c>
      <c r="D32" s="99">
        <f aca="true" t="shared" si="5" ref="D32:Z32">SUM(D28:D31)</f>
        <v>86897353</v>
      </c>
      <c r="E32" s="100">
        <f t="shared" si="5"/>
        <v>86897353</v>
      </c>
      <c r="F32" s="100">
        <f t="shared" si="5"/>
        <v>1985</v>
      </c>
      <c r="G32" s="100">
        <f t="shared" si="5"/>
        <v>954670</v>
      </c>
      <c r="H32" s="100">
        <f t="shared" si="5"/>
        <v>1410063</v>
      </c>
      <c r="I32" s="100">
        <f t="shared" si="5"/>
        <v>2366718</v>
      </c>
      <c r="J32" s="100">
        <f t="shared" si="5"/>
        <v>954670</v>
      </c>
      <c r="K32" s="100">
        <f t="shared" si="5"/>
        <v>5637794</v>
      </c>
      <c r="L32" s="100">
        <f t="shared" si="5"/>
        <v>13263078</v>
      </c>
      <c r="M32" s="100">
        <f t="shared" si="5"/>
        <v>19855542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22222260</v>
      </c>
      <c r="W32" s="100">
        <f t="shared" si="5"/>
        <v>43448677</v>
      </c>
      <c r="X32" s="100">
        <f t="shared" si="5"/>
        <v>-21226417</v>
      </c>
      <c r="Y32" s="101">
        <f>+IF(W32&lt;&gt;0,(X32/W32)*100,0)</f>
        <v>-48.85400077889599</v>
      </c>
      <c r="Z32" s="102">
        <f t="shared" si="5"/>
        <v>86897353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89623038</v>
      </c>
      <c r="C35" s="19">
        <v>0</v>
      </c>
      <c r="D35" s="59">
        <v>167525485</v>
      </c>
      <c r="E35" s="60">
        <v>167525485</v>
      </c>
      <c r="F35" s="60">
        <v>134895506</v>
      </c>
      <c r="G35" s="60">
        <v>115882486</v>
      </c>
      <c r="H35" s="60">
        <v>103954063</v>
      </c>
      <c r="I35" s="60">
        <v>103954063</v>
      </c>
      <c r="J35" s="60">
        <v>97996679</v>
      </c>
      <c r="K35" s="60">
        <v>86089771</v>
      </c>
      <c r="L35" s="60">
        <v>119118878</v>
      </c>
      <c r="M35" s="60">
        <v>119118878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119118878</v>
      </c>
      <c r="W35" s="60">
        <v>83762743</v>
      </c>
      <c r="X35" s="60">
        <v>35356135</v>
      </c>
      <c r="Y35" s="61">
        <v>42.21</v>
      </c>
      <c r="Z35" s="62">
        <v>167525485</v>
      </c>
    </row>
    <row r="36" spans="1:26" ht="12.75">
      <c r="A36" s="58" t="s">
        <v>57</v>
      </c>
      <c r="B36" s="19">
        <v>441284318</v>
      </c>
      <c r="C36" s="19">
        <v>0</v>
      </c>
      <c r="D36" s="59">
        <v>414455616</v>
      </c>
      <c r="E36" s="60">
        <v>414455616</v>
      </c>
      <c r="F36" s="60">
        <v>433842140</v>
      </c>
      <c r="G36" s="60">
        <v>433842140</v>
      </c>
      <c r="H36" s="60">
        <v>433842140</v>
      </c>
      <c r="I36" s="60">
        <v>433842140</v>
      </c>
      <c r="J36" s="60">
        <v>433842140</v>
      </c>
      <c r="K36" s="60">
        <v>433842140</v>
      </c>
      <c r="L36" s="60">
        <v>433842140</v>
      </c>
      <c r="M36" s="60">
        <v>433842140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433842140</v>
      </c>
      <c r="W36" s="60">
        <v>207227808</v>
      </c>
      <c r="X36" s="60">
        <v>226614332</v>
      </c>
      <c r="Y36" s="61">
        <v>109.36</v>
      </c>
      <c r="Z36" s="62">
        <v>414455616</v>
      </c>
    </row>
    <row r="37" spans="1:26" ht="12.75">
      <c r="A37" s="58" t="s">
        <v>58</v>
      </c>
      <c r="B37" s="19">
        <v>42847006</v>
      </c>
      <c r="C37" s="19">
        <v>0</v>
      </c>
      <c r="D37" s="59">
        <v>46010529</v>
      </c>
      <c r="E37" s="60">
        <v>46010529</v>
      </c>
      <c r="F37" s="60">
        <v>42022646</v>
      </c>
      <c r="G37" s="60">
        <v>42022646</v>
      </c>
      <c r="H37" s="60">
        <v>42022646</v>
      </c>
      <c r="I37" s="60">
        <v>42022646</v>
      </c>
      <c r="J37" s="60">
        <v>42022646</v>
      </c>
      <c r="K37" s="60">
        <v>42022646</v>
      </c>
      <c r="L37" s="60">
        <v>42022646</v>
      </c>
      <c r="M37" s="60">
        <v>42022646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42022646</v>
      </c>
      <c r="W37" s="60">
        <v>23005265</v>
      </c>
      <c r="X37" s="60">
        <v>19017381</v>
      </c>
      <c r="Y37" s="61">
        <v>82.67</v>
      </c>
      <c r="Z37" s="62">
        <v>46010529</v>
      </c>
    </row>
    <row r="38" spans="1:26" ht="12.75">
      <c r="A38" s="58" t="s">
        <v>59</v>
      </c>
      <c r="B38" s="19">
        <v>21043223</v>
      </c>
      <c r="C38" s="19">
        <v>0</v>
      </c>
      <c r="D38" s="59">
        <v>16013829</v>
      </c>
      <c r="E38" s="60">
        <v>16013829</v>
      </c>
      <c r="F38" s="60">
        <v>127129305</v>
      </c>
      <c r="G38" s="60">
        <v>127129305</v>
      </c>
      <c r="H38" s="60">
        <v>127129305</v>
      </c>
      <c r="I38" s="60">
        <v>127129305</v>
      </c>
      <c r="J38" s="60">
        <v>127129305</v>
      </c>
      <c r="K38" s="60">
        <v>127129305</v>
      </c>
      <c r="L38" s="60">
        <v>127129305</v>
      </c>
      <c r="M38" s="60">
        <v>127129305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127129305</v>
      </c>
      <c r="W38" s="60">
        <v>8006915</v>
      </c>
      <c r="X38" s="60">
        <v>119122390</v>
      </c>
      <c r="Y38" s="61">
        <v>1487.74</v>
      </c>
      <c r="Z38" s="62">
        <v>16013829</v>
      </c>
    </row>
    <row r="39" spans="1:26" ht="12.75">
      <c r="A39" s="58" t="s">
        <v>60</v>
      </c>
      <c r="B39" s="19">
        <v>467017127</v>
      </c>
      <c r="C39" s="19">
        <v>0</v>
      </c>
      <c r="D39" s="59">
        <v>519956743</v>
      </c>
      <c r="E39" s="60">
        <v>519956743</v>
      </c>
      <c r="F39" s="60">
        <v>399585695</v>
      </c>
      <c r="G39" s="60">
        <v>380572675</v>
      </c>
      <c r="H39" s="60">
        <v>368644252</v>
      </c>
      <c r="I39" s="60">
        <v>368644252</v>
      </c>
      <c r="J39" s="60">
        <v>362686868</v>
      </c>
      <c r="K39" s="60">
        <v>350779960</v>
      </c>
      <c r="L39" s="60">
        <v>383809067</v>
      </c>
      <c r="M39" s="60">
        <v>383809067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383809067</v>
      </c>
      <c r="W39" s="60">
        <v>259978372</v>
      </c>
      <c r="X39" s="60">
        <v>123830695</v>
      </c>
      <c r="Y39" s="61">
        <v>47.63</v>
      </c>
      <c r="Z39" s="62">
        <v>519956743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79090553</v>
      </c>
      <c r="C42" s="19">
        <v>0</v>
      </c>
      <c r="D42" s="59">
        <v>79028790</v>
      </c>
      <c r="E42" s="60">
        <v>79028790</v>
      </c>
      <c r="F42" s="60">
        <v>64757793</v>
      </c>
      <c r="G42" s="60">
        <v>-14540031</v>
      </c>
      <c r="H42" s="60">
        <v>-13803959</v>
      </c>
      <c r="I42" s="60">
        <v>36413803</v>
      </c>
      <c r="J42" s="60">
        <v>-2031031</v>
      </c>
      <c r="K42" s="60">
        <v>-13633348</v>
      </c>
      <c r="L42" s="60">
        <v>42028099</v>
      </c>
      <c r="M42" s="60">
        <v>26363720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62777523</v>
      </c>
      <c r="W42" s="60">
        <v>86934375</v>
      </c>
      <c r="X42" s="60">
        <v>-24156852</v>
      </c>
      <c r="Y42" s="61">
        <v>-27.79</v>
      </c>
      <c r="Z42" s="62">
        <v>79028790</v>
      </c>
    </row>
    <row r="43" spans="1:26" ht="12.75">
      <c r="A43" s="58" t="s">
        <v>63</v>
      </c>
      <c r="B43" s="19">
        <v>-61966852</v>
      </c>
      <c r="C43" s="19">
        <v>0</v>
      </c>
      <c r="D43" s="59">
        <v>-86897000</v>
      </c>
      <c r="E43" s="60">
        <v>-86897000</v>
      </c>
      <c r="F43" s="60">
        <v>0</v>
      </c>
      <c r="G43" s="60">
        <v>-955429</v>
      </c>
      <c r="H43" s="60">
        <v>0</v>
      </c>
      <c r="I43" s="60">
        <v>-955429</v>
      </c>
      <c r="J43" s="60">
        <v>-4278758</v>
      </c>
      <c r="K43" s="60">
        <v>-5607473</v>
      </c>
      <c r="L43" s="60">
        <v>-13263078</v>
      </c>
      <c r="M43" s="60">
        <v>-23149309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-24104738</v>
      </c>
      <c r="W43" s="60">
        <v>-36765066</v>
      </c>
      <c r="X43" s="60">
        <v>12660328</v>
      </c>
      <c r="Y43" s="61">
        <v>-34.44</v>
      </c>
      <c r="Z43" s="62">
        <v>-86897000</v>
      </c>
    </row>
    <row r="44" spans="1:26" ht="12.75">
      <c r="A44" s="58" t="s">
        <v>64</v>
      </c>
      <c r="B44" s="19">
        <v>184597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59239863</v>
      </c>
      <c r="C45" s="22">
        <v>0</v>
      </c>
      <c r="D45" s="99">
        <v>107910790</v>
      </c>
      <c r="E45" s="100">
        <v>107910790</v>
      </c>
      <c r="F45" s="100">
        <v>122613092</v>
      </c>
      <c r="G45" s="100">
        <v>107117632</v>
      </c>
      <c r="H45" s="100">
        <v>93313673</v>
      </c>
      <c r="I45" s="100">
        <v>93313673</v>
      </c>
      <c r="J45" s="100">
        <v>87003884</v>
      </c>
      <c r="K45" s="100">
        <v>67763063</v>
      </c>
      <c r="L45" s="100">
        <v>96528084</v>
      </c>
      <c r="M45" s="100">
        <v>96528084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96528084</v>
      </c>
      <c r="W45" s="100">
        <v>165948309</v>
      </c>
      <c r="X45" s="100">
        <v>-69420225</v>
      </c>
      <c r="Y45" s="101">
        <v>-41.83</v>
      </c>
      <c r="Z45" s="102">
        <v>107910790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324980</v>
      </c>
      <c r="C49" s="52">
        <v>0</v>
      </c>
      <c r="D49" s="129">
        <v>2782939</v>
      </c>
      <c r="E49" s="54">
        <v>1776986</v>
      </c>
      <c r="F49" s="54">
        <v>0</v>
      </c>
      <c r="G49" s="54">
        <v>0</v>
      </c>
      <c r="H49" s="54">
        <v>0</v>
      </c>
      <c r="I49" s="54">
        <v>-9252665</v>
      </c>
      <c r="J49" s="54">
        <v>0</v>
      </c>
      <c r="K49" s="54">
        <v>0</v>
      </c>
      <c r="L49" s="54">
        <v>0</v>
      </c>
      <c r="M49" s="54">
        <v>11523776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43144826</v>
      </c>
      <c r="W49" s="54">
        <v>0</v>
      </c>
      <c r="X49" s="54">
        <v>0</v>
      </c>
      <c r="Y49" s="54">
        <v>50300842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4844543</v>
      </c>
      <c r="C51" s="52">
        <v>0</v>
      </c>
      <c r="D51" s="129">
        <v>2375390</v>
      </c>
      <c r="E51" s="54">
        <v>399528</v>
      </c>
      <c r="F51" s="54">
        <v>0</v>
      </c>
      <c r="G51" s="54">
        <v>0</v>
      </c>
      <c r="H51" s="54">
        <v>0</v>
      </c>
      <c r="I51" s="54">
        <v>80030</v>
      </c>
      <c r="J51" s="54">
        <v>0</v>
      </c>
      <c r="K51" s="54">
        <v>0</v>
      </c>
      <c r="L51" s="54">
        <v>0</v>
      </c>
      <c r="M51" s="54">
        <v>2777385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10476876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105.36178601371464</v>
      </c>
      <c r="C58" s="5">
        <f>IF(C67=0,0,+(C76/C67)*100)</f>
        <v>0</v>
      </c>
      <c r="D58" s="6">
        <f aca="true" t="shared" si="6" ref="D58:Z58">IF(D67=0,0,+(D76/D67)*100)</f>
        <v>70.07970217946628</v>
      </c>
      <c r="E58" s="7">
        <f t="shared" si="6"/>
        <v>70.07970217946628</v>
      </c>
      <c r="F58" s="7">
        <f t="shared" si="6"/>
        <v>9.040188328523135</v>
      </c>
      <c r="G58" s="7">
        <f t="shared" si="6"/>
        <v>4889.494430162811</v>
      </c>
      <c r="H58" s="7">
        <f t="shared" si="6"/>
        <v>181.0781184083337</v>
      </c>
      <c r="I58" s="7">
        <f t="shared" si="6"/>
        <v>22.868964965119847</v>
      </c>
      <c r="J58" s="7">
        <f t="shared" si="6"/>
        <v>116.29220163944152</v>
      </c>
      <c r="K58" s="7">
        <f t="shared" si="6"/>
        <v>-1372.6646746326444</v>
      </c>
      <c r="L58" s="7">
        <f t="shared" si="6"/>
        <v>188.36619623881197</v>
      </c>
      <c r="M58" s="7">
        <f t="shared" si="6"/>
        <v>215.47344123428093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73.17005684187686</v>
      </c>
      <c r="W58" s="7">
        <f t="shared" si="6"/>
        <v>56.35925682007261</v>
      </c>
      <c r="X58" s="7">
        <f t="shared" si="6"/>
        <v>0</v>
      </c>
      <c r="Y58" s="7">
        <f t="shared" si="6"/>
        <v>0</v>
      </c>
      <c r="Z58" s="8">
        <f t="shared" si="6"/>
        <v>70.07970217946628</v>
      </c>
    </row>
    <row r="59" spans="1:26" ht="12.75">
      <c r="A59" s="37" t="s">
        <v>31</v>
      </c>
      <c r="B59" s="9">
        <f aca="true" t="shared" si="7" ref="B59:Z66">IF(B68=0,0,+(B77/B68)*100)</f>
        <v>246.49627407018312</v>
      </c>
      <c r="C59" s="9">
        <f t="shared" si="7"/>
        <v>0</v>
      </c>
      <c r="D59" s="2">
        <f t="shared" si="7"/>
        <v>58.772928423272674</v>
      </c>
      <c r="E59" s="10">
        <f t="shared" si="7"/>
        <v>58.772928423272674</v>
      </c>
      <c r="F59" s="10">
        <f t="shared" si="7"/>
        <v>3.0928126551941477</v>
      </c>
      <c r="G59" s="10">
        <f t="shared" si="7"/>
        <v>0</v>
      </c>
      <c r="H59" s="10">
        <f t="shared" si="7"/>
        <v>81.16692146532527</v>
      </c>
      <c r="I59" s="10">
        <f t="shared" si="7"/>
        <v>8.518188474812966</v>
      </c>
      <c r="J59" s="10">
        <f t="shared" si="7"/>
        <v>196.12700103017607</v>
      </c>
      <c r="K59" s="10">
        <f t="shared" si="7"/>
        <v>293.49802176438874</v>
      </c>
      <c r="L59" s="10">
        <f t="shared" si="7"/>
        <v>520.3580954532857</v>
      </c>
      <c r="M59" s="10">
        <f t="shared" si="7"/>
        <v>355.34310863703865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47.921342302942165</v>
      </c>
      <c r="W59" s="10">
        <f t="shared" si="7"/>
        <v>61.46743376660274</v>
      </c>
      <c r="X59" s="10">
        <f t="shared" si="7"/>
        <v>0</v>
      </c>
      <c r="Y59" s="10">
        <f t="shared" si="7"/>
        <v>0</v>
      </c>
      <c r="Z59" s="11">
        <f t="shared" si="7"/>
        <v>58.772928423272674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79.99605948530693</v>
      </c>
      <c r="E60" s="13">
        <f t="shared" si="7"/>
        <v>79.99605948530693</v>
      </c>
      <c r="F60" s="13">
        <f t="shared" si="7"/>
        <v>65.93101357088752</v>
      </c>
      <c r="G60" s="13">
        <f t="shared" si="7"/>
        <v>0</v>
      </c>
      <c r="H60" s="13">
        <f t="shared" si="7"/>
        <v>462.0395911082265</v>
      </c>
      <c r="I60" s="13">
        <f t="shared" si="7"/>
        <v>143.07510464990253</v>
      </c>
      <c r="J60" s="13">
        <f t="shared" si="7"/>
        <v>82.10491590464913</v>
      </c>
      <c r="K60" s="13">
        <f t="shared" si="7"/>
        <v>-858.1705933088201</v>
      </c>
      <c r="L60" s="13">
        <f t="shared" si="7"/>
        <v>43.06443289512001</v>
      </c>
      <c r="M60" s="13">
        <f t="shared" si="7"/>
        <v>145.91094355375455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145.04924640275746</v>
      </c>
      <c r="W60" s="13">
        <f t="shared" si="7"/>
        <v>46.7011460281696</v>
      </c>
      <c r="X60" s="13">
        <f t="shared" si="7"/>
        <v>0</v>
      </c>
      <c r="Y60" s="13">
        <f t="shared" si="7"/>
        <v>0</v>
      </c>
      <c r="Z60" s="14">
        <f t="shared" si="7"/>
        <v>79.99605948530693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79.99841742763176</v>
      </c>
      <c r="E61" s="13">
        <f t="shared" si="7"/>
        <v>79.99841742763176</v>
      </c>
      <c r="F61" s="13">
        <f t="shared" si="7"/>
        <v>72.93937678853489</v>
      </c>
      <c r="G61" s="13">
        <f t="shared" si="7"/>
        <v>0</v>
      </c>
      <c r="H61" s="13">
        <f t="shared" si="7"/>
        <v>0</v>
      </c>
      <c r="I61" s="13">
        <f t="shared" si="7"/>
        <v>191.6708056239767</v>
      </c>
      <c r="J61" s="13">
        <f t="shared" si="7"/>
        <v>72.39736943073497</v>
      </c>
      <c r="K61" s="13">
        <f t="shared" si="7"/>
        <v>0</v>
      </c>
      <c r="L61" s="13">
        <f t="shared" si="7"/>
        <v>39.61553258580663</v>
      </c>
      <c r="M61" s="13">
        <f t="shared" si="7"/>
        <v>120.08593982878699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135.03006677671283</v>
      </c>
      <c r="W61" s="13">
        <f t="shared" si="7"/>
        <v>42.95105586681021</v>
      </c>
      <c r="X61" s="13">
        <f t="shared" si="7"/>
        <v>0</v>
      </c>
      <c r="Y61" s="13">
        <f t="shared" si="7"/>
        <v>0</v>
      </c>
      <c r="Z61" s="14">
        <f t="shared" si="7"/>
        <v>79.99841742763176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79.97512739522672</v>
      </c>
      <c r="E64" s="13">
        <f t="shared" si="7"/>
        <v>79.97512739522672</v>
      </c>
      <c r="F64" s="13">
        <f t="shared" si="7"/>
        <v>40.548384313499916</v>
      </c>
      <c r="G64" s="13">
        <f t="shared" si="7"/>
        <v>0</v>
      </c>
      <c r="H64" s="13">
        <f t="shared" si="7"/>
        <v>62.3664637561305</v>
      </c>
      <c r="I64" s="13">
        <f t="shared" si="7"/>
        <v>55.032272831311516</v>
      </c>
      <c r="J64" s="13">
        <f t="shared" si="7"/>
        <v>550.9916657875303</v>
      </c>
      <c r="K64" s="13">
        <f t="shared" si="7"/>
        <v>-103.64247128784783</v>
      </c>
      <c r="L64" s="13">
        <f t="shared" si="7"/>
        <v>190.21596468201884</v>
      </c>
      <c r="M64" s="13">
        <f t="shared" si="7"/>
        <v>-271.2268373948972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296.30246441702155</v>
      </c>
      <c r="W64" s="13">
        <f t="shared" si="7"/>
        <v>80.00352714879236</v>
      </c>
      <c r="X64" s="13">
        <f t="shared" si="7"/>
        <v>0</v>
      </c>
      <c r="Y64" s="13">
        <f t="shared" si="7"/>
        <v>0</v>
      </c>
      <c r="Z64" s="14">
        <f t="shared" si="7"/>
        <v>79.97512739522672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214.94104823039373</v>
      </c>
      <c r="C66" s="15">
        <f t="shared" si="7"/>
        <v>0</v>
      </c>
      <c r="D66" s="4">
        <f t="shared" si="7"/>
        <v>95.28344312111454</v>
      </c>
      <c r="E66" s="16">
        <f t="shared" si="7"/>
        <v>95.28344312111454</v>
      </c>
      <c r="F66" s="16">
        <f t="shared" si="7"/>
        <v>0</v>
      </c>
      <c r="G66" s="16">
        <f t="shared" si="7"/>
        <v>112.51071122536418</v>
      </c>
      <c r="H66" s="16">
        <f t="shared" si="7"/>
        <v>0</v>
      </c>
      <c r="I66" s="16">
        <f t="shared" si="7"/>
        <v>1553.0934018851756</v>
      </c>
      <c r="J66" s="16">
        <f t="shared" si="7"/>
        <v>0</v>
      </c>
      <c r="K66" s="16">
        <f t="shared" si="7"/>
        <v>0</v>
      </c>
      <c r="L66" s="16">
        <f t="shared" si="7"/>
        <v>73.58639894474571</v>
      </c>
      <c r="M66" s="16">
        <f t="shared" si="7"/>
        <v>468.34237139088384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626.7784730913643</v>
      </c>
      <c r="W66" s="16">
        <f t="shared" si="7"/>
        <v>105.13603434067625</v>
      </c>
      <c r="X66" s="16">
        <f t="shared" si="7"/>
        <v>0</v>
      </c>
      <c r="Y66" s="16">
        <f t="shared" si="7"/>
        <v>0</v>
      </c>
      <c r="Z66" s="17">
        <f t="shared" si="7"/>
        <v>95.28344312111454</v>
      </c>
    </row>
    <row r="67" spans="1:26" ht="12.75" hidden="1">
      <c r="A67" s="41" t="s">
        <v>287</v>
      </c>
      <c r="B67" s="24">
        <v>44818648</v>
      </c>
      <c r="C67" s="24"/>
      <c r="D67" s="25">
        <v>58465277</v>
      </c>
      <c r="E67" s="26">
        <v>58465277</v>
      </c>
      <c r="F67" s="26">
        <v>19273979</v>
      </c>
      <c r="G67" s="26">
        <v>5835</v>
      </c>
      <c r="H67" s="26">
        <v>1505215</v>
      </c>
      <c r="I67" s="26">
        <v>20785029</v>
      </c>
      <c r="J67" s="26">
        <v>3927069</v>
      </c>
      <c r="K67" s="26">
        <v>-308897</v>
      </c>
      <c r="L67" s="26">
        <v>3728875</v>
      </c>
      <c r="M67" s="26">
        <v>7347047</v>
      </c>
      <c r="N67" s="26"/>
      <c r="O67" s="26"/>
      <c r="P67" s="26"/>
      <c r="Q67" s="26"/>
      <c r="R67" s="26"/>
      <c r="S67" s="26"/>
      <c r="T67" s="26"/>
      <c r="U67" s="26"/>
      <c r="V67" s="26">
        <v>28132076</v>
      </c>
      <c r="W67" s="26">
        <v>36223368</v>
      </c>
      <c r="X67" s="26"/>
      <c r="Y67" s="25"/>
      <c r="Z67" s="27">
        <v>58465277</v>
      </c>
    </row>
    <row r="68" spans="1:26" ht="12.75" hidden="1">
      <c r="A68" s="37" t="s">
        <v>31</v>
      </c>
      <c r="B68" s="19">
        <v>17501269</v>
      </c>
      <c r="C68" s="19"/>
      <c r="D68" s="20">
        <v>28254505</v>
      </c>
      <c r="E68" s="21">
        <v>28254505</v>
      </c>
      <c r="F68" s="21">
        <v>17506298</v>
      </c>
      <c r="G68" s="21"/>
      <c r="H68" s="21">
        <v>1123109</v>
      </c>
      <c r="I68" s="21">
        <v>18629407</v>
      </c>
      <c r="J68" s="21">
        <v>1123109</v>
      </c>
      <c r="K68" s="21">
        <v>131683</v>
      </c>
      <c r="L68" s="21">
        <v>1132994</v>
      </c>
      <c r="M68" s="21">
        <v>2387786</v>
      </c>
      <c r="N68" s="21"/>
      <c r="O68" s="21"/>
      <c r="P68" s="21"/>
      <c r="Q68" s="21"/>
      <c r="R68" s="21"/>
      <c r="S68" s="21"/>
      <c r="T68" s="21"/>
      <c r="U68" s="21"/>
      <c r="V68" s="21">
        <v>21017193</v>
      </c>
      <c r="W68" s="21">
        <v>21118500</v>
      </c>
      <c r="X68" s="21"/>
      <c r="Y68" s="20"/>
      <c r="Z68" s="23">
        <v>28254505</v>
      </c>
    </row>
    <row r="69" spans="1:26" ht="12.75" hidden="1">
      <c r="A69" s="38" t="s">
        <v>32</v>
      </c>
      <c r="B69" s="19">
        <v>25418369</v>
      </c>
      <c r="C69" s="19"/>
      <c r="D69" s="20">
        <v>28909929</v>
      </c>
      <c r="E69" s="21">
        <v>28909929</v>
      </c>
      <c r="F69" s="21">
        <v>1767681</v>
      </c>
      <c r="G69" s="21"/>
      <c r="H69" s="21">
        <v>382106</v>
      </c>
      <c r="I69" s="21">
        <v>2149787</v>
      </c>
      <c r="J69" s="21">
        <v>2803960</v>
      </c>
      <c r="K69" s="21">
        <v>-440580</v>
      </c>
      <c r="L69" s="21">
        <v>2561766</v>
      </c>
      <c r="M69" s="21">
        <v>4925146</v>
      </c>
      <c r="N69" s="21"/>
      <c r="O69" s="21"/>
      <c r="P69" s="21"/>
      <c r="Q69" s="21"/>
      <c r="R69" s="21"/>
      <c r="S69" s="21"/>
      <c r="T69" s="21"/>
      <c r="U69" s="21"/>
      <c r="V69" s="21">
        <v>7074933</v>
      </c>
      <c r="W69" s="21">
        <v>14454444</v>
      </c>
      <c r="X69" s="21"/>
      <c r="Y69" s="20"/>
      <c r="Z69" s="23">
        <v>28909929</v>
      </c>
    </row>
    <row r="70" spans="1:26" ht="12.75" hidden="1">
      <c r="A70" s="39" t="s">
        <v>103</v>
      </c>
      <c r="B70" s="19">
        <v>24733863</v>
      </c>
      <c r="C70" s="19"/>
      <c r="D70" s="20">
        <v>25983014</v>
      </c>
      <c r="E70" s="21">
        <v>25983014</v>
      </c>
      <c r="F70" s="21">
        <v>1385212</v>
      </c>
      <c r="G70" s="21"/>
      <c r="H70" s="21"/>
      <c r="I70" s="21">
        <v>1385212</v>
      </c>
      <c r="J70" s="21">
        <v>2747086</v>
      </c>
      <c r="K70" s="21"/>
      <c r="L70" s="21">
        <v>2503099</v>
      </c>
      <c r="M70" s="21">
        <v>5250185</v>
      </c>
      <c r="N70" s="21"/>
      <c r="O70" s="21"/>
      <c r="P70" s="21"/>
      <c r="Q70" s="21"/>
      <c r="R70" s="21"/>
      <c r="S70" s="21"/>
      <c r="T70" s="21"/>
      <c r="U70" s="21"/>
      <c r="V70" s="21">
        <v>6635397</v>
      </c>
      <c r="W70" s="21">
        <v>12991506</v>
      </c>
      <c r="X70" s="21"/>
      <c r="Y70" s="20"/>
      <c r="Z70" s="23">
        <v>25983014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684506</v>
      </c>
      <c r="C73" s="19"/>
      <c r="D73" s="20">
        <v>2926915</v>
      </c>
      <c r="E73" s="21">
        <v>2926915</v>
      </c>
      <c r="F73" s="21">
        <v>382469</v>
      </c>
      <c r="G73" s="21"/>
      <c r="H73" s="21">
        <v>382106</v>
      </c>
      <c r="I73" s="21">
        <v>764575</v>
      </c>
      <c r="J73" s="21">
        <v>56874</v>
      </c>
      <c r="K73" s="21">
        <v>-440580</v>
      </c>
      <c r="L73" s="21">
        <v>58667</v>
      </c>
      <c r="M73" s="21">
        <v>-325039</v>
      </c>
      <c r="N73" s="21"/>
      <c r="O73" s="21"/>
      <c r="P73" s="21"/>
      <c r="Q73" s="21"/>
      <c r="R73" s="21"/>
      <c r="S73" s="21"/>
      <c r="T73" s="21"/>
      <c r="U73" s="21"/>
      <c r="V73" s="21">
        <v>439536</v>
      </c>
      <c r="W73" s="21">
        <v>1462938</v>
      </c>
      <c r="X73" s="21"/>
      <c r="Y73" s="20"/>
      <c r="Z73" s="23">
        <v>2926915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1899010</v>
      </c>
      <c r="C75" s="28"/>
      <c r="D75" s="29">
        <v>1300843</v>
      </c>
      <c r="E75" s="30">
        <v>1300843</v>
      </c>
      <c r="F75" s="30"/>
      <c r="G75" s="30">
        <v>5835</v>
      </c>
      <c r="H75" s="30"/>
      <c r="I75" s="30">
        <v>5835</v>
      </c>
      <c r="J75" s="30"/>
      <c r="K75" s="30"/>
      <c r="L75" s="30">
        <v>34115</v>
      </c>
      <c r="M75" s="30">
        <v>34115</v>
      </c>
      <c r="N75" s="30"/>
      <c r="O75" s="30"/>
      <c r="P75" s="30"/>
      <c r="Q75" s="30"/>
      <c r="R75" s="30"/>
      <c r="S75" s="30"/>
      <c r="T75" s="30"/>
      <c r="U75" s="30"/>
      <c r="V75" s="30">
        <v>39950</v>
      </c>
      <c r="W75" s="30">
        <v>650424</v>
      </c>
      <c r="X75" s="30"/>
      <c r="Y75" s="29"/>
      <c r="Z75" s="31">
        <v>1300843</v>
      </c>
    </row>
    <row r="76" spans="1:26" ht="12.75" hidden="1">
      <c r="A76" s="42" t="s">
        <v>288</v>
      </c>
      <c r="B76" s="32">
        <v>47221728</v>
      </c>
      <c r="C76" s="32"/>
      <c r="D76" s="33">
        <v>40972292</v>
      </c>
      <c r="E76" s="34">
        <v>40972292</v>
      </c>
      <c r="F76" s="34">
        <v>1742404</v>
      </c>
      <c r="G76" s="34">
        <v>285302</v>
      </c>
      <c r="H76" s="34">
        <v>2725615</v>
      </c>
      <c r="I76" s="34">
        <v>4753321</v>
      </c>
      <c r="J76" s="34">
        <v>4566875</v>
      </c>
      <c r="K76" s="34">
        <v>4240120</v>
      </c>
      <c r="L76" s="34">
        <v>7023940</v>
      </c>
      <c r="M76" s="34">
        <v>15830935</v>
      </c>
      <c r="N76" s="34"/>
      <c r="O76" s="34"/>
      <c r="P76" s="34"/>
      <c r="Q76" s="34"/>
      <c r="R76" s="34"/>
      <c r="S76" s="34"/>
      <c r="T76" s="34"/>
      <c r="U76" s="34"/>
      <c r="V76" s="34">
        <v>20584256</v>
      </c>
      <c r="W76" s="34">
        <v>20415221</v>
      </c>
      <c r="X76" s="34"/>
      <c r="Y76" s="33"/>
      <c r="Z76" s="35">
        <v>40972292</v>
      </c>
    </row>
    <row r="77" spans="1:26" ht="12.75" hidden="1">
      <c r="A77" s="37" t="s">
        <v>31</v>
      </c>
      <c r="B77" s="19">
        <v>43139976</v>
      </c>
      <c r="C77" s="19"/>
      <c r="D77" s="20">
        <v>16606000</v>
      </c>
      <c r="E77" s="21">
        <v>16606000</v>
      </c>
      <c r="F77" s="21">
        <v>541437</v>
      </c>
      <c r="G77" s="21">
        <v>133858</v>
      </c>
      <c r="H77" s="21">
        <v>911593</v>
      </c>
      <c r="I77" s="21">
        <v>1586888</v>
      </c>
      <c r="J77" s="21">
        <v>2202720</v>
      </c>
      <c r="K77" s="21">
        <v>386487</v>
      </c>
      <c r="L77" s="21">
        <v>5895626</v>
      </c>
      <c r="M77" s="21">
        <v>8484833</v>
      </c>
      <c r="N77" s="21"/>
      <c r="O77" s="21"/>
      <c r="P77" s="21"/>
      <c r="Q77" s="21"/>
      <c r="R77" s="21"/>
      <c r="S77" s="21"/>
      <c r="T77" s="21"/>
      <c r="U77" s="21"/>
      <c r="V77" s="21">
        <v>10071721</v>
      </c>
      <c r="W77" s="21">
        <v>12981000</v>
      </c>
      <c r="X77" s="21"/>
      <c r="Y77" s="20"/>
      <c r="Z77" s="23">
        <v>16606000</v>
      </c>
    </row>
    <row r="78" spans="1:26" ht="12.75" hidden="1">
      <c r="A78" s="38" t="s">
        <v>32</v>
      </c>
      <c r="B78" s="19"/>
      <c r="C78" s="19"/>
      <c r="D78" s="20">
        <v>23126804</v>
      </c>
      <c r="E78" s="21">
        <v>23126804</v>
      </c>
      <c r="F78" s="21">
        <v>1165450</v>
      </c>
      <c r="G78" s="21">
        <v>144879</v>
      </c>
      <c r="H78" s="21">
        <v>1765481</v>
      </c>
      <c r="I78" s="21">
        <v>3075810</v>
      </c>
      <c r="J78" s="21">
        <v>2302189</v>
      </c>
      <c r="K78" s="21">
        <v>3780928</v>
      </c>
      <c r="L78" s="21">
        <v>1103210</v>
      </c>
      <c r="M78" s="21">
        <v>7186327</v>
      </c>
      <c r="N78" s="21"/>
      <c r="O78" s="21"/>
      <c r="P78" s="21"/>
      <c r="Q78" s="21"/>
      <c r="R78" s="21"/>
      <c r="S78" s="21"/>
      <c r="T78" s="21"/>
      <c r="U78" s="21"/>
      <c r="V78" s="21">
        <v>10262137</v>
      </c>
      <c r="W78" s="21">
        <v>6750391</v>
      </c>
      <c r="X78" s="21"/>
      <c r="Y78" s="20"/>
      <c r="Z78" s="23">
        <v>23126804</v>
      </c>
    </row>
    <row r="79" spans="1:26" ht="12.75" hidden="1">
      <c r="A79" s="39" t="s">
        <v>103</v>
      </c>
      <c r="B79" s="19"/>
      <c r="C79" s="19"/>
      <c r="D79" s="20">
        <v>20786000</v>
      </c>
      <c r="E79" s="21">
        <v>20786000</v>
      </c>
      <c r="F79" s="21">
        <v>1010365</v>
      </c>
      <c r="G79" s="21">
        <v>117507</v>
      </c>
      <c r="H79" s="21">
        <v>1527175</v>
      </c>
      <c r="I79" s="21">
        <v>2655047</v>
      </c>
      <c r="J79" s="21">
        <v>1988818</v>
      </c>
      <c r="K79" s="21">
        <v>3324300</v>
      </c>
      <c r="L79" s="21">
        <v>991616</v>
      </c>
      <c r="M79" s="21">
        <v>6304734</v>
      </c>
      <c r="N79" s="21"/>
      <c r="O79" s="21"/>
      <c r="P79" s="21"/>
      <c r="Q79" s="21"/>
      <c r="R79" s="21"/>
      <c r="S79" s="21"/>
      <c r="T79" s="21"/>
      <c r="U79" s="21"/>
      <c r="V79" s="21">
        <v>8959781</v>
      </c>
      <c r="W79" s="21">
        <v>5579989</v>
      </c>
      <c r="X79" s="21"/>
      <c r="Y79" s="20"/>
      <c r="Z79" s="23">
        <v>20786000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2340804</v>
      </c>
      <c r="E82" s="21">
        <v>2340804</v>
      </c>
      <c r="F82" s="21">
        <v>155085</v>
      </c>
      <c r="G82" s="21">
        <v>27372</v>
      </c>
      <c r="H82" s="21">
        <v>238306</v>
      </c>
      <c r="I82" s="21">
        <v>420763</v>
      </c>
      <c r="J82" s="21">
        <v>313371</v>
      </c>
      <c r="K82" s="21">
        <v>456628</v>
      </c>
      <c r="L82" s="21">
        <v>111594</v>
      </c>
      <c r="M82" s="21">
        <v>881593</v>
      </c>
      <c r="N82" s="21"/>
      <c r="O82" s="21"/>
      <c r="P82" s="21"/>
      <c r="Q82" s="21"/>
      <c r="R82" s="21"/>
      <c r="S82" s="21"/>
      <c r="T82" s="21"/>
      <c r="U82" s="21"/>
      <c r="V82" s="21">
        <v>1302356</v>
      </c>
      <c r="W82" s="21">
        <v>1170402</v>
      </c>
      <c r="X82" s="21"/>
      <c r="Y82" s="20"/>
      <c r="Z82" s="23">
        <v>2340804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4081752</v>
      </c>
      <c r="C84" s="28"/>
      <c r="D84" s="29">
        <v>1239488</v>
      </c>
      <c r="E84" s="30">
        <v>1239488</v>
      </c>
      <c r="F84" s="30">
        <v>35517</v>
      </c>
      <c r="G84" s="30">
        <v>6565</v>
      </c>
      <c r="H84" s="30">
        <v>48541</v>
      </c>
      <c r="I84" s="30">
        <v>90623</v>
      </c>
      <c r="J84" s="30">
        <v>61966</v>
      </c>
      <c r="K84" s="30">
        <v>72705</v>
      </c>
      <c r="L84" s="30">
        <v>25104</v>
      </c>
      <c r="M84" s="30">
        <v>159775</v>
      </c>
      <c r="N84" s="30"/>
      <c r="O84" s="30"/>
      <c r="P84" s="30"/>
      <c r="Q84" s="30"/>
      <c r="R84" s="30"/>
      <c r="S84" s="30"/>
      <c r="T84" s="30"/>
      <c r="U84" s="30"/>
      <c r="V84" s="30">
        <v>250398</v>
      </c>
      <c r="W84" s="30">
        <v>683830</v>
      </c>
      <c r="X84" s="30"/>
      <c r="Y84" s="29"/>
      <c r="Z84" s="31">
        <v>1239488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6339918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6339918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6339918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7139968</v>
      </c>
      <c r="D40" s="344">
        <f t="shared" si="9"/>
        <v>0</v>
      </c>
      <c r="E40" s="343">
        <f t="shared" si="9"/>
        <v>3188310</v>
      </c>
      <c r="F40" s="345">
        <f t="shared" si="9"/>
        <v>3188310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1594155</v>
      </c>
      <c r="Y40" s="345">
        <f t="shared" si="9"/>
        <v>-1594155</v>
      </c>
      <c r="Z40" s="336">
        <f>+IF(X40&lt;&gt;0,+(Y40/X40)*100,0)</f>
        <v>-100</v>
      </c>
      <c r="AA40" s="350">
        <f>SUM(AA41:AA49)</f>
        <v>3188310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7139968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3188310</v>
      </c>
      <c r="F49" s="53">
        <v>3188310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1594155</v>
      </c>
      <c r="Y49" s="53">
        <v>-1594155</v>
      </c>
      <c r="Z49" s="94">
        <v>-100</v>
      </c>
      <c r="AA49" s="95">
        <v>3188310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13479886</v>
      </c>
      <c r="D60" s="346">
        <f t="shared" si="14"/>
        <v>0</v>
      </c>
      <c r="E60" s="219">
        <f t="shared" si="14"/>
        <v>3188310</v>
      </c>
      <c r="F60" s="264">
        <f t="shared" si="14"/>
        <v>3188310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1594155</v>
      </c>
      <c r="Y60" s="264">
        <f t="shared" si="14"/>
        <v>-1594155</v>
      </c>
      <c r="Z60" s="337">
        <f>+IF(X60&lt;&gt;0,+(Y60/X60)*100,0)</f>
        <v>-100</v>
      </c>
      <c r="AA60" s="232">
        <f>+AA57+AA54+AA51+AA40+AA37+AA34+AA22+AA5</f>
        <v>3188310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169884400</v>
      </c>
      <c r="D5" s="153">
        <f>SUM(D6:D8)</f>
        <v>0</v>
      </c>
      <c r="E5" s="154">
        <f t="shared" si="0"/>
        <v>190546121</v>
      </c>
      <c r="F5" s="100">
        <f t="shared" si="0"/>
        <v>190546121</v>
      </c>
      <c r="G5" s="100">
        <f t="shared" si="0"/>
        <v>75701367</v>
      </c>
      <c r="H5" s="100">
        <f t="shared" si="0"/>
        <v>1215238</v>
      </c>
      <c r="I5" s="100">
        <f t="shared" si="0"/>
        <v>1167781</v>
      </c>
      <c r="J5" s="100">
        <f t="shared" si="0"/>
        <v>78084386</v>
      </c>
      <c r="K5" s="100">
        <f t="shared" si="0"/>
        <v>1229889</v>
      </c>
      <c r="L5" s="100">
        <f t="shared" si="0"/>
        <v>1190437</v>
      </c>
      <c r="M5" s="100">
        <f t="shared" si="0"/>
        <v>47200266</v>
      </c>
      <c r="N5" s="100">
        <f t="shared" si="0"/>
        <v>49620592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127704978</v>
      </c>
      <c r="X5" s="100">
        <f t="shared" si="0"/>
        <v>123138000</v>
      </c>
      <c r="Y5" s="100">
        <f t="shared" si="0"/>
        <v>4566978</v>
      </c>
      <c r="Z5" s="137">
        <f>+IF(X5&lt;&gt;0,+(Y5/X5)*100,0)</f>
        <v>3.7088291185499194</v>
      </c>
      <c r="AA5" s="153">
        <f>SUM(AA6:AA8)</f>
        <v>190546121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169884400</v>
      </c>
      <c r="D7" s="157"/>
      <c r="E7" s="158">
        <v>190546121</v>
      </c>
      <c r="F7" s="159">
        <v>190546121</v>
      </c>
      <c r="G7" s="159">
        <v>75701367</v>
      </c>
      <c r="H7" s="159">
        <v>1215238</v>
      </c>
      <c r="I7" s="159">
        <v>1167781</v>
      </c>
      <c r="J7" s="159">
        <v>78084386</v>
      </c>
      <c r="K7" s="159">
        <v>1229889</v>
      </c>
      <c r="L7" s="159">
        <v>1190437</v>
      </c>
      <c r="M7" s="159">
        <v>47200266</v>
      </c>
      <c r="N7" s="159">
        <v>49620592</v>
      </c>
      <c r="O7" s="159"/>
      <c r="P7" s="159"/>
      <c r="Q7" s="159"/>
      <c r="R7" s="159"/>
      <c r="S7" s="159"/>
      <c r="T7" s="159"/>
      <c r="U7" s="159"/>
      <c r="V7" s="159"/>
      <c r="W7" s="159">
        <v>127704978</v>
      </c>
      <c r="X7" s="159">
        <v>123138000</v>
      </c>
      <c r="Y7" s="159">
        <v>4566978</v>
      </c>
      <c r="Z7" s="141">
        <v>3.71</v>
      </c>
      <c r="AA7" s="157">
        <v>190546121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3416664</v>
      </c>
      <c r="D9" s="153">
        <f>SUM(D10:D14)</f>
        <v>0</v>
      </c>
      <c r="E9" s="154">
        <f t="shared" si="1"/>
        <v>5706838</v>
      </c>
      <c r="F9" s="100">
        <f t="shared" si="1"/>
        <v>5706838</v>
      </c>
      <c r="G9" s="100">
        <f t="shared" si="1"/>
        <v>2572068</v>
      </c>
      <c r="H9" s="100">
        <f t="shared" si="1"/>
        <v>462224</v>
      </c>
      <c r="I9" s="100">
        <f t="shared" si="1"/>
        <v>389980</v>
      </c>
      <c r="J9" s="100">
        <f t="shared" si="1"/>
        <v>3424272</v>
      </c>
      <c r="K9" s="100">
        <f t="shared" si="1"/>
        <v>361818</v>
      </c>
      <c r="L9" s="100">
        <f t="shared" si="1"/>
        <v>541523</v>
      </c>
      <c r="M9" s="100">
        <f t="shared" si="1"/>
        <v>517489</v>
      </c>
      <c r="N9" s="100">
        <f t="shared" si="1"/>
        <v>1420830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4845102</v>
      </c>
      <c r="X9" s="100">
        <f t="shared" si="1"/>
        <v>2863491</v>
      </c>
      <c r="Y9" s="100">
        <f t="shared" si="1"/>
        <v>1981611</v>
      </c>
      <c r="Z9" s="137">
        <f>+IF(X9&lt;&gt;0,+(Y9/X9)*100,0)</f>
        <v>69.20262714288259</v>
      </c>
      <c r="AA9" s="153">
        <f>SUM(AA10:AA14)</f>
        <v>5706838</v>
      </c>
    </row>
    <row r="10" spans="1:27" ht="12.75">
      <c r="A10" s="138" t="s">
        <v>79</v>
      </c>
      <c r="B10" s="136"/>
      <c r="C10" s="155">
        <v>1132543</v>
      </c>
      <c r="D10" s="155"/>
      <c r="E10" s="156">
        <v>3111580</v>
      </c>
      <c r="F10" s="60">
        <v>3111580</v>
      </c>
      <c r="G10" s="60">
        <v>24238</v>
      </c>
      <c r="H10" s="60">
        <v>4408</v>
      </c>
      <c r="I10" s="60">
        <v>5100</v>
      </c>
      <c r="J10" s="60">
        <v>33746</v>
      </c>
      <c r="K10" s="60">
        <v>1337</v>
      </c>
      <c r="L10" s="60">
        <v>1085</v>
      </c>
      <c r="M10" s="60">
        <v>5662</v>
      </c>
      <c r="N10" s="60">
        <v>8084</v>
      </c>
      <c r="O10" s="60"/>
      <c r="P10" s="60"/>
      <c r="Q10" s="60"/>
      <c r="R10" s="60"/>
      <c r="S10" s="60"/>
      <c r="T10" s="60"/>
      <c r="U10" s="60"/>
      <c r="V10" s="60"/>
      <c r="W10" s="60">
        <v>41830</v>
      </c>
      <c r="X10" s="60">
        <v>1555788</v>
      </c>
      <c r="Y10" s="60">
        <v>-1513958</v>
      </c>
      <c r="Z10" s="140">
        <v>-97.31</v>
      </c>
      <c r="AA10" s="155">
        <v>3111580</v>
      </c>
    </row>
    <row r="11" spans="1:27" ht="12.75">
      <c r="A11" s="138" t="s">
        <v>80</v>
      </c>
      <c r="B11" s="136"/>
      <c r="C11" s="155"/>
      <c r="D11" s="155"/>
      <c r="E11" s="156">
        <v>20278</v>
      </c>
      <c r="F11" s="60">
        <v>20278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10140</v>
      </c>
      <c r="Y11" s="60">
        <v>-10140</v>
      </c>
      <c r="Z11" s="140">
        <v>-100</v>
      </c>
      <c r="AA11" s="155">
        <v>20278</v>
      </c>
    </row>
    <row r="12" spans="1:27" ht="12.75">
      <c r="A12" s="138" t="s">
        <v>81</v>
      </c>
      <c r="B12" s="136"/>
      <c r="C12" s="155">
        <v>2284121</v>
      </c>
      <c r="D12" s="155"/>
      <c r="E12" s="156">
        <v>2574980</v>
      </c>
      <c r="F12" s="60">
        <v>2574980</v>
      </c>
      <c r="G12" s="60">
        <v>2547830</v>
      </c>
      <c r="H12" s="60">
        <v>457816</v>
      </c>
      <c r="I12" s="60">
        <v>384880</v>
      </c>
      <c r="J12" s="60">
        <v>3390526</v>
      </c>
      <c r="K12" s="60">
        <v>360481</v>
      </c>
      <c r="L12" s="60">
        <v>540438</v>
      </c>
      <c r="M12" s="60">
        <v>511827</v>
      </c>
      <c r="N12" s="60">
        <v>1412746</v>
      </c>
      <c r="O12" s="60"/>
      <c r="P12" s="60"/>
      <c r="Q12" s="60"/>
      <c r="R12" s="60"/>
      <c r="S12" s="60"/>
      <c r="T12" s="60"/>
      <c r="U12" s="60"/>
      <c r="V12" s="60"/>
      <c r="W12" s="60">
        <v>4803272</v>
      </c>
      <c r="X12" s="60">
        <v>1297563</v>
      </c>
      <c r="Y12" s="60">
        <v>3505709</v>
      </c>
      <c r="Z12" s="140">
        <v>270.18</v>
      </c>
      <c r="AA12" s="155">
        <v>2574980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72690828</v>
      </c>
      <c r="D15" s="153">
        <f>SUM(D16:D18)</f>
        <v>0</v>
      </c>
      <c r="E15" s="154">
        <f t="shared" si="2"/>
        <v>83324976</v>
      </c>
      <c r="F15" s="100">
        <f t="shared" si="2"/>
        <v>83324976</v>
      </c>
      <c r="G15" s="100">
        <f t="shared" si="2"/>
        <v>12576</v>
      </c>
      <c r="H15" s="100">
        <f t="shared" si="2"/>
        <v>3142</v>
      </c>
      <c r="I15" s="100">
        <f t="shared" si="2"/>
        <v>1305304</v>
      </c>
      <c r="J15" s="100">
        <f t="shared" si="2"/>
        <v>1321022</v>
      </c>
      <c r="K15" s="100">
        <f t="shared" si="2"/>
        <v>11302</v>
      </c>
      <c r="L15" s="100">
        <f t="shared" si="2"/>
        <v>2283</v>
      </c>
      <c r="M15" s="100">
        <f t="shared" si="2"/>
        <v>6126410</v>
      </c>
      <c r="N15" s="100">
        <f t="shared" si="2"/>
        <v>6139995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7461017</v>
      </c>
      <c r="X15" s="100">
        <f t="shared" si="2"/>
        <v>6551162</v>
      </c>
      <c r="Y15" s="100">
        <f t="shared" si="2"/>
        <v>909855</v>
      </c>
      <c r="Z15" s="137">
        <f>+IF(X15&lt;&gt;0,+(Y15/X15)*100,0)</f>
        <v>13.888452155510734</v>
      </c>
      <c r="AA15" s="153">
        <f>SUM(AA16:AA18)</f>
        <v>83324976</v>
      </c>
    </row>
    <row r="16" spans="1:27" ht="12.75">
      <c r="A16" s="138" t="s">
        <v>85</v>
      </c>
      <c r="B16" s="136"/>
      <c r="C16" s="155">
        <v>84297</v>
      </c>
      <c r="D16" s="155"/>
      <c r="E16" s="156">
        <v>2040326</v>
      </c>
      <c r="F16" s="60">
        <v>2040326</v>
      </c>
      <c r="G16" s="60">
        <v>12576</v>
      </c>
      <c r="H16" s="60">
        <v>3142</v>
      </c>
      <c r="I16" s="60"/>
      <c r="J16" s="60">
        <v>15718</v>
      </c>
      <c r="K16" s="60">
        <v>11302</v>
      </c>
      <c r="L16" s="60">
        <v>2283</v>
      </c>
      <c r="M16" s="60">
        <v>2057</v>
      </c>
      <c r="N16" s="60">
        <v>15642</v>
      </c>
      <c r="O16" s="60"/>
      <c r="P16" s="60"/>
      <c r="Q16" s="60"/>
      <c r="R16" s="60"/>
      <c r="S16" s="60"/>
      <c r="T16" s="60"/>
      <c r="U16" s="60"/>
      <c r="V16" s="60"/>
      <c r="W16" s="60">
        <v>31360</v>
      </c>
      <c r="X16" s="60">
        <v>1020162</v>
      </c>
      <c r="Y16" s="60">
        <v>-988802</v>
      </c>
      <c r="Z16" s="140">
        <v>-96.93</v>
      </c>
      <c r="AA16" s="155">
        <v>2040326</v>
      </c>
    </row>
    <row r="17" spans="1:27" ht="12.75">
      <c r="A17" s="138" t="s">
        <v>86</v>
      </c>
      <c r="B17" s="136"/>
      <c r="C17" s="155">
        <v>72606531</v>
      </c>
      <c r="D17" s="155"/>
      <c r="E17" s="156">
        <v>81284650</v>
      </c>
      <c r="F17" s="60">
        <v>81284650</v>
      </c>
      <c r="G17" s="60"/>
      <c r="H17" s="60"/>
      <c r="I17" s="60">
        <v>1305304</v>
      </c>
      <c r="J17" s="60">
        <v>1305304</v>
      </c>
      <c r="K17" s="60"/>
      <c r="L17" s="60"/>
      <c r="M17" s="60">
        <v>6124353</v>
      </c>
      <c r="N17" s="60">
        <v>6124353</v>
      </c>
      <c r="O17" s="60"/>
      <c r="P17" s="60"/>
      <c r="Q17" s="60"/>
      <c r="R17" s="60"/>
      <c r="S17" s="60"/>
      <c r="T17" s="60"/>
      <c r="U17" s="60"/>
      <c r="V17" s="60"/>
      <c r="W17" s="60">
        <v>7429657</v>
      </c>
      <c r="X17" s="60">
        <v>5531000</v>
      </c>
      <c r="Y17" s="60">
        <v>1898657</v>
      </c>
      <c r="Z17" s="140">
        <v>34.33</v>
      </c>
      <c r="AA17" s="155">
        <v>81284650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55236624</v>
      </c>
      <c r="D19" s="153">
        <f>SUM(D20:D23)</f>
        <v>0</v>
      </c>
      <c r="E19" s="154">
        <f t="shared" si="3"/>
        <v>65334069</v>
      </c>
      <c r="F19" s="100">
        <f t="shared" si="3"/>
        <v>65334069</v>
      </c>
      <c r="G19" s="100">
        <f t="shared" si="3"/>
        <v>3291047</v>
      </c>
      <c r="H19" s="100">
        <f t="shared" si="3"/>
        <v>3088603</v>
      </c>
      <c r="I19" s="100">
        <f t="shared" si="3"/>
        <v>2951731</v>
      </c>
      <c r="J19" s="100">
        <f t="shared" si="3"/>
        <v>9331381</v>
      </c>
      <c r="K19" s="100">
        <f t="shared" si="3"/>
        <v>3297475</v>
      </c>
      <c r="L19" s="100">
        <f t="shared" si="3"/>
        <v>1780694</v>
      </c>
      <c r="M19" s="100">
        <f t="shared" si="3"/>
        <v>3073466</v>
      </c>
      <c r="N19" s="100">
        <f t="shared" si="3"/>
        <v>8151635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17483016</v>
      </c>
      <c r="X19" s="100">
        <f t="shared" si="3"/>
        <v>28975570</v>
      </c>
      <c r="Y19" s="100">
        <f t="shared" si="3"/>
        <v>-11492554</v>
      </c>
      <c r="Z19" s="137">
        <f>+IF(X19&lt;&gt;0,+(Y19/X19)*100,0)</f>
        <v>-39.662909133452764</v>
      </c>
      <c r="AA19" s="153">
        <f>SUM(AA20:AA23)</f>
        <v>65334069</v>
      </c>
    </row>
    <row r="20" spans="1:27" ht="12.75">
      <c r="A20" s="138" t="s">
        <v>89</v>
      </c>
      <c r="B20" s="136"/>
      <c r="C20" s="155">
        <v>54552118</v>
      </c>
      <c r="D20" s="155"/>
      <c r="E20" s="156">
        <v>59559154</v>
      </c>
      <c r="F20" s="60">
        <v>59559154</v>
      </c>
      <c r="G20" s="60">
        <v>2850740</v>
      </c>
      <c r="H20" s="60">
        <v>2647698</v>
      </c>
      <c r="I20" s="60">
        <v>2512735</v>
      </c>
      <c r="J20" s="60">
        <v>8011173</v>
      </c>
      <c r="K20" s="60">
        <v>2885936</v>
      </c>
      <c r="L20" s="60">
        <v>2221274</v>
      </c>
      <c r="M20" s="60">
        <v>2632575</v>
      </c>
      <c r="N20" s="60">
        <v>7739785</v>
      </c>
      <c r="O20" s="60"/>
      <c r="P20" s="60"/>
      <c r="Q20" s="60"/>
      <c r="R20" s="60"/>
      <c r="S20" s="60"/>
      <c r="T20" s="60"/>
      <c r="U20" s="60"/>
      <c r="V20" s="60"/>
      <c r="W20" s="60">
        <v>15750958</v>
      </c>
      <c r="X20" s="60">
        <v>26088112</v>
      </c>
      <c r="Y20" s="60">
        <v>-10337154</v>
      </c>
      <c r="Z20" s="140">
        <v>-39.62</v>
      </c>
      <c r="AA20" s="155">
        <v>59559154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684506</v>
      </c>
      <c r="D23" s="155"/>
      <c r="E23" s="156">
        <v>5774915</v>
      </c>
      <c r="F23" s="60">
        <v>5774915</v>
      </c>
      <c r="G23" s="60">
        <v>440307</v>
      </c>
      <c r="H23" s="60">
        <v>440905</v>
      </c>
      <c r="I23" s="60">
        <v>438996</v>
      </c>
      <c r="J23" s="60">
        <v>1320208</v>
      </c>
      <c r="K23" s="60">
        <v>411539</v>
      </c>
      <c r="L23" s="60">
        <v>-440580</v>
      </c>
      <c r="M23" s="60">
        <v>440891</v>
      </c>
      <c r="N23" s="60">
        <v>411850</v>
      </c>
      <c r="O23" s="60"/>
      <c r="P23" s="60"/>
      <c r="Q23" s="60"/>
      <c r="R23" s="60"/>
      <c r="S23" s="60"/>
      <c r="T23" s="60"/>
      <c r="U23" s="60"/>
      <c r="V23" s="60"/>
      <c r="W23" s="60">
        <v>1732058</v>
      </c>
      <c r="X23" s="60">
        <v>2887458</v>
      </c>
      <c r="Y23" s="60">
        <v>-1155400</v>
      </c>
      <c r="Z23" s="140">
        <v>-40.01</v>
      </c>
      <c r="AA23" s="155">
        <v>5774915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301228516</v>
      </c>
      <c r="D25" s="168">
        <f>+D5+D9+D15+D19+D24</f>
        <v>0</v>
      </c>
      <c r="E25" s="169">
        <f t="shared" si="4"/>
        <v>344912004</v>
      </c>
      <c r="F25" s="73">
        <f t="shared" si="4"/>
        <v>344912004</v>
      </c>
      <c r="G25" s="73">
        <f t="shared" si="4"/>
        <v>81577058</v>
      </c>
      <c r="H25" s="73">
        <f t="shared" si="4"/>
        <v>4769207</v>
      </c>
      <c r="I25" s="73">
        <f t="shared" si="4"/>
        <v>5814796</v>
      </c>
      <c r="J25" s="73">
        <f t="shared" si="4"/>
        <v>92161061</v>
      </c>
      <c r="K25" s="73">
        <f t="shared" si="4"/>
        <v>4900484</v>
      </c>
      <c r="L25" s="73">
        <f t="shared" si="4"/>
        <v>3514937</v>
      </c>
      <c r="M25" s="73">
        <f t="shared" si="4"/>
        <v>56917631</v>
      </c>
      <c r="N25" s="73">
        <f t="shared" si="4"/>
        <v>65333052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157494113</v>
      </c>
      <c r="X25" s="73">
        <f t="shared" si="4"/>
        <v>161528223</v>
      </c>
      <c r="Y25" s="73">
        <f t="shared" si="4"/>
        <v>-4034110</v>
      </c>
      <c r="Z25" s="170">
        <f>+IF(X25&lt;&gt;0,+(Y25/X25)*100,0)</f>
        <v>-2.497464483342951</v>
      </c>
      <c r="AA25" s="168">
        <f>+AA5+AA9+AA15+AA19+AA24</f>
        <v>344912004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136482936</v>
      </c>
      <c r="D28" s="153">
        <f>SUM(D29:D31)</f>
        <v>0</v>
      </c>
      <c r="E28" s="154">
        <f t="shared" si="5"/>
        <v>140473137</v>
      </c>
      <c r="F28" s="100">
        <f t="shared" si="5"/>
        <v>140473137</v>
      </c>
      <c r="G28" s="100">
        <f t="shared" si="5"/>
        <v>11173167</v>
      </c>
      <c r="H28" s="100">
        <f t="shared" si="5"/>
        <v>8000806</v>
      </c>
      <c r="I28" s="100">
        <f t="shared" si="5"/>
        <v>9331786</v>
      </c>
      <c r="J28" s="100">
        <f t="shared" si="5"/>
        <v>28505759</v>
      </c>
      <c r="K28" s="100">
        <f t="shared" si="5"/>
        <v>10116352</v>
      </c>
      <c r="L28" s="100">
        <f t="shared" si="5"/>
        <v>10358683</v>
      </c>
      <c r="M28" s="100">
        <f t="shared" si="5"/>
        <v>10157082</v>
      </c>
      <c r="N28" s="100">
        <f t="shared" si="5"/>
        <v>30632117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59137876</v>
      </c>
      <c r="X28" s="100">
        <f t="shared" si="5"/>
        <v>62269311</v>
      </c>
      <c r="Y28" s="100">
        <f t="shared" si="5"/>
        <v>-3131435</v>
      </c>
      <c r="Z28" s="137">
        <f>+IF(X28&lt;&gt;0,+(Y28/X28)*100,0)</f>
        <v>-5.028857634220492</v>
      </c>
      <c r="AA28" s="153">
        <f>SUM(AA29:AA31)</f>
        <v>140473137</v>
      </c>
    </row>
    <row r="29" spans="1:27" ht="12.75">
      <c r="A29" s="138" t="s">
        <v>75</v>
      </c>
      <c r="B29" s="136"/>
      <c r="C29" s="155">
        <v>30031266</v>
      </c>
      <c r="D29" s="155"/>
      <c r="E29" s="156">
        <v>46240949</v>
      </c>
      <c r="F29" s="60">
        <v>46240949</v>
      </c>
      <c r="G29" s="60">
        <v>2587449</v>
      </c>
      <c r="H29" s="60">
        <v>2340372</v>
      </c>
      <c r="I29" s="60">
        <v>3660273</v>
      </c>
      <c r="J29" s="60">
        <v>8588094</v>
      </c>
      <c r="K29" s="60">
        <v>4878693</v>
      </c>
      <c r="L29" s="60">
        <v>3428931</v>
      </c>
      <c r="M29" s="60">
        <v>2792553</v>
      </c>
      <c r="N29" s="60">
        <v>11100177</v>
      </c>
      <c r="O29" s="60"/>
      <c r="P29" s="60"/>
      <c r="Q29" s="60"/>
      <c r="R29" s="60"/>
      <c r="S29" s="60"/>
      <c r="T29" s="60"/>
      <c r="U29" s="60"/>
      <c r="V29" s="60"/>
      <c r="W29" s="60">
        <v>19688271</v>
      </c>
      <c r="X29" s="60">
        <v>16750789</v>
      </c>
      <c r="Y29" s="60">
        <v>2937482</v>
      </c>
      <c r="Z29" s="140">
        <v>17.54</v>
      </c>
      <c r="AA29" s="155">
        <v>46240949</v>
      </c>
    </row>
    <row r="30" spans="1:27" ht="12.75">
      <c r="A30" s="138" t="s">
        <v>76</v>
      </c>
      <c r="B30" s="136"/>
      <c r="C30" s="157">
        <v>86153590</v>
      </c>
      <c r="D30" s="157"/>
      <c r="E30" s="158">
        <v>56262000</v>
      </c>
      <c r="F30" s="159">
        <v>56262000</v>
      </c>
      <c r="G30" s="159">
        <v>7224184</v>
      </c>
      <c r="H30" s="159">
        <v>3554449</v>
      </c>
      <c r="I30" s="159">
        <v>3473200</v>
      </c>
      <c r="J30" s="159">
        <v>14251833</v>
      </c>
      <c r="K30" s="159">
        <v>3261263</v>
      </c>
      <c r="L30" s="159">
        <v>4545845</v>
      </c>
      <c r="M30" s="159">
        <v>4041107</v>
      </c>
      <c r="N30" s="159">
        <v>11848215</v>
      </c>
      <c r="O30" s="159"/>
      <c r="P30" s="159"/>
      <c r="Q30" s="159"/>
      <c r="R30" s="159"/>
      <c r="S30" s="159"/>
      <c r="T30" s="159"/>
      <c r="U30" s="159"/>
      <c r="V30" s="159"/>
      <c r="W30" s="159">
        <v>26100048</v>
      </c>
      <c r="X30" s="159">
        <v>45518522</v>
      </c>
      <c r="Y30" s="159">
        <v>-19418474</v>
      </c>
      <c r="Z30" s="141">
        <v>-42.66</v>
      </c>
      <c r="AA30" s="157">
        <v>56262000</v>
      </c>
    </row>
    <row r="31" spans="1:27" ht="12.75">
      <c r="A31" s="138" t="s">
        <v>77</v>
      </c>
      <c r="B31" s="136"/>
      <c r="C31" s="155">
        <v>20298080</v>
      </c>
      <c r="D31" s="155"/>
      <c r="E31" s="156">
        <v>37970188</v>
      </c>
      <c r="F31" s="60">
        <v>37970188</v>
      </c>
      <c r="G31" s="60">
        <v>1361534</v>
      </c>
      <c r="H31" s="60">
        <v>2105985</v>
      </c>
      <c r="I31" s="60">
        <v>2198313</v>
      </c>
      <c r="J31" s="60">
        <v>5665832</v>
      </c>
      <c r="K31" s="60">
        <v>1976396</v>
      </c>
      <c r="L31" s="60">
        <v>2383907</v>
      </c>
      <c r="M31" s="60">
        <v>3323422</v>
      </c>
      <c r="N31" s="60">
        <v>7683725</v>
      </c>
      <c r="O31" s="60"/>
      <c r="P31" s="60"/>
      <c r="Q31" s="60"/>
      <c r="R31" s="60"/>
      <c r="S31" s="60"/>
      <c r="T31" s="60"/>
      <c r="U31" s="60"/>
      <c r="V31" s="60"/>
      <c r="W31" s="60">
        <v>13349557</v>
      </c>
      <c r="X31" s="60"/>
      <c r="Y31" s="60">
        <v>13349557</v>
      </c>
      <c r="Z31" s="140">
        <v>0</v>
      </c>
      <c r="AA31" s="155">
        <v>37970188</v>
      </c>
    </row>
    <row r="32" spans="1:27" ht="12.75">
      <c r="A32" s="135" t="s">
        <v>78</v>
      </c>
      <c r="B32" s="136"/>
      <c r="C32" s="153">
        <f aca="true" t="shared" si="6" ref="C32:Y32">SUM(C33:C37)</f>
        <v>18257743</v>
      </c>
      <c r="D32" s="153">
        <f>SUM(D33:D37)</f>
        <v>0</v>
      </c>
      <c r="E32" s="154">
        <f t="shared" si="6"/>
        <v>24221723</v>
      </c>
      <c r="F32" s="100">
        <f t="shared" si="6"/>
        <v>24221723</v>
      </c>
      <c r="G32" s="100">
        <f t="shared" si="6"/>
        <v>1463761</v>
      </c>
      <c r="H32" s="100">
        <f t="shared" si="6"/>
        <v>2291872</v>
      </c>
      <c r="I32" s="100">
        <f t="shared" si="6"/>
        <v>1615219</v>
      </c>
      <c r="J32" s="100">
        <f t="shared" si="6"/>
        <v>5370852</v>
      </c>
      <c r="K32" s="100">
        <f t="shared" si="6"/>
        <v>2006404</v>
      </c>
      <c r="L32" s="100">
        <f t="shared" si="6"/>
        <v>1774926</v>
      </c>
      <c r="M32" s="100">
        <f t="shared" si="6"/>
        <v>1625301</v>
      </c>
      <c r="N32" s="100">
        <f t="shared" si="6"/>
        <v>5406631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10777483</v>
      </c>
      <c r="X32" s="100">
        <f t="shared" si="6"/>
        <v>11251854</v>
      </c>
      <c r="Y32" s="100">
        <f t="shared" si="6"/>
        <v>-474371</v>
      </c>
      <c r="Z32" s="137">
        <f>+IF(X32&lt;&gt;0,+(Y32/X32)*100,0)</f>
        <v>-4.215936324804783</v>
      </c>
      <c r="AA32" s="153">
        <f>SUM(AA33:AA37)</f>
        <v>24221723</v>
      </c>
    </row>
    <row r="33" spans="1:27" ht="12.75">
      <c r="A33" s="138" t="s">
        <v>79</v>
      </c>
      <c r="B33" s="136"/>
      <c r="C33" s="155">
        <v>4030873</v>
      </c>
      <c r="D33" s="155"/>
      <c r="E33" s="156">
        <v>5949320</v>
      </c>
      <c r="F33" s="60">
        <v>5949320</v>
      </c>
      <c r="G33" s="60">
        <v>403645</v>
      </c>
      <c r="H33" s="60">
        <v>854910</v>
      </c>
      <c r="I33" s="60">
        <v>376421</v>
      </c>
      <c r="J33" s="60">
        <v>1634976</v>
      </c>
      <c r="K33" s="60">
        <v>343085</v>
      </c>
      <c r="L33" s="60">
        <v>517978</v>
      </c>
      <c r="M33" s="60">
        <v>364789</v>
      </c>
      <c r="N33" s="60">
        <v>1225852</v>
      </c>
      <c r="O33" s="60"/>
      <c r="P33" s="60"/>
      <c r="Q33" s="60"/>
      <c r="R33" s="60"/>
      <c r="S33" s="60"/>
      <c r="T33" s="60"/>
      <c r="U33" s="60"/>
      <c r="V33" s="60"/>
      <c r="W33" s="60">
        <v>2860828</v>
      </c>
      <c r="X33" s="60">
        <v>2694322</v>
      </c>
      <c r="Y33" s="60">
        <v>166506</v>
      </c>
      <c r="Z33" s="140">
        <v>6.18</v>
      </c>
      <c r="AA33" s="155">
        <v>5949320</v>
      </c>
    </row>
    <row r="34" spans="1:27" ht="12.75">
      <c r="A34" s="138" t="s">
        <v>80</v>
      </c>
      <c r="B34" s="136"/>
      <c r="C34" s="155">
        <v>7672491</v>
      </c>
      <c r="D34" s="155"/>
      <c r="E34" s="156">
        <v>7134695</v>
      </c>
      <c r="F34" s="60">
        <v>7134695</v>
      </c>
      <c r="G34" s="60">
        <v>549596</v>
      </c>
      <c r="H34" s="60">
        <v>661885</v>
      </c>
      <c r="I34" s="60">
        <v>643386</v>
      </c>
      <c r="J34" s="60">
        <v>1854867</v>
      </c>
      <c r="K34" s="60">
        <v>985112</v>
      </c>
      <c r="L34" s="60">
        <v>699542</v>
      </c>
      <c r="M34" s="60">
        <v>637335</v>
      </c>
      <c r="N34" s="60">
        <v>2321989</v>
      </c>
      <c r="O34" s="60"/>
      <c r="P34" s="60"/>
      <c r="Q34" s="60"/>
      <c r="R34" s="60"/>
      <c r="S34" s="60"/>
      <c r="T34" s="60"/>
      <c r="U34" s="60"/>
      <c r="V34" s="60"/>
      <c r="W34" s="60">
        <v>4176856</v>
      </c>
      <c r="X34" s="60">
        <v>3385720</v>
      </c>
      <c r="Y34" s="60">
        <v>791136</v>
      </c>
      <c r="Z34" s="140">
        <v>23.37</v>
      </c>
      <c r="AA34" s="155">
        <v>7134695</v>
      </c>
    </row>
    <row r="35" spans="1:27" ht="12.75">
      <c r="A35" s="138" t="s">
        <v>81</v>
      </c>
      <c r="B35" s="136"/>
      <c r="C35" s="155">
        <v>6554379</v>
      </c>
      <c r="D35" s="155"/>
      <c r="E35" s="156">
        <v>11137708</v>
      </c>
      <c r="F35" s="60">
        <v>11137708</v>
      </c>
      <c r="G35" s="60">
        <v>510520</v>
      </c>
      <c r="H35" s="60">
        <v>775077</v>
      </c>
      <c r="I35" s="60">
        <v>595412</v>
      </c>
      <c r="J35" s="60">
        <v>1881009</v>
      </c>
      <c r="K35" s="60">
        <v>678207</v>
      </c>
      <c r="L35" s="60">
        <v>557406</v>
      </c>
      <c r="M35" s="60">
        <v>623177</v>
      </c>
      <c r="N35" s="60">
        <v>1858790</v>
      </c>
      <c r="O35" s="60"/>
      <c r="P35" s="60"/>
      <c r="Q35" s="60"/>
      <c r="R35" s="60"/>
      <c r="S35" s="60"/>
      <c r="T35" s="60"/>
      <c r="U35" s="60"/>
      <c r="V35" s="60"/>
      <c r="W35" s="60">
        <v>3739799</v>
      </c>
      <c r="X35" s="60">
        <v>5171812</v>
      </c>
      <c r="Y35" s="60">
        <v>-1432013</v>
      </c>
      <c r="Z35" s="140">
        <v>-27.69</v>
      </c>
      <c r="AA35" s="155">
        <v>11137708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21006393</v>
      </c>
      <c r="D38" s="153">
        <f>SUM(D39:D41)</f>
        <v>0</v>
      </c>
      <c r="E38" s="154">
        <f t="shared" si="7"/>
        <v>75651019</v>
      </c>
      <c r="F38" s="100">
        <f t="shared" si="7"/>
        <v>75651019</v>
      </c>
      <c r="G38" s="100">
        <f t="shared" si="7"/>
        <v>1593985</v>
      </c>
      <c r="H38" s="100">
        <f t="shared" si="7"/>
        <v>2000384</v>
      </c>
      <c r="I38" s="100">
        <f t="shared" si="7"/>
        <v>2982291</v>
      </c>
      <c r="J38" s="100">
        <f t="shared" si="7"/>
        <v>6576660</v>
      </c>
      <c r="K38" s="100">
        <f t="shared" si="7"/>
        <v>1747080</v>
      </c>
      <c r="L38" s="100">
        <f t="shared" si="7"/>
        <v>3384950</v>
      </c>
      <c r="M38" s="100">
        <f t="shared" si="7"/>
        <v>1943418</v>
      </c>
      <c r="N38" s="100">
        <f t="shared" si="7"/>
        <v>7075448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13652108</v>
      </c>
      <c r="X38" s="100">
        <f t="shared" si="7"/>
        <v>31454100</v>
      </c>
      <c r="Y38" s="100">
        <f t="shared" si="7"/>
        <v>-17801992</v>
      </c>
      <c r="Z38" s="137">
        <f>+IF(X38&lt;&gt;0,+(Y38/X38)*100,0)</f>
        <v>-56.596729838081515</v>
      </c>
      <c r="AA38" s="153">
        <f>SUM(AA39:AA41)</f>
        <v>75651019</v>
      </c>
    </row>
    <row r="39" spans="1:27" ht="12.75">
      <c r="A39" s="138" t="s">
        <v>85</v>
      </c>
      <c r="B39" s="136"/>
      <c r="C39" s="155">
        <v>7540020</v>
      </c>
      <c r="D39" s="155"/>
      <c r="E39" s="156">
        <v>14170963</v>
      </c>
      <c r="F39" s="60">
        <v>14170963</v>
      </c>
      <c r="G39" s="60">
        <v>438285</v>
      </c>
      <c r="H39" s="60">
        <v>417164</v>
      </c>
      <c r="I39" s="60">
        <v>729445</v>
      </c>
      <c r="J39" s="60">
        <v>1584894</v>
      </c>
      <c r="K39" s="60">
        <v>286881</v>
      </c>
      <c r="L39" s="60">
        <v>725338</v>
      </c>
      <c r="M39" s="60">
        <v>828388</v>
      </c>
      <c r="N39" s="60">
        <v>1840607</v>
      </c>
      <c r="O39" s="60"/>
      <c r="P39" s="60"/>
      <c r="Q39" s="60"/>
      <c r="R39" s="60"/>
      <c r="S39" s="60"/>
      <c r="T39" s="60"/>
      <c r="U39" s="60"/>
      <c r="V39" s="60"/>
      <c r="W39" s="60">
        <v>3425501</v>
      </c>
      <c r="X39" s="60">
        <v>7039100</v>
      </c>
      <c r="Y39" s="60">
        <v>-3613599</v>
      </c>
      <c r="Z39" s="140">
        <v>-51.34</v>
      </c>
      <c r="AA39" s="155">
        <v>14170963</v>
      </c>
    </row>
    <row r="40" spans="1:27" ht="12.75">
      <c r="A40" s="138" t="s">
        <v>86</v>
      </c>
      <c r="B40" s="136"/>
      <c r="C40" s="155">
        <v>13466373</v>
      </c>
      <c r="D40" s="155"/>
      <c r="E40" s="156">
        <v>61480056</v>
      </c>
      <c r="F40" s="60">
        <v>61480056</v>
      </c>
      <c r="G40" s="60">
        <v>1155700</v>
      </c>
      <c r="H40" s="60">
        <v>1583220</v>
      </c>
      <c r="I40" s="60">
        <v>2252846</v>
      </c>
      <c r="J40" s="60">
        <v>4991766</v>
      </c>
      <c r="K40" s="60">
        <v>1460199</v>
      </c>
      <c r="L40" s="60">
        <v>2659612</v>
      </c>
      <c r="M40" s="60">
        <v>1115030</v>
      </c>
      <c r="N40" s="60">
        <v>5234841</v>
      </c>
      <c r="O40" s="60"/>
      <c r="P40" s="60"/>
      <c r="Q40" s="60"/>
      <c r="R40" s="60"/>
      <c r="S40" s="60"/>
      <c r="T40" s="60"/>
      <c r="U40" s="60"/>
      <c r="V40" s="60"/>
      <c r="W40" s="60">
        <v>10226607</v>
      </c>
      <c r="X40" s="60">
        <v>24415000</v>
      </c>
      <c r="Y40" s="60">
        <v>-14188393</v>
      </c>
      <c r="Z40" s="140">
        <v>-58.11</v>
      </c>
      <c r="AA40" s="155">
        <v>61480056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67489840</v>
      </c>
      <c r="D42" s="153">
        <f>SUM(D43:D46)</f>
        <v>0</v>
      </c>
      <c r="E42" s="154">
        <f t="shared" si="8"/>
        <v>93480242</v>
      </c>
      <c r="F42" s="100">
        <f t="shared" si="8"/>
        <v>93480242</v>
      </c>
      <c r="G42" s="100">
        <f t="shared" si="8"/>
        <v>4647877</v>
      </c>
      <c r="H42" s="100">
        <f t="shared" si="8"/>
        <v>5295318</v>
      </c>
      <c r="I42" s="100">
        <f t="shared" si="8"/>
        <v>4841473</v>
      </c>
      <c r="J42" s="100">
        <f t="shared" si="8"/>
        <v>14784668</v>
      </c>
      <c r="K42" s="100">
        <f t="shared" si="8"/>
        <v>3897305</v>
      </c>
      <c r="L42" s="100">
        <f t="shared" si="8"/>
        <v>4574325</v>
      </c>
      <c r="M42" s="100">
        <f t="shared" si="8"/>
        <v>12138469</v>
      </c>
      <c r="N42" s="100">
        <f t="shared" si="8"/>
        <v>20610099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35394767</v>
      </c>
      <c r="X42" s="100">
        <f t="shared" si="8"/>
        <v>35985483</v>
      </c>
      <c r="Y42" s="100">
        <f t="shared" si="8"/>
        <v>-590716</v>
      </c>
      <c r="Z42" s="137">
        <f>+IF(X42&lt;&gt;0,+(Y42/X42)*100,0)</f>
        <v>-1.6415397286733653</v>
      </c>
      <c r="AA42" s="153">
        <f>SUM(AA43:AA46)</f>
        <v>93480242</v>
      </c>
    </row>
    <row r="43" spans="1:27" ht="12.75">
      <c r="A43" s="138" t="s">
        <v>89</v>
      </c>
      <c r="B43" s="136"/>
      <c r="C43" s="155">
        <v>56554250</v>
      </c>
      <c r="D43" s="155"/>
      <c r="E43" s="156">
        <v>74498513</v>
      </c>
      <c r="F43" s="60">
        <v>74498513</v>
      </c>
      <c r="G43" s="60">
        <v>3725711</v>
      </c>
      <c r="H43" s="60">
        <v>896752</v>
      </c>
      <c r="I43" s="60">
        <v>3507543</v>
      </c>
      <c r="J43" s="60">
        <v>8130006</v>
      </c>
      <c r="K43" s="60">
        <v>2636077</v>
      </c>
      <c r="L43" s="60">
        <v>3291324</v>
      </c>
      <c r="M43" s="60">
        <v>10868815</v>
      </c>
      <c r="N43" s="60">
        <v>16796216</v>
      </c>
      <c r="O43" s="60"/>
      <c r="P43" s="60"/>
      <c r="Q43" s="60"/>
      <c r="R43" s="60"/>
      <c r="S43" s="60"/>
      <c r="T43" s="60"/>
      <c r="U43" s="60"/>
      <c r="V43" s="60"/>
      <c r="W43" s="60">
        <v>24926222</v>
      </c>
      <c r="X43" s="60">
        <v>29621201</v>
      </c>
      <c r="Y43" s="60">
        <v>-4694979</v>
      </c>
      <c r="Z43" s="140">
        <v>-15.85</v>
      </c>
      <c r="AA43" s="155">
        <v>74498513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>
        <v>3408660</v>
      </c>
      <c r="I44" s="60"/>
      <c r="J44" s="60">
        <v>3408660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3408660</v>
      </c>
      <c r="X44" s="60"/>
      <c r="Y44" s="60">
        <v>3408660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10935590</v>
      </c>
      <c r="D46" s="155"/>
      <c r="E46" s="156">
        <v>18981729</v>
      </c>
      <c r="F46" s="60">
        <v>18981729</v>
      </c>
      <c r="G46" s="60">
        <v>922166</v>
      </c>
      <c r="H46" s="60">
        <v>989906</v>
      </c>
      <c r="I46" s="60">
        <v>1333930</v>
      </c>
      <c r="J46" s="60">
        <v>3246002</v>
      </c>
      <c r="K46" s="60">
        <v>1261228</v>
      </c>
      <c r="L46" s="60">
        <v>1283001</v>
      </c>
      <c r="M46" s="60">
        <v>1269654</v>
      </c>
      <c r="N46" s="60">
        <v>3813883</v>
      </c>
      <c r="O46" s="60"/>
      <c r="P46" s="60"/>
      <c r="Q46" s="60"/>
      <c r="R46" s="60"/>
      <c r="S46" s="60"/>
      <c r="T46" s="60"/>
      <c r="U46" s="60"/>
      <c r="V46" s="60"/>
      <c r="W46" s="60">
        <v>7059885</v>
      </c>
      <c r="X46" s="60">
        <v>6364282</v>
      </c>
      <c r="Y46" s="60">
        <v>695603</v>
      </c>
      <c r="Z46" s="140">
        <v>10.93</v>
      </c>
      <c r="AA46" s="155">
        <v>18981729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243236912</v>
      </c>
      <c r="D48" s="168">
        <f>+D28+D32+D38+D42+D47</f>
        <v>0</v>
      </c>
      <c r="E48" s="169">
        <f t="shared" si="9"/>
        <v>333826121</v>
      </c>
      <c r="F48" s="73">
        <f t="shared" si="9"/>
        <v>333826121</v>
      </c>
      <c r="G48" s="73">
        <f t="shared" si="9"/>
        <v>18878790</v>
      </c>
      <c r="H48" s="73">
        <f t="shared" si="9"/>
        <v>17588380</v>
      </c>
      <c r="I48" s="73">
        <f t="shared" si="9"/>
        <v>18770769</v>
      </c>
      <c r="J48" s="73">
        <f t="shared" si="9"/>
        <v>55237939</v>
      </c>
      <c r="K48" s="73">
        <f t="shared" si="9"/>
        <v>17767141</v>
      </c>
      <c r="L48" s="73">
        <f t="shared" si="9"/>
        <v>20092884</v>
      </c>
      <c r="M48" s="73">
        <f t="shared" si="9"/>
        <v>25864270</v>
      </c>
      <c r="N48" s="73">
        <f t="shared" si="9"/>
        <v>63724295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118962234</v>
      </c>
      <c r="X48" s="73">
        <f t="shared" si="9"/>
        <v>140960748</v>
      </c>
      <c r="Y48" s="73">
        <f t="shared" si="9"/>
        <v>-21998514</v>
      </c>
      <c r="Z48" s="170">
        <f>+IF(X48&lt;&gt;0,+(Y48/X48)*100,0)</f>
        <v>-15.60612745897177</v>
      </c>
      <c r="AA48" s="168">
        <f>+AA28+AA32+AA38+AA42+AA47</f>
        <v>333826121</v>
      </c>
    </row>
    <row r="49" spans="1:27" ht="12.75">
      <c r="A49" s="148" t="s">
        <v>49</v>
      </c>
      <c r="B49" s="149"/>
      <c r="C49" s="171">
        <f aca="true" t="shared" si="10" ref="C49:Y49">+C25-C48</f>
        <v>57991604</v>
      </c>
      <c r="D49" s="171">
        <f>+D25-D48</f>
        <v>0</v>
      </c>
      <c r="E49" s="172">
        <f t="shared" si="10"/>
        <v>11085883</v>
      </c>
      <c r="F49" s="173">
        <f t="shared" si="10"/>
        <v>11085883</v>
      </c>
      <c r="G49" s="173">
        <f t="shared" si="10"/>
        <v>62698268</v>
      </c>
      <c r="H49" s="173">
        <f t="shared" si="10"/>
        <v>-12819173</v>
      </c>
      <c r="I49" s="173">
        <f t="shared" si="10"/>
        <v>-12955973</v>
      </c>
      <c r="J49" s="173">
        <f t="shared" si="10"/>
        <v>36923122</v>
      </c>
      <c r="K49" s="173">
        <f t="shared" si="10"/>
        <v>-12866657</v>
      </c>
      <c r="L49" s="173">
        <f t="shared" si="10"/>
        <v>-16577947</v>
      </c>
      <c r="M49" s="173">
        <f t="shared" si="10"/>
        <v>31053361</v>
      </c>
      <c r="N49" s="173">
        <f t="shared" si="10"/>
        <v>1608757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38531879</v>
      </c>
      <c r="X49" s="173">
        <f>IF(F25=F48,0,X25-X48)</f>
        <v>20567475</v>
      </c>
      <c r="Y49" s="173">
        <f t="shared" si="10"/>
        <v>17964404</v>
      </c>
      <c r="Z49" s="174">
        <f>+IF(X49&lt;&gt;0,+(Y49/X49)*100,0)</f>
        <v>87.34375026589312</v>
      </c>
      <c r="AA49" s="171">
        <f>+AA25-AA48</f>
        <v>11085883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17501269</v>
      </c>
      <c r="D5" s="155">
        <v>0</v>
      </c>
      <c r="E5" s="156">
        <v>28254505</v>
      </c>
      <c r="F5" s="60">
        <v>28254505</v>
      </c>
      <c r="G5" s="60">
        <v>17506298</v>
      </c>
      <c r="H5" s="60">
        <v>0</v>
      </c>
      <c r="I5" s="60">
        <v>1123109</v>
      </c>
      <c r="J5" s="60">
        <v>18629407</v>
      </c>
      <c r="K5" s="60">
        <v>1123109</v>
      </c>
      <c r="L5" s="60">
        <v>131683</v>
      </c>
      <c r="M5" s="60">
        <v>1132994</v>
      </c>
      <c r="N5" s="60">
        <v>2387786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21017193</v>
      </c>
      <c r="X5" s="60">
        <v>21118500</v>
      </c>
      <c r="Y5" s="60">
        <v>-101307</v>
      </c>
      <c r="Z5" s="140">
        <v>-0.48</v>
      </c>
      <c r="AA5" s="155">
        <v>28254505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24733863</v>
      </c>
      <c r="D7" s="155">
        <v>0</v>
      </c>
      <c r="E7" s="156">
        <v>25983014</v>
      </c>
      <c r="F7" s="60">
        <v>25983014</v>
      </c>
      <c r="G7" s="60">
        <v>1385212</v>
      </c>
      <c r="H7" s="60">
        <v>0</v>
      </c>
      <c r="I7" s="60">
        <v>0</v>
      </c>
      <c r="J7" s="60">
        <v>1385212</v>
      </c>
      <c r="K7" s="60">
        <v>2747086</v>
      </c>
      <c r="L7" s="60">
        <v>0</v>
      </c>
      <c r="M7" s="60">
        <v>2503099</v>
      </c>
      <c r="N7" s="60">
        <v>5250185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6635397</v>
      </c>
      <c r="X7" s="60">
        <v>12991506</v>
      </c>
      <c r="Y7" s="60">
        <v>-6356109</v>
      </c>
      <c r="Z7" s="140">
        <v>-48.93</v>
      </c>
      <c r="AA7" s="155">
        <v>25983014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684506</v>
      </c>
      <c r="D10" s="155">
        <v>0</v>
      </c>
      <c r="E10" s="156">
        <v>2926915</v>
      </c>
      <c r="F10" s="54">
        <v>2926915</v>
      </c>
      <c r="G10" s="54">
        <v>382469</v>
      </c>
      <c r="H10" s="54">
        <v>0</v>
      </c>
      <c r="I10" s="54">
        <v>382106</v>
      </c>
      <c r="J10" s="54">
        <v>764575</v>
      </c>
      <c r="K10" s="54">
        <v>56874</v>
      </c>
      <c r="L10" s="54">
        <v>-440580</v>
      </c>
      <c r="M10" s="54">
        <v>58667</v>
      </c>
      <c r="N10" s="54">
        <v>-325039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439536</v>
      </c>
      <c r="X10" s="54">
        <v>1462938</v>
      </c>
      <c r="Y10" s="54">
        <v>-1023402</v>
      </c>
      <c r="Z10" s="184">
        <v>-69.96</v>
      </c>
      <c r="AA10" s="130">
        <v>2926915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1462742</v>
      </c>
      <c r="D12" s="155">
        <v>0</v>
      </c>
      <c r="E12" s="156">
        <v>9047767</v>
      </c>
      <c r="F12" s="60">
        <v>9047767</v>
      </c>
      <c r="G12" s="60">
        <v>178670</v>
      </c>
      <c r="H12" s="60">
        <v>4408</v>
      </c>
      <c r="I12" s="60">
        <v>129812</v>
      </c>
      <c r="J12" s="60">
        <v>312890</v>
      </c>
      <c r="K12" s="60">
        <v>368452</v>
      </c>
      <c r="L12" s="60">
        <v>-128392</v>
      </c>
      <c r="M12" s="60">
        <v>515195</v>
      </c>
      <c r="N12" s="60">
        <v>755255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1068145</v>
      </c>
      <c r="X12" s="60">
        <v>4523754</v>
      </c>
      <c r="Y12" s="60">
        <v>-3455609</v>
      </c>
      <c r="Z12" s="140">
        <v>-76.39</v>
      </c>
      <c r="AA12" s="155">
        <v>9047767</v>
      </c>
    </row>
    <row r="13" spans="1:27" ht="12.75">
      <c r="A13" s="181" t="s">
        <v>109</v>
      </c>
      <c r="B13" s="185"/>
      <c r="C13" s="155">
        <v>4777607</v>
      </c>
      <c r="D13" s="155">
        <v>0</v>
      </c>
      <c r="E13" s="156">
        <v>2441000</v>
      </c>
      <c r="F13" s="60">
        <v>2441000</v>
      </c>
      <c r="G13" s="60">
        <v>12649</v>
      </c>
      <c r="H13" s="60">
        <v>0</v>
      </c>
      <c r="I13" s="60">
        <v>8228</v>
      </c>
      <c r="J13" s="60">
        <v>20877</v>
      </c>
      <c r="K13" s="60">
        <v>0</v>
      </c>
      <c r="L13" s="60">
        <v>7363</v>
      </c>
      <c r="M13" s="60">
        <v>0</v>
      </c>
      <c r="N13" s="60">
        <v>7363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28240</v>
      </c>
      <c r="X13" s="60">
        <v>1220502</v>
      </c>
      <c r="Y13" s="60">
        <v>-1192262</v>
      </c>
      <c r="Z13" s="140">
        <v>-97.69</v>
      </c>
      <c r="AA13" s="155">
        <v>2441000</v>
      </c>
    </row>
    <row r="14" spans="1:27" ht="12.75">
      <c r="A14" s="181" t="s">
        <v>110</v>
      </c>
      <c r="B14" s="185"/>
      <c r="C14" s="155">
        <v>1899010</v>
      </c>
      <c r="D14" s="155">
        <v>0</v>
      </c>
      <c r="E14" s="156">
        <v>1300843</v>
      </c>
      <c r="F14" s="60">
        <v>1300843</v>
      </c>
      <c r="G14" s="60">
        <v>0</v>
      </c>
      <c r="H14" s="60">
        <v>5835</v>
      </c>
      <c r="I14" s="60">
        <v>0</v>
      </c>
      <c r="J14" s="60">
        <v>5835</v>
      </c>
      <c r="K14" s="60">
        <v>0</v>
      </c>
      <c r="L14" s="60">
        <v>0</v>
      </c>
      <c r="M14" s="60">
        <v>34115</v>
      </c>
      <c r="N14" s="60">
        <v>34115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39950</v>
      </c>
      <c r="X14" s="60">
        <v>650424</v>
      </c>
      <c r="Y14" s="60">
        <v>-610474</v>
      </c>
      <c r="Z14" s="140">
        <v>-93.86</v>
      </c>
      <c r="AA14" s="155">
        <v>1300843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367646</v>
      </c>
      <c r="D16" s="155">
        <v>0</v>
      </c>
      <c r="E16" s="156">
        <v>384899</v>
      </c>
      <c r="F16" s="60">
        <v>384899</v>
      </c>
      <c r="G16" s="60">
        <v>40490</v>
      </c>
      <c r="H16" s="60">
        <v>0</v>
      </c>
      <c r="I16" s="60">
        <v>1400</v>
      </c>
      <c r="J16" s="60">
        <v>41890</v>
      </c>
      <c r="K16" s="60">
        <v>10058</v>
      </c>
      <c r="L16" s="60">
        <v>3869</v>
      </c>
      <c r="M16" s="60">
        <v>10004</v>
      </c>
      <c r="N16" s="60">
        <v>23931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65821</v>
      </c>
      <c r="X16" s="60">
        <v>192390</v>
      </c>
      <c r="Y16" s="60">
        <v>-126569</v>
      </c>
      <c r="Z16" s="140">
        <v>-65.79</v>
      </c>
      <c r="AA16" s="155">
        <v>384899</v>
      </c>
    </row>
    <row r="17" spans="1:27" ht="12.75">
      <c r="A17" s="181" t="s">
        <v>113</v>
      </c>
      <c r="B17" s="185"/>
      <c r="C17" s="155">
        <v>2014069</v>
      </c>
      <c r="D17" s="155">
        <v>0</v>
      </c>
      <c r="E17" s="156">
        <v>2631000</v>
      </c>
      <c r="F17" s="60">
        <v>2631000</v>
      </c>
      <c r="G17" s="60">
        <v>369039</v>
      </c>
      <c r="H17" s="60">
        <v>0</v>
      </c>
      <c r="I17" s="60">
        <v>49542</v>
      </c>
      <c r="J17" s="60">
        <v>418581</v>
      </c>
      <c r="K17" s="60">
        <v>140512</v>
      </c>
      <c r="L17" s="60">
        <v>80464</v>
      </c>
      <c r="M17" s="60">
        <v>67079</v>
      </c>
      <c r="N17" s="60">
        <v>288055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706636</v>
      </c>
      <c r="X17" s="60">
        <v>1054068</v>
      </c>
      <c r="Y17" s="60">
        <v>-347432</v>
      </c>
      <c r="Z17" s="140">
        <v>-32.96</v>
      </c>
      <c r="AA17" s="155">
        <v>2631000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2305197</v>
      </c>
      <c r="H18" s="60">
        <v>0</v>
      </c>
      <c r="I18" s="60">
        <v>0</v>
      </c>
      <c r="J18" s="60">
        <v>2305197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2305197</v>
      </c>
      <c r="X18" s="60"/>
      <c r="Y18" s="60">
        <v>2305197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168565854</v>
      </c>
      <c r="D19" s="155">
        <v>0</v>
      </c>
      <c r="E19" s="156">
        <v>173745000</v>
      </c>
      <c r="F19" s="60">
        <v>173745000</v>
      </c>
      <c r="G19" s="60">
        <v>57659000</v>
      </c>
      <c r="H19" s="60">
        <v>0</v>
      </c>
      <c r="I19" s="60">
        <v>0</v>
      </c>
      <c r="J19" s="60">
        <v>57659000</v>
      </c>
      <c r="K19" s="60">
        <v>0</v>
      </c>
      <c r="L19" s="60">
        <v>0</v>
      </c>
      <c r="M19" s="60">
        <v>45809000</v>
      </c>
      <c r="N19" s="60">
        <v>45809000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103468000</v>
      </c>
      <c r="X19" s="60">
        <v>115830000</v>
      </c>
      <c r="Y19" s="60">
        <v>-12362000</v>
      </c>
      <c r="Z19" s="140">
        <v>-10.67</v>
      </c>
      <c r="AA19" s="155">
        <v>173745000</v>
      </c>
    </row>
    <row r="20" spans="1:27" ht="12.75">
      <c r="A20" s="181" t="s">
        <v>35</v>
      </c>
      <c r="B20" s="185"/>
      <c r="C20" s="155">
        <v>8946114</v>
      </c>
      <c r="D20" s="155">
        <v>0</v>
      </c>
      <c r="E20" s="156">
        <v>29976312</v>
      </c>
      <c r="F20" s="54">
        <v>29976312</v>
      </c>
      <c r="G20" s="54">
        <v>1738034</v>
      </c>
      <c r="H20" s="54">
        <v>4758964</v>
      </c>
      <c r="I20" s="54">
        <v>4120599</v>
      </c>
      <c r="J20" s="54">
        <v>10617597</v>
      </c>
      <c r="K20" s="54">
        <v>454393</v>
      </c>
      <c r="L20" s="54">
        <v>3860530</v>
      </c>
      <c r="M20" s="54">
        <v>6787478</v>
      </c>
      <c r="N20" s="54">
        <v>11102401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21719998</v>
      </c>
      <c r="X20" s="54">
        <v>16888000</v>
      </c>
      <c r="Y20" s="54">
        <v>4831998</v>
      </c>
      <c r="Z20" s="184">
        <v>28.61</v>
      </c>
      <c r="AA20" s="130">
        <v>29976312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425749</v>
      </c>
      <c r="F21" s="60">
        <v>425749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335000</v>
      </c>
      <c r="Y21" s="60">
        <v>-335000</v>
      </c>
      <c r="Z21" s="140">
        <v>-100</v>
      </c>
      <c r="AA21" s="155">
        <v>425749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230952680</v>
      </c>
      <c r="D22" s="188">
        <f>SUM(D5:D21)</f>
        <v>0</v>
      </c>
      <c r="E22" s="189">
        <f t="shared" si="0"/>
        <v>277117004</v>
      </c>
      <c r="F22" s="190">
        <f t="shared" si="0"/>
        <v>277117004</v>
      </c>
      <c r="G22" s="190">
        <f t="shared" si="0"/>
        <v>81577058</v>
      </c>
      <c r="H22" s="190">
        <f t="shared" si="0"/>
        <v>4769207</v>
      </c>
      <c r="I22" s="190">
        <f t="shared" si="0"/>
        <v>5814796</v>
      </c>
      <c r="J22" s="190">
        <f t="shared" si="0"/>
        <v>92161061</v>
      </c>
      <c r="K22" s="190">
        <f t="shared" si="0"/>
        <v>4900484</v>
      </c>
      <c r="L22" s="190">
        <f t="shared" si="0"/>
        <v>3514937</v>
      </c>
      <c r="M22" s="190">
        <f t="shared" si="0"/>
        <v>56917631</v>
      </c>
      <c r="N22" s="190">
        <f t="shared" si="0"/>
        <v>65333052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157494113</v>
      </c>
      <c r="X22" s="190">
        <f t="shared" si="0"/>
        <v>176267082</v>
      </c>
      <c r="Y22" s="190">
        <f t="shared" si="0"/>
        <v>-18772969</v>
      </c>
      <c r="Z22" s="191">
        <f>+IF(X22&lt;&gt;0,+(Y22/X22)*100,0)</f>
        <v>-10.65029771128792</v>
      </c>
      <c r="AA22" s="188">
        <f>SUM(AA5:AA21)</f>
        <v>277117004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79763798</v>
      </c>
      <c r="D25" s="155">
        <v>0</v>
      </c>
      <c r="E25" s="156">
        <v>98540463</v>
      </c>
      <c r="F25" s="60">
        <v>98540463</v>
      </c>
      <c r="G25" s="60">
        <v>8117477</v>
      </c>
      <c r="H25" s="60">
        <v>8247001</v>
      </c>
      <c r="I25" s="60">
        <v>10114323</v>
      </c>
      <c r="J25" s="60">
        <v>26478801</v>
      </c>
      <c r="K25" s="60">
        <v>8043591</v>
      </c>
      <c r="L25" s="60">
        <v>7648423</v>
      </c>
      <c r="M25" s="60">
        <v>8491594</v>
      </c>
      <c r="N25" s="60">
        <v>24183608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50662409</v>
      </c>
      <c r="X25" s="60">
        <v>49270002</v>
      </c>
      <c r="Y25" s="60">
        <v>1392407</v>
      </c>
      <c r="Z25" s="140">
        <v>2.83</v>
      </c>
      <c r="AA25" s="155">
        <v>98540463</v>
      </c>
    </row>
    <row r="26" spans="1:27" ht="12.75">
      <c r="A26" s="183" t="s">
        <v>38</v>
      </c>
      <c r="B26" s="182"/>
      <c r="C26" s="155">
        <v>12027537</v>
      </c>
      <c r="D26" s="155">
        <v>0</v>
      </c>
      <c r="E26" s="156">
        <v>12398298</v>
      </c>
      <c r="F26" s="60">
        <v>12398298</v>
      </c>
      <c r="G26" s="60">
        <v>0</v>
      </c>
      <c r="H26" s="60">
        <v>0</v>
      </c>
      <c r="I26" s="60">
        <v>976416</v>
      </c>
      <c r="J26" s="60">
        <v>976416</v>
      </c>
      <c r="K26" s="60">
        <v>976417</v>
      </c>
      <c r="L26" s="60">
        <v>86315</v>
      </c>
      <c r="M26" s="60">
        <v>600271</v>
      </c>
      <c r="N26" s="60">
        <v>1663003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2639419</v>
      </c>
      <c r="X26" s="60">
        <v>6199002</v>
      </c>
      <c r="Y26" s="60">
        <v>-3559583</v>
      </c>
      <c r="Z26" s="140">
        <v>-57.42</v>
      </c>
      <c r="AA26" s="155">
        <v>12398298</v>
      </c>
    </row>
    <row r="27" spans="1:27" ht="12.75">
      <c r="A27" s="183" t="s">
        <v>118</v>
      </c>
      <c r="B27" s="182"/>
      <c r="C27" s="155">
        <v>1685627</v>
      </c>
      <c r="D27" s="155">
        <v>0</v>
      </c>
      <c r="E27" s="156">
        <v>7810820</v>
      </c>
      <c r="F27" s="60">
        <v>7810820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3905496</v>
      </c>
      <c r="Y27" s="60">
        <v>-3905496</v>
      </c>
      <c r="Z27" s="140">
        <v>-100</v>
      </c>
      <c r="AA27" s="155">
        <v>7810820</v>
      </c>
    </row>
    <row r="28" spans="1:27" ht="12.75">
      <c r="A28" s="183" t="s">
        <v>39</v>
      </c>
      <c r="B28" s="182"/>
      <c r="C28" s="155">
        <v>32792841</v>
      </c>
      <c r="D28" s="155">
        <v>0</v>
      </c>
      <c r="E28" s="156">
        <v>48898382</v>
      </c>
      <c r="F28" s="60">
        <v>48898382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88788</v>
      </c>
      <c r="M28" s="60">
        <v>0</v>
      </c>
      <c r="N28" s="60">
        <v>88788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88788</v>
      </c>
      <c r="X28" s="60">
        <v>17287000</v>
      </c>
      <c r="Y28" s="60">
        <v>-17198212</v>
      </c>
      <c r="Z28" s="140">
        <v>-99.49</v>
      </c>
      <c r="AA28" s="155">
        <v>48898382</v>
      </c>
    </row>
    <row r="29" spans="1:27" ht="12.75">
      <c r="A29" s="183" t="s">
        <v>40</v>
      </c>
      <c r="B29" s="182"/>
      <c r="C29" s="155">
        <v>1370327</v>
      </c>
      <c r="D29" s="155">
        <v>0</v>
      </c>
      <c r="E29" s="156">
        <v>53200</v>
      </c>
      <c r="F29" s="60">
        <v>53200</v>
      </c>
      <c r="G29" s="60">
        <v>24860</v>
      </c>
      <c r="H29" s="60">
        <v>44183</v>
      </c>
      <c r="I29" s="60">
        <v>0</v>
      </c>
      <c r="J29" s="60">
        <v>69043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69043</v>
      </c>
      <c r="X29" s="60">
        <v>26598</v>
      </c>
      <c r="Y29" s="60">
        <v>42445</v>
      </c>
      <c r="Z29" s="140">
        <v>159.58</v>
      </c>
      <c r="AA29" s="155">
        <v>53200</v>
      </c>
    </row>
    <row r="30" spans="1:27" ht="12.75">
      <c r="A30" s="183" t="s">
        <v>119</v>
      </c>
      <c r="B30" s="182"/>
      <c r="C30" s="155">
        <v>20023259</v>
      </c>
      <c r="D30" s="155">
        <v>0</v>
      </c>
      <c r="E30" s="156">
        <v>26599079</v>
      </c>
      <c r="F30" s="60">
        <v>26599079</v>
      </c>
      <c r="G30" s="60">
        <v>2704922</v>
      </c>
      <c r="H30" s="60">
        <v>3038889</v>
      </c>
      <c r="I30" s="60">
        <v>2483369</v>
      </c>
      <c r="J30" s="60">
        <v>8227180</v>
      </c>
      <c r="K30" s="60">
        <v>1550548</v>
      </c>
      <c r="L30" s="60">
        <v>1499770</v>
      </c>
      <c r="M30" s="60">
        <v>0</v>
      </c>
      <c r="N30" s="60">
        <v>3050318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11277498</v>
      </c>
      <c r="X30" s="60">
        <v>13299540</v>
      </c>
      <c r="Y30" s="60">
        <v>-2022042</v>
      </c>
      <c r="Z30" s="140">
        <v>-15.2</v>
      </c>
      <c r="AA30" s="155">
        <v>26599079</v>
      </c>
    </row>
    <row r="31" spans="1:27" ht="12.75">
      <c r="A31" s="183" t="s">
        <v>120</v>
      </c>
      <c r="B31" s="182"/>
      <c r="C31" s="155">
        <v>13479886</v>
      </c>
      <c r="D31" s="155">
        <v>0</v>
      </c>
      <c r="E31" s="156">
        <v>3188310</v>
      </c>
      <c r="F31" s="60">
        <v>3188310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1594158</v>
      </c>
      <c r="Y31" s="60">
        <v>-1594158</v>
      </c>
      <c r="Z31" s="140">
        <v>-100</v>
      </c>
      <c r="AA31" s="155">
        <v>3188310</v>
      </c>
    </row>
    <row r="32" spans="1:27" ht="12.75">
      <c r="A32" s="183" t="s">
        <v>121</v>
      </c>
      <c r="B32" s="182"/>
      <c r="C32" s="155">
        <v>2379847</v>
      </c>
      <c r="D32" s="155">
        <v>0</v>
      </c>
      <c r="E32" s="156">
        <v>82704668</v>
      </c>
      <c r="F32" s="60">
        <v>82704668</v>
      </c>
      <c r="G32" s="60">
        <v>1378346</v>
      </c>
      <c r="H32" s="60">
        <v>4621137</v>
      </c>
      <c r="I32" s="60">
        <v>2087549</v>
      </c>
      <c r="J32" s="60">
        <v>8087032</v>
      </c>
      <c r="K32" s="60">
        <v>3690194</v>
      </c>
      <c r="L32" s="60">
        <v>5243808</v>
      </c>
      <c r="M32" s="60">
        <v>12406360</v>
      </c>
      <c r="N32" s="60">
        <v>21340362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29427394</v>
      </c>
      <c r="X32" s="60">
        <v>39785000</v>
      </c>
      <c r="Y32" s="60">
        <v>-10357606</v>
      </c>
      <c r="Z32" s="140">
        <v>-26.03</v>
      </c>
      <c r="AA32" s="155">
        <v>82704668</v>
      </c>
    </row>
    <row r="33" spans="1:27" ht="12.75">
      <c r="A33" s="183" t="s">
        <v>42</v>
      </c>
      <c r="B33" s="182"/>
      <c r="C33" s="155">
        <v>30303773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1485</v>
      </c>
      <c r="N33" s="60">
        <v>1485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1485</v>
      </c>
      <c r="X33" s="60"/>
      <c r="Y33" s="60">
        <v>1485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49410017</v>
      </c>
      <c r="D34" s="155">
        <v>0</v>
      </c>
      <c r="E34" s="156">
        <v>53632901</v>
      </c>
      <c r="F34" s="60">
        <v>53632901</v>
      </c>
      <c r="G34" s="60">
        <v>6653185</v>
      </c>
      <c r="H34" s="60">
        <v>1637170</v>
      </c>
      <c r="I34" s="60">
        <v>3109112</v>
      </c>
      <c r="J34" s="60">
        <v>11399467</v>
      </c>
      <c r="K34" s="60">
        <v>3506391</v>
      </c>
      <c r="L34" s="60">
        <v>5525780</v>
      </c>
      <c r="M34" s="60">
        <v>4364560</v>
      </c>
      <c r="N34" s="60">
        <v>13396731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24796198</v>
      </c>
      <c r="X34" s="60">
        <v>22475000</v>
      </c>
      <c r="Y34" s="60">
        <v>2321198</v>
      </c>
      <c r="Z34" s="140">
        <v>10.33</v>
      </c>
      <c r="AA34" s="155">
        <v>53632901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243236912</v>
      </c>
      <c r="D36" s="188">
        <f>SUM(D25:D35)</f>
        <v>0</v>
      </c>
      <c r="E36" s="189">
        <f t="shared" si="1"/>
        <v>333826121</v>
      </c>
      <c r="F36" s="190">
        <f t="shared" si="1"/>
        <v>333826121</v>
      </c>
      <c r="G36" s="190">
        <f t="shared" si="1"/>
        <v>18878790</v>
      </c>
      <c r="H36" s="190">
        <f t="shared" si="1"/>
        <v>17588380</v>
      </c>
      <c r="I36" s="190">
        <f t="shared" si="1"/>
        <v>18770769</v>
      </c>
      <c r="J36" s="190">
        <f t="shared" si="1"/>
        <v>55237939</v>
      </c>
      <c r="K36" s="190">
        <f t="shared" si="1"/>
        <v>17767141</v>
      </c>
      <c r="L36" s="190">
        <f t="shared" si="1"/>
        <v>20092884</v>
      </c>
      <c r="M36" s="190">
        <f t="shared" si="1"/>
        <v>25864270</v>
      </c>
      <c r="N36" s="190">
        <f t="shared" si="1"/>
        <v>63724295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118962234</v>
      </c>
      <c r="X36" s="190">
        <f t="shared" si="1"/>
        <v>153841796</v>
      </c>
      <c r="Y36" s="190">
        <f t="shared" si="1"/>
        <v>-34879562</v>
      </c>
      <c r="Z36" s="191">
        <f>+IF(X36&lt;&gt;0,+(Y36/X36)*100,0)</f>
        <v>-22.672357517199032</v>
      </c>
      <c r="AA36" s="188">
        <f>SUM(AA25:AA35)</f>
        <v>333826121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-12284232</v>
      </c>
      <c r="D38" s="199">
        <f>+D22-D36</f>
        <v>0</v>
      </c>
      <c r="E38" s="200">
        <f t="shared" si="2"/>
        <v>-56709117</v>
      </c>
      <c r="F38" s="106">
        <f t="shared" si="2"/>
        <v>-56709117</v>
      </c>
      <c r="G38" s="106">
        <f t="shared" si="2"/>
        <v>62698268</v>
      </c>
      <c r="H38" s="106">
        <f t="shared" si="2"/>
        <v>-12819173</v>
      </c>
      <c r="I38" s="106">
        <f t="shared" si="2"/>
        <v>-12955973</v>
      </c>
      <c r="J38" s="106">
        <f t="shared" si="2"/>
        <v>36923122</v>
      </c>
      <c r="K38" s="106">
        <f t="shared" si="2"/>
        <v>-12866657</v>
      </c>
      <c r="L38" s="106">
        <f t="shared" si="2"/>
        <v>-16577947</v>
      </c>
      <c r="M38" s="106">
        <f t="shared" si="2"/>
        <v>31053361</v>
      </c>
      <c r="N38" s="106">
        <f t="shared" si="2"/>
        <v>1608757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38531879</v>
      </c>
      <c r="X38" s="106">
        <f>IF(F22=F36,0,X22-X36)</f>
        <v>22425286</v>
      </c>
      <c r="Y38" s="106">
        <f t="shared" si="2"/>
        <v>16106593</v>
      </c>
      <c r="Z38" s="201">
        <f>+IF(X38&lt;&gt;0,+(Y38/X38)*100,0)</f>
        <v>71.82335600981857</v>
      </c>
      <c r="AA38" s="199">
        <f>+AA22-AA36</f>
        <v>-56709117</v>
      </c>
    </row>
    <row r="39" spans="1:27" ht="12.75">
      <c r="A39" s="181" t="s">
        <v>46</v>
      </c>
      <c r="B39" s="185"/>
      <c r="C39" s="155">
        <v>70275836</v>
      </c>
      <c r="D39" s="155">
        <v>0</v>
      </c>
      <c r="E39" s="156">
        <v>67795000</v>
      </c>
      <c r="F39" s="60">
        <v>67795000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27616000</v>
      </c>
      <c r="Y39" s="60">
        <v>-27616000</v>
      </c>
      <c r="Z39" s="140">
        <v>-100</v>
      </c>
      <c r="AA39" s="155">
        <v>67795000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57991604</v>
      </c>
      <c r="D42" s="206">
        <f>SUM(D38:D41)</f>
        <v>0</v>
      </c>
      <c r="E42" s="207">
        <f t="shared" si="3"/>
        <v>11085883</v>
      </c>
      <c r="F42" s="88">
        <f t="shared" si="3"/>
        <v>11085883</v>
      </c>
      <c r="G42" s="88">
        <f t="shared" si="3"/>
        <v>62698268</v>
      </c>
      <c r="H42" s="88">
        <f t="shared" si="3"/>
        <v>-12819173</v>
      </c>
      <c r="I42" s="88">
        <f t="shared" si="3"/>
        <v>-12955973</v>
      </c>
      <c r="J42" s="88">
        <f t="shared" si="3"/>
        <v>36923122</v>
      </c>
      <c r="K42" s="88">
        <f t="shared" si="3"/>
        <v>-12866657</v>
      </c>
      <c r="L42" s="88">
        <f t="shared" si="3"/>
        <v>-16577947</v>
      </c>
      <c r="M42" s="88">
        <f t="shared" si="3"/>
        <v>31053361</v>
      </c>
      <c r="N42" s="88">
        <f t="shared" si="3"/>
        <v>1608757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38531879</v>
      </c>
      <c r="X42" s="88">
        <f t="shared" si="3"/>
        <v>50041286</v>
      </c>
      <c r="Y42" s="88">
        <f t="shared" si="3"/>
        <v>-11509407</v>
      </c>
      <c r="Z42" s="208">
        <f>+IF(X42&lt;&gt;0,+(Y42/X42)*100,0)</f>
        <v>-22.99982258649388</v>
      </c>
      <c r="AA42" s="206">
        <f>SUM(AA38:AA41)</f>
        <v>11085883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57991604</v>
      </c>
      <c r="D44" s="210">
        <f>+D42-D43</f>
        <v>0</v>
      </c>
      <c r="E44" s="211">
        <f t="shared" si="4"/>
        <v>11085883</v>
      </c>
      <c r="F44" s="77">
        <f t="shared" si="4"/>
        <v>11085883</v>
      </c>
      <c r="G44" s="77">
        <f t="shared" si="4"/>
        <v>62698268</v>
      </c>
      <c r="H44" s="77">
        <f t="shared" si="4"/>
        <v>-12819173</v>
      </c>
      <c r="I44" s="77">
        <f t="shared" si="4"/>
        <v>-12955973</v>
      </c>
      <c r="J44" s="77">
        <f t="shared" si="4"/>
        <v>36923122</v>
      </c>
      <c r="K44" s="77">
        <f t="shared" si="4"/>
        <v>-12866657</v>
      </c>
      <c r="L44" s="77">
        <f t="shared" si="4"/>
        <v>-16577947</v>
      </c>
      <c r="M44" s="77">
        <f t="shared" si="4"/>
        <v>31053361</v>
      </c>
      <c r="N44" s="77">
        <f t="shared" si="4"/>
        <v>1608757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38531879</v>
      </c>
      <c r="X44" s="77">
        <f t="shared" si="4"/>
        <v>50041286</v>
      </c>
      <c r="Y44" s="77">
        <f t="shared" si="4"/>
        <v>-11509407</v>
      </c>
      <c r="Z44" s="212">
        <f>+IF(X44&lt;&gt;0,+(Y44/X44)*100,0)</f>
        <v>-22.99982258649388</v>
      </c>
      <c r="AA44" s="210">
        <f>+AA42-AA43</f>
        <v>11085883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57991604</v>
      </c>
      <c r="D46" s="206">
        <f>SUM(D44:D45)</f>
        <v>0</v>
      </c>
      <c r="E46" s="207">
        <f t="shared" si="5"/>
        <v>11085883</v>
      </c>
      <c r="F46" s="88">
        <f t="shared" si="5"/>
        <v>11085883</v>
      </c>
      <c r="G46" s="88">
        <f t="shared" si="5"/>
        <v>62698268</v>
      </c>
      <c r="H46" s="88">
        <f t="shared" si="5"/>
        <v>-12819173</v>
      </c>
      <c r="I46" s="88">
        <f t="shared" si="5"/>
        <v>-12955973</v>
      </c>
      <c r="J46" s="88">
        <f t="shared" si="5"/>
        <v>36923122</v>
      </c>
      <c r="K46" s="88">
        <f t="shared" si="5"/>
        <v>-12866657</v>
      </c>
      <c r="L46" s="88">
        <f t="shared" si="5"/>
        <v>-16577947</v>
      </c>
      <c r="M46" s="88">
        <f t="shared" si="5"/>
        <v>31053361</v>
      </c>
      <c r="N46" s="88">
        <f t="shared" si="5"/>
        <v>1608757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38531879</v>
      </c>
      <c r="X46" s="88">
        <f t="shared" si="5"/>
        <v>50041286</v>
      </c>
      <c r="Y46" s="88">
        <f t="shared" si="5"/>
        <v>-11509407</v>
      </c>
      <c r="Z46" s="208">
        <f>+IF(X46&lt;&gt;0,+(Y46/X46)*100,0)</f>
        <v>-22.99982258649388</v>
      </c>
      <c r="AA46" s="206">
        <f>SUM(AA44:AA45)</f>
        <v>11085883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57991604</v>
      </c>
      <c r="D48" s="217">
        <f>SUM(D46:D47)</f>
        <v>0</v>
      </c>
      <c r="E48" s="218">
        <f t="shared" si="6"/>
        <v>11085883</v>
      </c>
      <c r="F48" s="219">
        <f t="shared" si="6"/>
        <v>11085883</v>
      </c>
      <c r="G48" s="219">
        <f t="shared" si="6"/>
        <v>62698268</v>
      </c>
      <c r="H48" s="220">
        <f t="shared" si="6"/>
        <v>-12819173</v>
      </c>
      <c r="I48" s="220">
        <f t="shared" si="6"/>
        <v>-12955973</v>
      </c>
      <c r="J48" s="220">
        <f t="shared" si="6"/>
        <v>36923122</v>
      </c>
      <c r="K48" s="220">
        <f t="shared" si="6"/>
        <v>-12866657</v>
      </c>
      <c r="L48" s="220">
        <f t="shared" si="6"/>
        <v>-16577947</v>
      </c>
      <c r="M48" s="219">
        <f t="shared" si="6"/>
        <v>31053361</v>
      </c>
      <c r="N48" s="219">
        <f t="shared" si="6"/>
        <v>1608757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38531879</v>
      </c>
      <c r="X48" s="220">
        <f t="shared" si="6"/>
        <v>50041286</v>
      </c>
      <c r="Y48" s="220">
        <f t="shared" si="6"/>
        <v>-11509407</v>
      </c>
      <c r="Z48" s="221">
        <f>+IF(X48&lt;&gt;0,+(Y48/X48)*100,0)</f>
        <v>-22.99982258649388</v>
      </c>
      <c r="AA48" s="222">
        <f>SUM(AA46:AA47)</f>
        <v>11085883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19258954</v>
      </c>
      <c r="D5" s="153">
        <f>SUM(D6:D8)</f>
        <v>0</v>
      </c>
      <c r="E5" s="154">
        <f t="shared" si="0"/>
        <v>5115767</v>
      </c>
      <c r="F5" s="100">
        <f t="shared" si="0"/>
        <v>5115767</v>
      </c>
      <c r="G5" s="100">
        <f t="shared" si="0"/>
        <v>1985</v>
      </c>
      <c r="H5" s="100">
        <f t="shared" si="0"/>
        <v>0</v>
      </c>
      <c r="I5" s="100">
        <f t="shared" si="0"/>
        <v>0</v>
      </c>
      <c r="J5" s="100">
        <f t="shared" si="0"/>
        <v>1985</v>
      </c>
      <c r="K5" s="100">
        <f t="shared" si="0"/>
        <v>0</v>
      </c>
      <c r="L5" s="100">
        <f t="shared" si="0"/>
        <v>195143</v>
      </c>
      <c r="M5" s="100">
        <f t="shared" si="0"/>
        <v>93629</v>
      </c>
      <c r="N5" s="100">
        <f t="shared" si="0"/>
        <v>288772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290757</v>
      </c>
      <c r="X5" s="100">
        <f t="shared" si="0"/>
        <v>1277200</v>
      </c>
      <c r="Y5" s="100">
        <f t="shared" si="0"/>
        <v>-986443</v>
      </c>
      <c r="Z5" s="137">
        <f>+IF(X5&lt;&gt;0,+(Y5/X5)*100,0)</f>
        <v>-77.2348105230191</v>
      </c>
      <c r="AA5" s="153">
        <f>SUM(AA6:AA8)</f>
        <v>5115767</v>
      </c>
    </row>
    <row r="6" spans="1:27" ht="12.75">
      <c r="A6" s="138" t="s">
        <v>75</v>
      </c>
      <c r="B6" s="136"/>
      <c r="C6" s="155"/>
      <c r="D6" s="155"/>
      <c r="E6" s="156">
        <v>95760</v>
      </c>
      <c r="F6" s="60">
        <v>95760</v>
      </c>
      <c r="G6" s="60"/>
      <c r="H6" s="60"/>
      <c r="I6" s="60"/>
      <c r="J6" s="60"/>
      <c r="K6" s="60"/>
      <c r="L6" s="60">
        <v>5500</v>
      </c>
      <c r="M6" s="60"/>
      <c r="N6" s="60">
        <v>5500</v>
      </c>
      <c r="O6" s="60"/>
      <c r="P6" s="60"/>
      <c r="Q6" s="60"/>
      <c r="R6" s="60"/>
      <c r="S6" s="60"/>
      <c r="T6" s="60"/>
      <c r="U6" s="60"/>
      <c r="V6" s="60"/>
      <c r="W6" s="60">
        <v>5500</v>
      </c>
      <c r="X6" s="60">
        <v>48000</v>
      </c>
      <c r="Y6" s="60">
        <v>-42500</v>
      </c>
      <c r="Z6" s="140">
        <v>-88.54</v>
      </c>
      <c r="AA6" s="62">
        <v>95760</v>
      </c>
    </row>
    <row r="7" spans="1:27" ht="12.75">
      <c r="A7" s="138" t="s">
        <v>76</v>
      </c>
      <c r="B7" s="136"/>
      <c r="C7" s="157">
        <v>19258954</v>
      </c>
      <c r="D7" s="157"/>
      <c r="E7" s="158">
        <v>2830240</v>
      </c>
      <c r="F7" s="159">
        <v>2830240</v>
      </c>
      <c r="G7" s="159">
        <v>1985</v>
      </c>
      <c r="H7" s="159"/>
      <c r="I7" s="159"/>
      <c r="J7" s="159">
        <v>1985</v>
      </c>
      <c r="K7" s="159"/>
      <c r="L7" s="159">
        <v>52986</v>
      </c>
      <c r="M7" s="159"/>
      <c r="N7" s="159">
        <v>52986</v>
      </c>
      <c r="O7" s="159"/>
      <c r="P7" s="159"/>
      <c r="Q7" s="159"/>
      <c r="R7" s="159"/>
      <c r="S7" s="159"/>
      <c r="T7" s="159"/>
      <c r="U7" s="159"/>
      <c r="V7" s="159"/>
      <c r="W7" s="159">
        <v>54971</v>
      </c>
      <c r="X7" s="159">
        <v>1229200</v>
      </c>
      <c r="Y7" s="159">
        <v>-1174229</v>
      </c>
      <c r="Z7" s="141">
        <v>-95.53</v>
      </c>
      <c r="AA7" s="225">
        <v>2830240</v>
      </c>
    </row>
    <row r="8" spans="1:27" ht="12.75">
      <c r="A8" s="138" t="s">
        <v>77</v>
      </c>
      <c r="B8" s="136"/>
      <c r="C8" s="155"/>
      <c r="D8" s="155"/>
      <c r="E8" s="156">
        <v>2189767</v>
      </c>
      <c r="F8" s="60">
        <v>2189767</v>
      </c>
      <c r="G8" s="60"/>
      <c r="H8" s="60"/>
      <c r="I8" s="60"/>
      <c r="J8" s="60"/>
      <c r="K8" s="60"/>
      <c r="L8" s="60">
        <v>136657</v>
      </c>
      <c r="M8" s="60">
        <v>93629</v>
      </c>
      <c r="N8" s="60">
        <v>230286</v>
      </c>
      <c r="O8" s="60"/>
      <c r="P8" s="60"/>
      <c r="Q8" s="60"/>
      <c r="R8" s="60"/>
      <c r="S8" s="60"/>
      <c r="T8" s="60"/>
      <c r="U8" s="60"/>
      <c r="V8" s="60"/>
      <c r="W8" s="60">
        <v>230286</v>
      </c>
      <c r="X8" s="60"/>
      <c r="Y8" s="60">
        <v>230286</v>
      </c>
      <c r="Z8" s="140"/>
      <c r="AA8" s="62">
        <v>2189767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1446710</v>
      </c>
      <c r="F9" s="100">
        <f t="shared" si="1"/>
        <v>1446710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65130</v>
      </c>
      <c r="M9" s="100">
        <f t="shared" si="1"/>
        <v>15550</v>
      </c>
      <c r="N9" s="100">
        <f t="shared" si="1"/>
        <v>80680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80680</v>
      </c>
      <c r="X9" s="100">
        <f t="shared" si="1"/>
        <v>721998</v>
      </c>
      <c r="Y9" s="100">
        <f t="shared" si="1"/>
        <v>-641318</v>
      </c>
      <c r="Z9" s="137">
        <f>+IF(X9&lt;&gt;0,+(Y9/X9)*100,0)</f>
        <v>-88.82545381012136</v>
      </c>
      <c r="AA9" s="102">
        <f>SUM(AA10:AA14)</f>
        <v>1446710</v>
      </c>
    </row>
    <row r="10" spans="1:27" ht="12.75">
      <c r="A10" s="138" t="s">
        <v>79</v>
      </c>
      <c r="B10" s="136"/>
      <c r="C10" s="155"/>
      <c r="D10" s="155"/>
      <c r="E10" s="156">
        <v>146710</v>
      </c>
      <c r="F10" s="60">
        <v>146710</v>
      </c>
      <c r="G10" s="60"/>
      <c r="H10" s="60"/>
      <c r="I10" s="60"/>
      <c r="J10" s="60"/>
      <c r="K10" s="60"/>
      <c r="L10" s="60">
        <v>65130</v>
      </c>
      <c r="M10" s="60"/>
      <c r="N10" s="60">
        <v>65130</v>
      </c>
      <c r="O10" s="60"/>
      <c r="P10" s="60"/>
      <c r="Q10" s="60"/>
      <c r="R10" s="60"/>
      <c r="S10" s="60"/>
      <c r="T10" s="60"/>
      <c r="U10" s="60"/>
      <c r="V10" s="60"/>
      <c r="W10" s="60">
        <v>65130</v>
      </c>
      <c r="X10" s="60">
        <v>72000</v>
      </c>
      <c r="Y10" s="60">
        <v>-6870</v>
      </c>
      <c r="Z10" s="140">
        <v>-9.54</v>
      </c>
      <c r="AA10" s="62">
        <v>146710</v>
      </c>
    </row>
    <row r="11" spans="1:27" ht="12.75">
      <c r="A11" s="138" t="s">
        <v>80</v>
      </c>
      <c r="B11" s="136"/>
      <c r="C11" s="155"/>
      <c r="D11" s="155"/>
      <c r="E11" s="156">
        <v>400000</v>
      </c>
      <c r="F11" s="60">
        <v>400000</v>
      </c>
      <c r="G11" s="60"/>
      <c r="H11" s="60"/>
      <c r="I11" s="60"/>
      <c r="J11" s="60"/>
      <c r="K11" s="60"/>
      <c r="L11" s="60"/>
      <c r="M11" s="60">
        <v>15550</v>
      </c>
      <c r="N11" s="60">
        <v>15550</v>
      </c>
      <c r="O11" s="60"/>
      <c r="P11" s="60"/>
      <c r="Q11" s="60"/>
      <c r="R11" s="60"/>
      <c r="S11" s="60"/>
      <c r="T11" s="60"/>
      <c r="U11" s="60"/>
      <c r="V11" s="60"/>
      <c r="W11" s="60">
        <v>15550</v>
      </c>
      <c r="X11" s="60">
        <v>199998</v>
      </c>
      <c r="Y11" s="60">
        <v>-184448</v>
      </c>
      <c r="Z11" s="140">
        <v>-92.22</v>
      </c>
      <c r="AA11" s="62">
        <v>400000</v>
      </c>
    </row>
    <row r="12" spans="1:27" ht="12.75">
      <c r="A12" s="138" t="s">
        <v>81</v>
      </c>
      <c r="B12" s="136"/>
      <c r="C12" s="155"/>
      <c r="D12" s="155"/>
      <c r="E12" s="156">
        <v>900000</v>
      </c>
      <c r="F12" s="60">
        <v>900000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450000</v>
      </c>
      <c r="Y12" s="60">
        <v>-450000</v>
      </c>
      <c r="Z12" s="140">
        <v>-100</v>
      </c>
      <c r="AA12" s="62">
        <v>900000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51173271</v>
      </c>
      <c r="D15" s="153">
        <f>SUM(D16:D18)</f>
        <v>0</v>
      </c>
      <c r="E15" s="154">
        <f t="shared" si="2"/>
        <v>76210250</v>
      </c>
      <c r="F15" s="100">
        <f t="shared" si="2"/>
        <v>76210250</v>
      </c>
      <c r="G15" s="100">
        <f t="shared" si="2"/>
        <v>0</v>
      </c>
      <c r="H15" s="100">
        <f t="shared" si="2"/>
        <v>795815</v>
      </c>
      <c r="I15" s="100">
        <f t="shared" si="2"/>
        <v>847064</v>
      </c>
      <c r="J15" s="100">
        <f t="shared" si="2"/>
        <v>1642879</v>
      </c>
      <c r="K15" s="100">
        <f t="shared" si="2"/>
        <v>795815</v>
      </c>
      <c r="L15" s="100">
        <f t="shared" si="2"/>
        <v>5281817</v>
      </c>
      <c r="M15" s="100">
        <f t="shared" si="2"/>
        <v>13153899</v>
      </c>
      <c r="N15" s="100">
        <f t="shared" si="2"/>
        <v>19231531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20874410</v>
      </c>
      <c r="X15" s="100">
        <f t="shared" si="2"/>
        <v>41371998</v>
      </c>
      <c r="Y15" s="100">
        <f t="shared" si="2"/>
        <v>-20497588</v>
      </c>
      <c r="Z15" s="137">
        <f>+IF(X15&lt;&gt;0,+(Y15/X15)*100,0)</f>
        <v>-49.544592939407956</v>
      </c>
      <c r="AA15" s="102">
        <f>SUM(AA16:AA18)</f>
        <v>76210250</v>
      </c>
    </row>
    <row r="16" spans="1:27" ht="12.75">
      <c r="A16" s="138" t="s">
        <v>85</v>
      </c>
      <c r="B16" s="136"/>
      <c r="C16" s="155"/>
      <c r="D16" s="155"/>
      <c r="E16" s="156">
        <v>1600000</v>
      </c>
      <c r="F16" s="60">
        <v>1600000</v>
      </c>
      <c r="G16" s="60"/>
      <c r="H16" s="60">
        <v>63386</v>
      </c>
      <c r="I16" s="60"/>
      <c r="J16" s="60">
        <v>63386</v>
      </c>
      <c r="K16" s="60">
        <v>63386</v>
      </c>
      <c r="L16" s="60"/>
      <c r="M16" s="60"/>
      <c r="N16" s="60">
        <v>63386</v>
      </c>
      <c r="O16" s="60"/>
      <c r="P16" s="60"/>
      <c r="Q16" s="60"/>
      <c r="R16" s="60"/>
      <c r="S16" s="60"/>
      <c r="T16" s="60"/>
      <c r="U16" s="60"/>
      <c r="V16" s="60"/>
      <c r="W16" s="60">
        <v>126772</v>
      </c>
      <c r="X16" s="60">
        <v>799998</v>
      </c>
      <c r="Y16" s="60">
        <v>-673226</v>
      </c>
      <c r="Z16" s="140">
        <v>-84.15</v>
      </c>
      <c r="AA16" s="62">
        <v>1600000</v>
      </c>
    </row>
    <row r="17" spans="1:27" ht="12.75">
      <c r="A17" s="138" t="s">
        <v>86</v>
      </c>
      <c r="B17" s="136"/>
      <c r="C17" s="155">
        <v>51173271</v>
      </c>
      <c r="D17" s="155"/>
      <c r="E17" s="156">
        <v>74610250</v>
      </c>
      <c r="F17" s="60">
        <v>74610250</v>
      </c>
      <c r="G17" s="60"/>
      <c r="H17" s="60">
        <v>732429</v>
      </c>
      <c r="I17" s="60">
        <v>847064</v>
      </c>
      <c r="J17" s="60">
        <v>1579493</v>
      </c>
      <c r="K17" s="60">
        <v>732429</v>
      </c>
      <c r="L17" s="60">
        <v>5281817</v>
      </c>
      <c r="M17" s="60">
        <v>13153899</v>
      </c>
      <c r="N17" s="60">
        <v>19168145</v>
      </c>
      <c r="O17" s="60"/>
      <c r="P17" s="60"/>
      <c r="Q17" s="60"/>
      <c r="R17" s="60"/>
      <c r="S17" s="60"/>
      <c r="T17" s="60"/>
      <c r="U17" s="60"/>
      <c r="V17" s="60"/>
      <c r="W17" s="60">
        <v>20747638</v>
      </c>
      <c r="X17" s="60">
        <v>40572000</v>
      </c>
      <c r="Y17" s="60">
        <v>-19824362</v>
      </c>
      <c r="Z17" s="140">
        <v>-48.86</v>
      </c>
      <c r="AA17" s="62">
        <v>74610250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4124626</v>
      </c>
      <c r="F19" s="100">
        <f t="shared" si="3"/>
        <v>4124626</v>
      </c>
      <c r="G19" s="100">
        <f t="shared" si="3"/>
        <v>0</v>
      </c>
      <c r="H19" s="100">
        <f t="shared" si="3"/>
        <v>158855</v>
      </c>
      <c r="I19" s="100">
        <f t="shared" si="3"/>
        <v>562999</v>
      </c>
      <c r="J19" s="100">
        <f t="shared" si="3"/>
        <v>721854</v>
      </c>
      <c r="K19" s="100">
        <f t="shared" si="3"/>
        <v>158855</v>
      </c>
      <c r="L19" s="100">
        <f t="shared" si="3"/>
        <v>95704</v>
      </c>
      <c r="M19" s="100">
        <f t="shared" si="3"/>
        <v>0</v>
      </c>
      <c r="N19" s="100">
        <f t="shared" si="3"/>
        <v>254559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976413</v>
      </c>
      <c r="X19" s="100">
        <f t="shared" si="3"/>
        <v>1509600</v>
      </c>
      <c r="Y19" s="100">
        <f t="shared" si="3"/>
        <v>-533187</v>
      </c>
      <c r="Z19" s="137">
        <f>+IF(X19&lt;&gt;0,+(Y19/X19)*100,0)</f>
        <v>-35.31975357710652</v>
      </c>
      <c r="AA19" s="102">
        <f>SUM(AA20:AA23)</f>
        <v>4124626</v>
      </c>
    </row>
    <row r="20" spans="1:27" ht="12.75">
      <c r="A20" s="138" t="s">
        <v>89</v>
      </c>
      <c r="B20" s="136"/>
      <c r="C20" s="155"/>
      <c r="D20" s="155"/>
      <c r="E20" s="156">
        <v>3194626</v>
      </c>
      <c r="F20" s="60">
        <v>3194626</v>
      </c>
      <c r="G20" s="60"/>
      <c r="H20" s="60">
        <v>158855</v>
      </c>
      <c r="I20" s="60">
        <v>562999</v>
      </c>
      <c r="J20" s="60">
        <v>721854</v>
      </c>
      <c r="K20" s="60">
        <v>158855</v>
      </c>
      <c r="L20" s="60">
        <v>95704</v>
      </c>
      <c r="M20" s="60"/>
      <c r="N20" s="60">
        <v>254559</v>
      </c>
      <c r="O20" s="60"/>
      <c r="P20" s="60"/>
      <c r="Q20" s="60"/>
      <c r="R20" s="60"/>
      <c r="S20" s="60"/>
      <c r="T20" s="60"/>
      <c r="U20" s="60"/>
      <c r="V20" s="60"/>
      <c r="W20" s="60">
        <v>976413</v>
      </c>
      <c r="X20" s="60">
        <v>1379600</v>
      </c>
      <c r="Y20" s="60">
        <v>-403187</v>
      </c>
      <c r="Z20" s="140">
        <v>-29.22</v>
      </c>
      <c r="AA20" s="62">
        <v>3194626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930000</v>
      </c>
      <c r="F23" s="60">
        <v>930000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130000</v>
      </c>
      <c r="Y23" s="60">
        <v>-130000</v>
      </c>
      <c r="Z23" s="140">
        <v>-100</v>
      </c>
      <c r="AA23" s="62">
        <v>930000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70432225</v>
      </c>
      <c r="D25" s="217">
        <f>+D5+D9+D15+D19+D24</f>
        <v>0</v>
      </c>
      <c r="E25" s="230">
        <f t="shared" si="4"/>
        <v>86897353</v>
      </c>
      <c r="F25" s="219">
        <f t="shared" si="4"/>
        <v>86897353</v>
      </c>
      <c r="G25" s="219">
        <f t="shared" si="4"/>
        <v>1985</v>
      </c>
      <c r="H25" s="219">
        <f t="shared" si="4"/>
        <v>954670</v>
      </c>
      <c r="I25" s="219">
        <f t="shared" si="4"/>
        <v>1410063</v>
      </c>
      <c r="J25" s="219">
        <f t="shared" si="4"/>
        <v>2366718</v>
      </c>
      <c r="K25" s="219">
        <f t="shared" si="4"/>
        <v>954670</v>
      </c>
      <c r="L25" s="219">
        <f t="shared" si="4"/>
        <v>5637794</v>
      </c>
      <c r="M25" s="219">
        <f t="shared" si="4"/>
        <v>13263078</v>
      </c>
      <c r="N25" s="219">
        <f t="shared" si="4"/>
        <v>19855542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22222260</v>
      </c>
      <c r="X25" s="219">
        <f t="shared" si="4"/>
        <v>44880796</v>
      </c>
      <c r="Y25" s="219">
        <f t="shared" si="4"/>
        <v>-22658536</v>
      </c>
      <c r="Z25" s="231">
        <f>+IF(X25&lt;&gt;0,+(Y25/X25)*100,0)</f>
        <v>-50.48603861660565</v>
      </c>
      <c r="AA25" s="232">
        <f>+AA5+AA9+AA15+AA19+AA24</f>
        <v>86897353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51173271</v>
      </c>
      <c r="D28" s="155"/>
      <c r="E28" s="156">
        <v>38207000</v>
      </c>
      <c r="F28" s="60">
        <v>38207000</v>
      </c>
      <c r="G28" s="60"/>
      <c r="H28" s="60">
        <v>732429</v>
      </c>
      <c r="I28" s="60">
        <v>698924</v>
      </c>
      <c r="J28" s="60">
        <v>1431353</v>
      </c>
      <c r="K28" s="60">
        <v>732429</v>
      </c>
      <c r="L28" s="60">
        <v>4279564</v>
      </c>
      <c r="M28" s="60">
        <v>8546405</v>
      </c>
      <c r="N28" s="60">
        <v>13558398</v>
      </c>
      <c r="O28" s="60"/>
      <c r="P28" s="60"/>
      <c r="Q28" s="60"/>
      <c r="R28" s="60"/>
      <c r="S28" s="60"/>
      <c r="T28" s="60"/>
      <c r="U28" s="60"/>
      <c r="V28" s="60"/>
      <c r="W28" s="60">
        <v>14989751</v>
      </c>
      <c r="X28" s="60">
        <v>28651917</v>
      </c>
      <c r="Y28" s="60">
        <v>-13662166</v>
      </c>
      <c r="Z28" s="140">
        <v>-47.68</v>
      </c>
      <c r="AA28" s="155">
        <v>38207000</v>
      </c>
    </row>
    <row r="29" spans="1:27" ht="12.75">
      <c r="A29" s="234" t="s">
        <v>134</v>
      </c>
      <c r="B29" s="136"/>
      <c r="C29" s="155"/>
      <c r="D29" s="155"/>
      <c r="E29" s="156">
        <v>29588000</v>
      </c>
      <c r="F29" s="60">
        <v>29588000</v>
      </c>
      <c r="G29" s="60"/>
      <c r="H29" s="60"/>
      <c r="I29" s="60">
        <v>87300</v>
      </c>
      <c r="J29" s="60">
        <v>87300</v>
      </c>
      <c r="K29" s="60"/>
      <c r="L29" s="60">
        <v>1002253</v>
      </c>
      <c r="M29" s="60">
        <v>4607494</v>
      </c>
      <c r="N29" s="60">
        <v>5609747</v>
      </c>
      <c r="O29" s="60"/>
      <c r="P29" s="60"/>
      <c r="Q29" s="60"/>
      <c r="R29" s="60"/>
      <c r="S29" s="60"/>
      <c r="T29" s="60"/>
      <c r="U29" s="60"/>
      <c r="V29" s="60"/>
      <c r="W29" s="60">
        <v>5697047</v>
      </c>
      <c r="X29" s="60">
        <v>19725267</v>
      </c>
      <c r="Y29" s="60">
        <v>-14028220</v>
      </c>
      <c r="Z29" s="140">
        <v>-71.12</v>
      </c>
      <c r="AA29" s="62">
        <v>29588000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51173271</v>
      </c>
      <c r="D32" s="210">
        <f>SUM(D28:D31)</f>
        <v>0</v>
      </c>
      <c r="E32" s="211">
        <f t="shared" si="5"/>
        <v>67795000</v>
      </c>
      <c r="F32" s="77">
        <f t="shared" si="5"/>
        <v>67795000</v>
      </c>
      <c r="G32" s="77">
        <f t="shared" si="5"/>
        <v>0</v>
      </c>
      <c r="H32" s="77">
        <f t="shared" si="5"/>
        <v>732429</v>
      </c>
      <c r="I32" s="77">
        <f t="shared" si="5"/>
        <v>786224</v>
      </c>
      <c r="J32" s="77">
        <f t="shared" si="5"/>
        <v>1518653</v>
      </c>
      <c r="K32" s="77">
        <f t="shared" si="5"/>
        <v>732429</v>
      </c>
      <c r="L32" s="77">
        <f t="shared" si="5"/>
        <v>5281817</v>
      </c>
      <c r="M32" s="77">
        <f t="shared" si="5"/>
        <v>13153899</v>
      </c>
      <c r="N32" s="77">
        <f t="shared" si="5"/>
        <v>19168145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20686798</v>
      </c>
      <c r="X32" s="77">
        <f t="shared" si="5"/>
        <v>48377184</v>
      </c>
      <c r="Y32" s="77">
        <f t="shared" si="5"/>
        <v>-27690386</v>
      </c>
      <c r="Z32" s="212">
        <f>+IF(X32&lt;&gt;0,+(Y32/X32)*100,0)</f>
        <v>-57.238523846282575</v>
      </c>
      <c r="AA32" s="79">
        <f>SUM(AA28:AA31)</f>
        <v>67795000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19258954</v>
      </c>
      <c r="D35" s="155"/>
      <c r="E35" s="156">
        <v>19102353</v>
      </c>
      <c r="F35" s="60">
        <v>19102353</v>
      </c>
      <c r="G35" s="60">
        <v>1985</v>
      </c>
      <c r="H35" s="60">
        <v>222241</v>
      </c>
      <c r="I35" s="60">
        <v>623839</v>
      </c>
      <c r="J35" s="60">
        <v>848065</v>
      </c>
      <c r="K35" s="60">
        <v>222241</v>
      </c>
      <c r="L35" s="60">
        <v>355977</v>
      </c>
      <c r="M35" s="60">
        <v>109179</v>
      </c>
      <c r="N35" s="60">
        <v>687397</v>
      </c>
      <c r="O35" s="60"/>
      <c r="P35" s="60"/>
      <c r="Q35" s="60"/>
      <c r="R35" s="60"/>
      <c r="S35" s="60"/>
      <c r="T35" s="60"/>
      <c r="U35" s="60"/>
      <c r="V35" s="60"/>
      <c r="W35" s="60">
        <v>1535462</v>
      </c>
      <c r="X35" s="60">
        <v>5889598</v>
      </c>
      <c r="Y35" s="60">
        <v>-4354136</v>
      </c>
      <c r="Z35" s="140">
        <v>-73.93</v>
      </c>
      <c r="AA35" s="62">
        <v>19102353</v>
      </c>
    </row>
    <row r="36" spans="1:27" ht="12.75">
      <c r="A36" s="238" t="s">
        <v>139</v>
      </c>
      <c r="B36" s="149"/>
      <c r="C36" s="222">
        <f aca="true" t="shared" si="6" ref="C36:Y36">SUM(C32:C35)</f>
        <v>70432225</v>
      </c>
      <c r="D36" s="222">
        <f>SUM(D32:D35)</f>
        <v>0</v>
      </c>
      <c r="E36" s="218">
        <f t="shared" si="6"/>
        <v>86897353</v>
      </c>
      <c r="F36" s="220">
        <f t="shared" si="6"/>
        <v>86897353</v>
      </c>
      <c r="G36" s="220">
        <f t="shared" si="6"/>
        <v>1985</v>
      </c>
      <c r="H36" s="220">
        <f t="shared" si="6"/>
        <v>954670</v>
      </c>
      <c r="I36" s="220">
        <f t="shared" si="6"/>
        <v>1410063</v>
      </c>
      <c r="J36" s="220">
        <f t="shared" si="6"/>
        <v>2366718</v>
      </c>
      <c r="K36" s="220">
        <f t="shared" si="6"/>
        <v>954670</v>
      </c>
      <c r="L36" s="220">
        <f t="shared" si="6"/>
        <v>5637794</v>
      </c>
      <c r="M36" s="220">
        <f t="shared" si="6"/>
        <v>13263078</v>
      </c>
      <c r="N36" s="220">
        <f t="shared" si="6"/>
        <v>19855542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22222260</v>
      </c>
      <c r="X36" s="220">
        <f t="shared" si="6"/>
        <v>54266782</v>
      </c>
      <c r="Y36" s="220">
        <f t="shared" si="6"/>
        <v>-32044522</v>
      </c>
      <c r="Z36" s="221">
        <f>+IF(X36&lt;&gt;0,+(Y36/X36)*100,0)</f>
        <v>-59.04997646626623</v>
      </c>
      <c r="AA36" s="239">
        <f>SUM(AA32:AA35)</f>
        <v>86897353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2259170</v>
      </c>
      <c r="D6" s="155"/>
      <c r="E6" s="59">
        <v>1334233</v>
      </c>
      <c r="F6" s="60">
        <v>1334233</v>
      </c>
      <c r="G6" s="60">
        <v>8140269</v>
      </c>
      <c r="H6" s="60">
        <v>1989744</v>
      </c>
      <c r="I6" s="60">
        <v>8449048</v>
      </c>
      <c r="J6" s="60">
        <v>8449048</v>
      </c>
      <c r="K6" s="60">
        <v>7568979</v>
      </c>
      <c r="L6" s="60">
        <v>4944381</v>
      </c>
      <c r="M6" s="60">
        <v>11955868</v>
      </c>
      <c r="N6" s="60">
        <v>11955868</v>
      </c>
      <c r="O6" s="60"/>
      <c r="P6" s="60"/>
      <c r="Q6" s="60"/>
      <c r="R6" s="60"/>
      <c r="S6" s="60"/>
      <c r="T6" s="60"/>
      <c r="U6" s="60"/>
      <c r="V6" s="60"/>
      <c r="W6" s="60">
        <v>11955868</v>
      </c>
      <c r="X6" s="60">
        <v>667117</v>
      </c>
      <c r="Y6" s="60">
        <v>11288751</v>
      </c>
      <c r="Z6" s="140">
        <v>1692.17</v>
      </c>
      <c r="AA6" s="62">
        <v>1334233</v>
      </c>
    </row>
    <row r="7" spans="1:27" ht="12.75">
      <c r="A7" s="249" t="s">
        <v>144</v>
      </c>
      <c r="B7" s="182"/>
      <c r="C7" s="155">
        <v>56980693</v>
      </c>
      <c r="D7" s="155"/>
      <c r="E7" s="59">
        <v>106575519</v>
      </c>
      <c r="F7" s="60">
        <v>106575519</v>
      </c>
      <c r="G7" s="60">
        <v>114470838</v>
      </c>
      <c r="H7" s="60">
        <v>101608343</v>
      </c>
      <c r="I7" s="60">
        <v>83220616</v>
      </c>
      <c r="J7" s="60">
        <v>83220616</v>
      </c>
      <c r="K7" s="60">
        <v>78143301</v>
      </c>
      <c r="L7" s="60">
        <v>68860991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53287760</v>
      </c>
      <c r="Y7" s="60">
        <v>-53287760</v>
      </c>
      <c r="Z7" s="140">
        <v>-100</v>
      </c>
      <c r="AA7" s="62">
        <v>106575519</v>
      </c>
    </row>
    <row r="8" spans="1:27" ht="12.75">
      <c r="A8" s="249" t="s">
        <v>145</v>
      </c>
      <c r="B8" s="182"/>
      <c r="C8" s="155">
        <v>5322705</v>
      </c>
      <c r="D8" s="155"/>
      <c r="E8" s="59">
        <v>47617001</v>
      </c>
      <c r="F8" s="60">
        <v>47617001</v>
      </c>
      <c r="G8" s="60">
        <v>7443660</v>
      </c>
      <c r="H8" s="60">
        <v>7443660</v>
      </c>
      <c r="I8" s="60">
        <v>7443660</v>
      </c>
      <c r="J8" s="60">
        <v>7443660</v>
      </c>
      <c r="K8" s="60">
        <v>7443660</v>
      </c>
      <c r="L8" s="60">
        <v>7443660</v>
      </c>
      <c r="M8" s="60">
        <v>7443660</v>
      </c>
      <c r="N8" s="60">
        <v>7443660</v>
      </c>
      <c r="O8" s="60"/>
      <c r="P8" s="60"/>
      <c r="Q8" s="60"/>
      <c r="R8" s="60"/>
      <c r="S8" s="60"/>
      <c r="T8" s="60"/>
      <c r="U8" s="60"/>
      <c r="V8" s="60"/>
      <c r="W8" s="60">
        <v>7443660</v>
      </c>
      <c r="X8" s="60">
        <v>23808501</v>
      </c>
      <c r="Y8" s="60">
        <v>-16364841</v>
      </c>
      <c r="Z8" s="140">
        <v>-68.74</v>
      </c>
      <c r="AA8" s="62">
        <v>47617001</v>
      </c>
    </row>
    <row r="9" spans="1:27" ht="12.75">
      <c r="A9" s="249" t="s">
        <v>146</v>
      </c>
      <c r="B9" s="182"/>
      <c r="C9" s="155">
        <v>24789169</v>
      </c>
      <c r="D9" s="155"/>
      <c r="E9" s="59">
        <v>11733752</v>
      </c>
      <c r="F9" s="60">
        <v>11733752</v>
      </c>
      <c r="G9" s="60">
        <v>4542043</v>
      </c>
      <c r="H9" s="60">
        <v>4542043</v>
      </c>
      <c r="I9" s="60">
        <v>4542043</v>
      </c>
      <c r="J9" s="60">
        <v>4542043</v>
      </c>
      <c r="K9" s="60">
        <v>4542043</v>
      </c>
      <c r="L9" s="60">
        <v>4542043</v>
      </c>
      <c r="M9" s="60">
        <v>4542043</v>
      </c>
      <c r="N9" s="60">
        <v>4542043</v>
      </c>
      <c r="O9" s="60"/>
      <c r="P9" s="60"/>
      <c r="Q9" s="60"/>
      <c r="R9" s="60"/>
      <c r="S9" s="60"/>
      <c r="T9" s="60"/>
      <c r="U9" s="60"/>
      <c r="V9" s="60"/>
      <c r="W9" s="60">
        <v>4542043</v>
      </c>
      <c r="X9" s="60">
        <v>5866876</v>
      </c>
      <c r="Y9" s="60">
        <v>-1324833</v>
      </c>
      <c r="Z9" s="140">
        <v>-22.58</v>
      </c>
      <c r="AA9" s="62">
        <v>11733752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>
        <v>94878611</v>
      </c>
      <c r="N10" s="159">
        <v>94878611</v>
      </c>
      <c r="O10" s="159"/>
      <c r="P10" s="159"/>
      <c r="Q10" s="60"/>
      <c r="R10" s="159"/>
      <c r="S10" s="159"/>
      <c r="T10" s="60"/>
      <c r="U10" s="159"/>
      <c r="V10" s="159"/>
      <c r="W10" s="159">
        <v>94878611</v>
      </c>
      <c r="X10" s="60"/>
      <c r="Y10" s="159">
        <v>94878611</v>
      </c>
      <c r="Z10" s="141"/>
      <c r="AA10" s="225"/>
    </row>
    <row r="11" spans="1:27" ht="12.75">
      <c r="A11" s="249" t="s">
        <v>148</v>
      </c>
      <c r="B11" s="182"/>
      <c r="C11" s="155">
        <v>271301</v>
      </c>
      <c r="D11" s="155"/>
      <c r="E11" s="59">
        <v>264980</v>
      </c>
      <c r="F11" s="60">
        <v>264980</v>
      </c>
      <c r="G11" s="60">
        <v>298696</v>
      </c>
      <c r="H11" s="60">
        <v>298696</v>
      </c>
      <c r="I11" s="60">
        <v>298696</v>
      </c>
      <c r="J11" s="60">
        <v>298696</v>
      </c>
      <c r="K11" s="60">
        <v>298696</v>
      </c>
      <c r="L11" s="60">
        <v>298696</v>
      </c>
      <c r="M11" s="60">
        <v>298696</v>
      </c>
      <c r="N11" s="60">
        <v>298696</v>
      </c>
      <c r="O11" s="60"/>
      <c r="P11" s="60"/>
      <c r="Q11" s="60"/>
      <c r="R11" s="60"/>
      <c r="S11" s="60"/>
      <c r="T11" s="60"/>
      <c r="U11" s="60"/>
      <c r="V11" s="60"/>
      <c r="W11" s="60">
        <v>298696</v>
      </c>
      <c r="X11" s="60">
        <v>132490</v>
      </c>
      <c r="Y11" s="60">
        <v>166206</v>
      </c>
      <c r="Z11" s="140">
        <v>125.45</v>
      </c>
      <c r="AA11" s="62">
        <v>264980</v>
      </c>
    </row>
    <row r="12" spans="1:27" ht="12.75">
      <c r="A12" s="250" t="s">
        <v>56</v>
      </c>
      <c r="B12" s="251"/>
      <c r="C12" s="168">
        <f aca="true" t="shared" si="0" ref="C12:Y12">SUM(C6:C11)</f>
        <v>89623038</v>
      </c>
      <c r="D12" s="168">
        <f>SUM(D6:D11)</f>
        <v>0</v>
      </c>
      <c r="E12" s="72">
        <f t="shared" si="0"/>
        <v>167525485</v>
      </c>
      <c r="F12" s="73">
        <f t="shared" si="0"/>
        <v>167525485</v>
      </c>
      <c r="G12" s="73">
        <f t="shared" si="0"/>
        <v>134895506</v>
      </c>
      <c r="H12" s="73">
        <f t="shared" si="0"/>
        <v>115882486</v>
      </c>
      <c r="I12" s="73">
        <f t="shared" si="0"/>
        <v>103954063</v>
      </c>
      <c r="J12" s="73">
        <f t="shared" si="0"/>
        <v>103954063</v>
      </c>
      <c r="K12" s="73">
        <f t="shared" si="0"/>
        <v>97996679</v>
      </c>
      <c r="L12" s="73">
        <f t="shared" si="0"/>
        <v>86089771</v>
      </c>
      <c r="M12" s="73">
        <f t="shared" si="0"/>
        <v>119118878</v>
      </c>
      <c r="N12" s="73">
        <f t="shared" si="0"/>
        <v>119118878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119118878</v>
      </c>
      <c r="X12" s="73">
        <f t="shared" si="0"/>
        <v>83762744</v>
      </c>
      <c r="Y12" s="73">
        <f t="shared" si="0"/>
        <v>35356134</v>
      </c>
      <c r="Z12" s="170">
        <f>+IF(X12&lt;&gt;0,+(Y12/X12)*100,0)</f>
        <v>42.209856448828845</v>
      </c>
      <c r="AA12" s="74">
        <f>SUM(AA6:AA11)</f>
        <v>167525485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36083154</v>
      </c>
      <c r="D17" s="155"/>
      <c r="E17" s="59">
        <v>36198993</v>
      </c>
      <c r="F17" s="60">
        <v>36198993</v>
      </c>
      <c r="G17" s="60">
        <v>36198993</v>
      </c>
      <c r="H17" s="60">
        <v>36198993</v>
      </c>
      <c r="I17" s="60">
        <v>36198993</v>
      </c>
      <c r="J17" s="60">
        <v>36198993</v>
      </c>
      <c r="K17" s="60">
        <v>36198993</v>
      </c>
      <c r="L17" s="60">
        <v>36198993</v>
      </c>
      <c r="M17" s="60">
        <v>36198993</v>
      </c>
      <c r="N17" s="60">
        <v>36198993</v>
      </c>
      <c r="O17" s="60"/>
      <c r="P17" s="60"/>
      <c r="Q17" s="60"/>
      <c r="R17" s="60"/>
      <c r="S17" s="60"/>
      <c r="T17" s="60"/>
      <c r="U17" s="60"/>
      <c r="V17" s="60"/>
      <c r="W17" s="60">
        <v>36198993</v>
      </c>
      <c r="X17" s="60">
        <v>18099497</v>
      </c>
      <c r="Y17" s="60">
        <v>18099496</v>
      </c>
      <c r="Z17" s="140">
        <v>100</v>
      </c>
      <c r="AA17" s="62">
        <v>36198993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405201157</v>
      </c>
      <c r="D19" s="155"/>
      <c r="E19" s="59">
        <v>378256623</v>
      </c>
      <c r="F19" s="60">
        <v>378256623</v>
      </c>
      <c r="G19" s="60">
        <v>397643140</v>
      </c>
      <c r="H19" s="60">
        <v>397643140</v>
      </c>
      <c r="I19" s="60">
        <v>397643140</v>
      </c>
      <c r="J19" s="60">
        <v>397643140</v>
      </c>
      <c r="K19" s="60">
        <v>397643140</v>
      </c>
      <c r="L19" s="60">
        <v>397643140</v>
      </c>
      <c r="M19" s="60">
        <v>397643140</v>
      </c>
      <c r="N19" s="60">
        <v>397643140</v>
      </c>
      <c r="O19" s="60"/>
      <c r="P19" s="60"/>
      <c r="Q19" s="60"/>
      <c r="R19" s="60"/>
      <c r="S19" s="60"/>
      <c r="T19" s="60"/>
      <c r="U19" s="60"/>
      <c r="V19" s="60"/>
      <c r="W19" s="60">
        <v>397643140</v>
      </c>
      <c r="X19" s="60">
        <v>189128312</v>
      </c>
      <c r="Y19" s="60">
        <v>208514828</v>
      </c>
      <c r="Z19" s="140">
        <v>110.25</v>
      </c>
      <c r="AA19" s="62">
        <v>378256623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</v>
      </c>
      <c r="D22" s="155"/>
      <c r="E22" s="59"/>
      <c r="F22" s="60"/>
      <c r="G22" s="60">
        <v>7</v>
      </c>
      <c r="H22" s="60">
        <v>7</v>
      </c>
      <c r="I22" s="60">
        <v>7</v>
      </c>
      <c r="J22" s="60">
        <v>7</v>
      </c>
      <c r="K22" s="60">
        <v>7</v>
      </c>
      <c r="L22" s="60">
        <v>7</v>
      </c>
      <c r="M22" s="60">
        <v>7</v>
      </c>
      <c r="N22" s="60">
        <v>7</v>
      </c>
      <c r="O22" s="60"/>
      <c r="P22" s="60"/>
      <c r="Q22" s="60"/>
      <c r="R22" s="60"/>
      <c r="S22" s="60"/>
      <c r="T22" s="60"/>
      <c r="U22" s="60"/>
      <c r="V22" s="60"/>
      <c r="W22" s="60">
        <v>7</v>
      </c>
      <c r="X22" s="60"/>
      <c r="Y22" s="60">
        <v>7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441284318</v>
      </c>
      <c r="D24" s="168">
        <f>SUM(D15:D23)</f>
        <v>0</v>
      </c>
      <c r="E24" s="76">
        <f t="shared" si="1"/>
        <v>414455616</v>
      </c>
      <c r="F24" s="77">
        <f t="shared" si="1"/>
        <v>414455616</v>
      </c>
      <c r="G24" s="77">
        <f t="shared" si="1"/>
        <v>433842140</v>
      </c>
      <c r="H24" s="77">
        <f t="shared" si="1"/>
        <v>433842140</v>
      </c>
      <c r="I24" s="77">
        <f t="shared" si="1"/>
        <v>433842140</v>
      </c>
      <c r="J24" s="77">
        <f t="shared" si="1"/>
        <v>433842140</v>
      </c>
      <c r="K24" s="77">
        <f t="shared" si="1"/>
        <v>433842140</v>
      </c>
      <c r="L24" s="77">
        <f t="shared" si="1"/>
        <v>433842140</v>
      </c>
      <c r="M24" s="77">
        <f t="shared" si="1"/>
        <v>433842140</v>
      </c>
      <c r="N24" s="77">
        <f t="shared" si="1"/>
        <v>433842140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433842140</v>
      </c>
      <c r="X24" s="77">
        <f t="shared" si="1"/>
        <v>207227809</v>
      </c>
      <c r="Y24" s="77">
        <f t="shared" si="1"/>
        <v>226614331</v>
      </c>
      <c r="Z24" s="212">
        <f>+IF(X24&lt;&gt;0,+(Y24/X24)*100,0)</f>
        <v>109.3551739477205</v>
      </c>
      <c r="AA24" s="79">
        <f>SUM(AA15:AA23)</f>
        <v>414455616</v>
      </c>
    </row>
    <row r="25" spans="1:27" ht="12.75">
      <c r="A25" s="250" t="s">
        <v>159</v>
      </c>
      <c r="B25" s="251"/>
      <c r="C25" s="168">
        <f aca="true" t="shared" si="2" ref="C25:Y25">+C12+C24</f>
        <v>530907356</v>
      </c>
      <c r="D25" s="168">
        <f>+D12+D24</f>
        <v>0</v>
      </c>
      <c r="E25" s="72">
        <f t="shared" si="2"/>
        <v>581981101</v>
      </c>
      <c r="F25" s="73">
        <f t="shared" si="2"/>
        <v>581981101</v>
      </c>
      <c r="G25" s="73">
        <f t="shared" si="2"/>
        <v>568737646</v>
      </c>
      <c r="H25" s="73">
        <f t="shared" si="2"/>
        <v>549724626</v>
      </c>
      <c r="I25" s="73">
        <f t="shared" si="2"/>
        <v>537796203</v>
      </c>
      <c r="J25" s="73">
        <f t="shared" si="2"/>
        <v>537796203</v>
      </c>
      <c r="K25" s="73">
        <f t="shared" si="2"/>
        <v>531838819</v>
      </c>
      <c r="L25" s="73">
        <f t="shared" si="2"/>
        <v>519931911</v>
      </c>
      <c r="M25" s="73">
        <f t="shared" si="2"/>
        <v>552961018</v>
      </c>
      <c r="N25" s="73">
        <f t="shared" si="2"/>
        <v>552961018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552961018</v>
      </c>
      <c r="X25" s="73">
        <f t="shared" si="2"/>
        <v>290990553</v>
      </c>
      <c r="Y25" s="73">
        <f t="shared" si="2"/>
        <v>261970465</v>
      </c>
      <c r="Z25" s="170">
        <f>+IF(X25&lt;&gt;0,+(Y25/X25)*100,0)</f>
        <v>90.02713741019626</v>
      </c>
      <c r="AA25" s="74">
        <f>+AA12+AA24</f>
        <v>581981101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162782</v>
      </c>
      <c r="D30" s="155"/>
      <c r="E30" s="59">
        <v>367359</v>
      </c>
      <c r="F30" s="60">
        <v>367359</v>
      </c>
      <c r="G30" s="60">
        <v>7223864</v>
      </c>
      <c r="H30" s="60">
        <v>7223864</v>
      </c>
      <c r="I30" s="60">
        <v>7223864</v>
      </c>
      <c r="J30" s="60">
        <v>7223864</v>
      </c>
      <c r="K30" s="60">
        <v>7223864</v>
      </c>
      <c r="L30" s="60">
        <v>7223864</v>
      </c>
      <c r="M30" s="60">
        <v>7223864</v>
      </c>
      <c r="N30" s="60">
        <v>7223864</v>
      </c>
      <c r="O30" s="60"/>
      <c r="P30" s="60"/>
      <c r="Q30" s="60"/>
      <c r="R30" s="60"/>
      <c r="S30" s="60"/>
      <c r="T30" s="60"/>
      <c r="U30" s="60"/>
      <c r="V30" s="60"/>
      <c r="W30" s="60">
        <v>7223864</v>
      </c>
      <c r="X30" s="60">
        <v>183680</v>
      </c>
      <c r="Y30" s="60">
        <v>7040184</v>
      </c>
      <c r="Z30" s="140">
        <v>3832.85</v>
      </c>
      <c r="AA30" s="62">
        <v>367359</v>
      </c>
    </row>
    <row r="31" spans="1:27" ht="12.75">
      <c r="A31" s="249" t="s">
        <v>163</v>
      </c>
      <c r="B31" s="182"/>
      <c r="C31" s="155">
        <v>399064</v>
      </c>
      <c r="D31" s="155"/>
      <c r="E31" s="59">
        <v>642600</v>
      </c>
      <c r="F31" s="60">
        <v>642600</v>
      </c>
      <c r="G31" s="60">
        <v>81226</v>
      </c>
      <c r="H31" s="60">
        <v>81226</v>
      </c>
      <c r="I31" s="60">
        <v>81226</v>
      </c>
      <c r="J31" s="60">
        <v>81226</v>
      </c>
      <c r="K31" s="60">
        <v>81226</v>
      </c>
      <c r="L31" s="60">
        <v>81226</v>
      </c>
      <c r="M31" s="60">
        <v>81226</v>
      </c>
      <c r="N31" s="60">
        <v>81226</v>
      </c>
      <c r="O31" s="60"/>
      <c r="P31" s="60"/>
      <c r="Q31" s="60"/>
      <c r="R31" s="60"/>
      <c r="S31" s="60"/>
      <c r="T31" s="60"/>
      <c r="U31" s="60"/>
      <c r="V31" s="60"/>
      <c r="W31" s="60">
        <v>81226</v>
      </c>
      <c r="X31" s="60">
        <v>321300</v>
      </c>
      <c r="Y31" s="60">
        <v>-240074</v>
      </c>
      <c r="Z31" s="140">
        <v>-74.72</v>
      </c>
      <c r="AA31" s="62">
        <v>642600</v>
      </c>
    </row>
    <row r="32" spans="1:27" ht="12.75">
      <c r="A32" s="249" t="s">
        <v>164</v>
      </c>
      <c r="B32" s="182"/>
      <c r="C32" s="155">
        <v>34516766</v>
      </c>
      <c r="D32" s="155"/>
      <c r="E32" s="59">
        <v>38144064</v>
      </c>
      <c r="F32" s="60">
        <v>38144064</v>
      </c>
      <c r="G32" s="60">
        <v>34717556</v>
      </c>
      <c r="H32" s="60">
        <v>34717556</v>
      </c>
      <c r="I32" s="60">
        <v>34717556</v>
      </c>
      <c r="J32" s="60">
        <v>34717556</v>
      </c>
      <c r="K32" s="60">
        <v>34717556</v>
      </c>
      <c r="L32" s="60">
        <v>34717556</v>
      </c>
      <c r="M32" s="60">
        <v>34717556</v>
      </c>
      <c r="N32" s="60">
        <v>34717556</v>
      </c>
      <c r="O32" s="60"/>
      <c r="P32" s="60"/>
      <c r="Q32" s="60"/>
      <c r="R32" s="60"/>
      <c r="S32" s="60"/>
      <c r="T32" s="60"/>
      <c r="U32" s="60"/>
      <c r="V32" s="60"/>
      <c r="W32" s="60">
        <v>34717556</v>
      </c>
      <c r="X32" s="60">
        <v>19072032</v>
      </c>
      <c r="Y32" s="60">
        <v>15645524</v>
      </c>
      <c r="Z32" s="140">
        <v>82.03</v>
      </c>
      <c r="AA32" s="62">
        <v>38144064</v>
      </c>
    </row>
    <row r="33" spans="1:27" ht="12.75">
      <c r="A33" s="249" t="s">
        <v>165</v>
      </c>
      <c r="B33" s="182"/>
      <c r="C33" s="155">
        <v>7768394</v>
      </c>
      <c r="D33" s="155"/>
      <c r="E33" s="59">
        <v>6856506</v>
      </c>
      <c r="F33" s="60">
        <v>6856506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3428253</v>
      </c>
      <c r="Y33" s="60">
        <v>-3428253</v>
      </c>
      <c r="Z33" s="140">
        <v>-100</v>
      </c>
      <c r="AA33" s="62">
        <v>6856506</v>
      </c>
    </row>
    <row r="34" spans="1:27" ht="12.75">
      <c r="A34" s="250" t="s">
        <v>58</v>
      </c>
      <c r="B34" s="251"/>
      <c r="C34" s="168">
        <f aca="true" t="shared" si="3" ref="C34:Y34">SUM(C29:C33)</f>
        <v>42847006</v>
      </c>
      <c r="D34" s="168">
        <f>SUM(D29:D33)</f>
        <v>0</v>
      </c>
      <c r="E34" s="72">
        <f t="shared" si="3"/>
        <v>46010529</v>
      </c>
      <c r="F34" s="73">
        <f t="shared" si="3"/>
        <v>46010529</v>
      </c>
      <c r="G34" s="73">
        <f t="shared" si="3"/>
        <v>42022646</v>
      </c>
      <c r="H34" s="73">
        <f t="shared" si="3"/>
        <v>42022646</v>
      </c>
      <c r="I34" s="73">
        <f t="shared" si="3"/>
        <v>42022646</v>
      </c>
      <c r="J34" s="73">
        <f t="shared" si="3"/>
        <v>42022646</v>
      </c>
      <c r="K34" s="73">
        <f t="shared" si="3"/>
        <v>42022646</v>
      </c>
      <c r="L34" s="73">
        <f t="shared" si="3"/>
        <v>42022646</v>
      </c>
      <c r="M34" s="73">
        <f t="shared" si="3"/>
        <v>42022646</v>
      </c>
      <c r="N34" s="73">
        <f t="shared" si="3"/>
        <v>42022646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42022646</v>
      </c>
      <c r="X34" s="73">
        <f t="shared" si="3"/>
        <v>23005265</v>
      </c>
      <c r="Y34" s="73">
        <f t="shared" si="3"/>
        <v>19017381</v>
      </c>
      <c r="Z34" s="170">
        <f>+IF(X34&lt;&gt;0,+(Y34/X34)*100,0)</f>
        <v>82.66534204235421</v>
      </c>
      <c r="AA34" s="74">
        <f>SUM(AA29:AA33)</f>
        <v>46010529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334682</v>
      </c>
      <c r="F37" s="60">
        <v>334682</v>
      </c>
      <c r="G37" s="60">
        <v>804900</v>
      </c>
      <c r="H37" s="60">
        <v>804900</v>
      </c>
      <c r="I37" s="60">
        <v>804900</v>
      </c>
      <c r="J37" s="60">
        <v>804900</v>
      </c>
      <c r="K37" s="60">
        <v>804900</v>
      </c>
      <c r="L37" s="60">
        <v>804900</v>
      </c>
      <c r="M37" s="60">
        <v>804900</v>
      </c>
      <c r="N37" s="60">
        <v>804900</v>
      </c>
      <c r="O37" s="60"/>
      <c r="P37" s="60"/>
      <c r="Q37" s="60"/>
      <c r="R37" s="60"/>
      <c r="S37" s="60"/>
      <c r="T37" s="60"/>
      <c r="U37" s="60"/>
      <c r="V37" s="60"/>
      <c r="W37" s="60">
        <v>804900</v>
      </c>
      <c r="X37" s="60">
        <v>167341</v>
      </c>
      <c r="Y37" s="60">
        <v>637559</v>
      </c>
      <c r="Z37" s="140">
        <v>380.99</v>
      </c>
      <c r="AA37" s="62">
        <v>334682</v>
      </c>
    </row>
    <row r="38" spans="1:27" ht="12.75">
      <c r="A38" s="249" t="s">
        <v>165</v>
      </c>
      <c r="B38" s="182"/>
      <c r="C38" s="155">
        <v>21043223</v>
      </c>
      <c r="D38" s="155"/>
      <c r="E38" s="59">
        <v>15679147</v>
      </c>
      <c r="F38" s="60">
        <v>15679147</v>
      </c>
      <c r="G38" s="60">
        <v>126324405</v>
      </c>
      <c r="H38" s="60">
        <v>126324405</v>
      </c>
      <c r="I38" s="60">
        <v>126324405</v>
      </c>
      <c r="J38" s="60">
        <v>126324405</v>
      </c>
      <c r="K38" s="60">
        <v>126324405</v>
      </c>
      <c r="L38" s="60">
        <v>126324405</v>
      </c>
      <c r="M38" s="60">
        <v>126324405</v>
      </c>
      <c r="N38" s="60">
        <v>126324405</v>
      </c>
      <c r="O38" s="60"/>
      <c r="P38" s="60"/>
      <c r="Q38" s="60"/>
      <c r="R38" s="60"/>
      <c r="S38" s="60"/>
      <c r="T38" s="60"/>
      <c r="U38" s="60"/>
      <c r="V38" s="60"/>
      <c r="W38" s="60">
        <v>126324405</v>
      </c>
      <c r="X38" s="60">
        <v>7839574</v>
      </c>
      <c r="Y38" s="60">
        <v>118484831</v>
      </c>
      <c r="Z38" s="140">
        <v>1511.37</v>
      </c>
      <c r="AA38" s="62">
        <v>15679147</v>
      </c>
    </row>
    <row r="39" spans="1:27" ht="12.75">
      <c r="A39" s="250" t="s">
        <v>59</v>
      </c>
      <c r="B39" s="253"/>
      <c r="C39" s="168">
        <f aca="true" t="shared" si="4" ref="C39:Y39">SUM(C37:C38)</f>
        <v>21043223</v>
      </c>
      <c r="D39" s="168">
        <f>SUM(D37:D38)</f>
        <v>0</v>
      </c>
      <c r="E39" s="76">
        <f t="shared" si="4"/>
        <v>16013829</v>
      </c>
      <c r="F39" s="77">
        <f t="shared" si="4"/>
        <v>16013829</v>
      </c>
      <c r="G39" s="77">
        <f t="shared" si="4"/>
        <v>127129305</v>
      </c>
      <c r="H39" s="77">
        <f t="shared" si="4"/>
        <v>127129305</v>
      </c>
      <c r="I39" s="77">
        <f t="shared" si="4"/>
        <v>127129305</v>
      </c>
      <c r="J39" s="77">
        <f t="shared" si="4"/>
        <v>127129305</v>
      </c>
      <c r="K39" s="77">
        <f t="shared" si="4"/>
        <v>127129305</v>
      </c>
      <c r="L39" s="77">
        <f t="shared" si="4"/>
        <v>127129305</v>
      </c>
      <c r="M39" s="77">
        <f t="shared" si="4"/>
        <v>127129305</v>
      </c>
      <c r="N39" s="77">
        <f t="shared" si="4"/>
        <v>127129305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127129305</v>
      </c>
      <c r="X39" s="77">
        <f t="shared" si="4"/>
        <v>8006915</v>
      </c>
      <c r="Y39" s="77">
        <f t="shared" si="4"/>
        <v>119122390</v>
      </c>
      <c r="Z39" s="212">
        <f>+IF(X39&lt;&gt;0,+(Y39/X39)*100,0)</f>
        <v>1487.7439063609393</v>
      </c>
      <c r="AA39" s="79">
        <f>SUM(AA37:AA38)</f>
        <v>16013829</v>
      </c>
    </row>
    <row r="40" spans="1:27" ht="12.75">
      <c r="A40" s="250" t="s">
        <v>167</v>
      </c>
      <c r="B40" s="251"/>
      <c r="C40" s="168">
        <f aca="true" t="shared" si="5" ref="C40:Y40">+C34+C39</f>
        <v>63890229</v>
      </c>
      <c r="D40" s="168">
        <f>+D34+D39</f>
        <v>0</v>
      </c>
      <c r="E40" s="72">
        <f t="shared" si="5"/>
        <v>62024358</v>
      </c>
      <c r="F40" s="73">
        <f t="shared" si="5"/>
        <v>62024358</v>
      </c>
      <c r="G40" s="73">
        <f t="shared" si="5"/>
        <v>169151951</v>
      </c>
      <c r="H40" s="73">
        <f t="shared" si="5"/>
        <v>169151951</v>
      </c>
      <c r="I40" s="73">
        <f t="shared" si="5"/>
        <v>169151951</v>
      </c>
      <c r="J40" s="73">
        <f t="shared" si="5"/>
        <v>169151951</v>
      </c>
      <c r="K40" s="73">
        <f t="shared" si="5"/>
        <v>169151951</v>
      </c>
      <c r="L40" s="73">
        <f t="shared" si="5"/>
        <v>169151951</v>
      </c>
      <c r="M40" s="73">
        <f t="shared" si="5"/>
        <v>169151951</v>
      </c>
      <c r="N40" s="73">
        <f t="shared" si="5"/>
        <v>169151951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169151951</v>
      </c>
      <c r="X40" s="73">
        <f t="shared" si="5"/>
        <v>31012180</v>
      </c>
      <c r="Y40" s="73">
        <f t="shared" si="5"/>
        <v>138139771</v>
      </c>
      <c r="Z40" s="170">
        <f>+IF(X40&lt;&gt;0,+(Y40/X40)*100,0)</f>
        <v>445.43715082267676</v>
      </c>
      <c r="AA40" s="74">
        <f>+AA34+AA39</f>
        <v>62024358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467017127</v>
      </c>
      <c r="D42" s="257">
        <f>+D25-D40</f>
        <v>0</v>
      </c>
      <c r="E42" s="258">
        <f t="shared" si="6"/>
        <v>519956743</v>
      </c>
      <c r="F42" s="259">
        <f t="shared" si="6"/>
        <v>519956743</v>
      </c>
      <c r="G42" s="259">
        <f t="shared" si="6"/>
        <v>399585695</v>
      </c>
      <c r="H42" s="259">
        <f t="shared" si="6"/>
        <v>380572675</v>
      </c>
      <c r="I42" s="259">
        <f t="shared" si="6"/>
        <v>368644252</v>
      </c>
      <c r="J42" s="259">
        <f t="shared" si="6"/>
        <v>368644252</v>
      </c>
      <c r="K42" s="259">
        <f t="shared" si="6"/>
        <v>362686868</v>
      </c>
      <c r="L42" s="259">
        <f t="shared" si="6"/>
        <v>350779960</v>
      </c>
      <c r="M42" s="259">
        <f t="shared" si="6"/>
        <v>383809067</v>
      </c>
      <c r="N42" s="259">
        <f t="shared" si="6"/>
        <v>383809067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383809067</v>
      </c>
      <c r="X42" s="259">
        <f t="shared" si="6"/>
        <v>259978373</v>
      </c>
      <c r="Y42" s="259">
        <f t="shared" si="6"/>
        <v>123830694</v>
      </c>
      <c r="Z42" s="260">
        <f>+IF(X42&lt;&gt;0,+(Y42/X42)*100,0)</f>
        <v>47.63115199586237</v>
      </c>
      <c r="AA42" s="261">
        <f>+AA25-AA40</f>
        <v>519956743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467017127</v>
      </c>
      <c r="D45" s="155"/>
      <c r="E45" s="59">
        <v>519956743</v>
      </c>
      <c r="F45" s="60">
        <v>519956743</v>
      </c>
      <c r="G45" s="60"/>
      <c r="H45" s="60">
        <v>380572675</v>
      </c>
      <c r="I45" s="60">
        <v>368644252</v>
      </c>
      <c r="J45" s="60">
        <v>368644252</v>
      </c>
      <c r="K45" s="60">
        <v>362686868</v>
      </c>
      <c r="L45" s="60">
        <v>350779960</v>
      </c>
      <c r="M45" s="60">
        <v>383809067</v>
      </c>
      <c r="N45" s="60">
        <v>383809067</v>
      </c>
      <c r="O45" s="60"/>
      <c r="P45" s="60"/>
      <c r="Q45" s="60"/>
      <c r="R45" s="60"/>
      <c r="S45" s="60"/>
      <c r="T45" s="60"/>
      <c r="U45" s="60"/>
      <c r="V45" s="60"/>
      <c r="W45" s="60">
        <v>383809067</v>
      </c>
      <c r="X45" s="60">
        <v>259978372</v>
      </c>
      <c r="Y45" s="60">
        <v>123830695</v>
      </c>
      <c r="Z45" s="139">
        <v>47.63</v>
      </c>
      <c r="AA45" s="62">
        <v>519956743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399585695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467017127</v>
      </c>
      <c r="D48" s="217">
        <f>SUM(D45:D47)</f>
        <v>0</v>
      </c>
      <c r="E48" s="264">
        <f t="shared" si="7"/>
        <v>519956743</v>
      </c>
      <c r="F48" s="219">
        <f t="shared" si="7"/>
        <v>519956743</v>
      </c>
      <c r="G48" s="219">
        <f t="shared" si="7"/>
        <v>399585695</v>
      </c>
      <c r="H48" s="219">
        <f t="shared" si="7"/>
        <v>380572675</v>
      </c>
      <c r="I48" s="219">
        <f t="shared" si="7"/>
        <v>368644252</v>
      </c>
      <c r="J48" s="219">
        <f t="shared" si="7"/>
        <v>368644252</v>
      </c>
      <c r="K48" s="219">
        <f t="shared" si="7"/>
        <v>362686868</v>
      </c>
      <c r="L48" s="219">
        <f t="shared" si="7"/>
        <v>350779960</v>
      </c>
      <c r="M48" s="219">
        <f t="shared" si="7"/>
        <v>383809067</v>
      </c>
      <c r="N48" s="219">
        <f t="shared" si="7"/>
        <v>383809067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383809067</v>
      </c>
      <c r="X48" s="219">
        <f t="shared" si="7"/>
        <v>259978372</v>
      </c>
      <c r="Y48" s="219">
        <f t="shared" si="7"/>
        <v>123830695</v>
      </c>
      <c r="Z48" s="265">
        <f>+IF(X48&lt;&gt;0,+(Y48/X48)*100,0)</f>
        <v>47.63115256372173</v>
      </c>
      <c r="AA48" s="232">
        <f>SUM(AA45:AA47)</f>
        <v>519956743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43139976</v>
      </c>
      <c r="D6" s="155"/>
      <c r="E6" s="59">
        <v>16606000</v>
      </c>
      <c r="F6" s="60">
        <v>16606000</v>
      </c>
      <c r="G6" s="60">
        <v>541437</v>
      </c>
      <c r="H6" s="60">
        <v>133858</v>
      </c>
      <c r="I6" s="60">
        <v>911593</v>
      </c>
      <c r="J6" s="60">
        <v>1586888</v>
      </c>
      <c r="K6" s="60">
        <v>2202720</v>
      </c>
      <c r="L6" s="60">
        <v>386487</v>
      </c>
      <c r="M6" s="60">
        <v>5895626</v>
      </c>
      <c r="N6" s="60">
        <v>8484833</v>
      </c>
      <c r="O6" s="60"/>
      <c r="P6" s="60"/>
      <c r="Q6" s="60"/>
      <c r="R6" s="60"/>
      <c r="S6" s="60"/>
      <c r="T6" s="60"/>
      <c r="U6" s="60"/>
      <c r="V6" s="60"/>
      <c r="W6" s="60">
        <v>10071721</v>
      </c>
      <c r="X6" s="60">
        <v>12981000</v>
      </c>
      <c r="Y6" s="60">
        <v>-2909279</v>
      </c>
      <c r="Z6" s="140">
        <v>-22.41</v>
      </c>
      <c r="AA6" s="62">
        <v>16606000</v>
      </c>
    </row>
    <row r="7" spans="1:27" ht="12.75">
      <c r="A7" s="249" t="s">
        <v>32</v>
      </c>
      <c r="B7" s="182"/>
      <c r="C7" s="155"/>
      <c r="D7" s="155"/>
      <c r="E7" s="59">
        <v>23126804</v>
      </c>
      <c r="F7" s="60">
        <v>23126804</v>
      </c>
      <c r="G7" s="60">
        <v>1165450</v>
      </c>
      <c r="H7" s="60">
        <v>144879</v>
      </c>
      <c r="I7" s="60">
        <v>1765481</v>
      </c>
      <c r="J7" s="60">
        <v>3075810</v>
      </c>
      <c r="K7" s="60">
        <v>2302189</v>
      </c>
      <c r="L7" s="60">
        <v>3780928</v>
      </c>
      <c r="M7" s="60">
        <v>1103210</v>
      </c>
      <c r="N7" s="60">
        <v>7186327</v>
      </c>
      <c r="O7" s="60"/>
      <c r="P7" s="60"/>
      <c r="Q7" s="60"/>
      <c r="R7" s="60"/>
      <c r="S7" s="60"/>
      <c r="T7" s="60"/>
      <c r="U7" s="60"/>
      <c r="V7" s="60"/>
      <c r="W7" s="60">
        <v>10262137</v>
      </c>
      <c r="X7" s="60">
        <v>6750391</v>
      </c>
      <c r="Y7" s="60">
        <v>3511746</v>
      </c>
      <c r="Z7" s="140">
        <v>52.02</v>
      </c>
      <c r="AA7" s="62">
        <v>23126804</v>
      </c>
    </row>
    <row r="8" spans="1:27" ht="12.75">
      <c r="A8" s="249" t="s">
        <v>178</v>
      </c>
      <c r="B8" s="182"/>
      <c r="C8" s="155"/>
      <c r="D8" s="155"/>
      <c r="E8" s="59">
        <v>33765782</v>
      </c>
      <c r="F8" s="60">
        <v>33765782</v>
      </c>
      <c r="G8" s="60">
        <v>380804</v>
      </c>
      <c r="H8" s="60">
        <v>103406</v>
      </c>
      <c r="I8" s="60">
        <v>531406</v>
      </c>
      <c r="J8" s="60">
        <v>1015616</v>
      </c>
      <c r="K8" s="60">
        <v>824617</v>
      </c>
      <c r="L8" s="60">
        <v>1199755</v>
      </c>
      <c r="M8" s="60">
        <v>408753</v>
      </c>
      <c r="N8" s="60">
        <v>2433125</v>
      </c>
      <c r="O8" s="60"/>
      <c r="P8" s="60"/>
      <c r="Q8" s="60"/>
      <c r="R8" s="60"/>
      <c r="S8" s="60"/>
      <c r="T8" s="60"/>
      <c r="U8" s="60"/>
      <c r="V8" s="60"/>
      <c r="W8" s="60">
        <v>3448741</v>
      </c>
      <c r="X8" s="60">
        <v>13026910</v>
      </c>
      <c r="Y8" s="60">
        <v>-9578169</v>
      </c>
      <c r="Z8" s="140">
        <v>-73.53</v>
      </c>
      <c r="AA8" s="62">
        <v>33765782</v>
      </c>
    </row>
    <row r="9" spans="1:27" ht="12.75">
      <c r="A9" s="249" t="s">
        <v>179</v>
      </c>
      <c r="B9" s="182"/>
      <c r="C9" s="155">
        <v>168565854</v>
      </c>
      <c r="D9" s="155"/>
      <c r="E9" s="59">
        <v>173745000</v>
      </c>
      <c r="F9" s="60">
        <v>173745000</v>
      </c>
      <c r="G9" s="60">
        <v>64659000</v>
      </c>
      <c r="H9" s="60">
        <v>2145000</v>
      </c>
      <c r="I9" s="60"/>
      <c r="J9" s="60">
        <v>66804000</v>
      </c>
      <c r="K9" s="60">
        <v>10000000</v>
      </c>
      <c r="L9" s="60"/>
      <c r="M9" s="60">
        <v>45809000</v>
      </c>
      <c r="N9" s="60">
        <v>55809000</v>
      </c>
      <c r="O9" s="60"/>
      <c r="P9" s="60"/>
      <c r="Q9" s="60"/>
      <c r="R9" s="60"/>
      <c r="S9" s="60"/>
      <c r="T9" s="60"/>
      <c r="U9" s="60"/>
      <c r="V9" s="60"/>
      <c r="W9" s="60">
        <v>122613000</v>
      </c>
      <c r="X9" s="60">
        <v>116445000</v>
      </c>
      <c r="Y9" s="60">
        <v>6168000</v>
      </c>
      <c r="Z9" s="140">
        <v>5.3</v>
      </c>
      <c r="AA9" s="62">
        <v>173745000</v>
      </c>
    </row>
    <row r="10" spans="1:27" ht="12.75">
      <c r="A10" s="249" t="s">
        <v>180</v>
      </c>
      <c r="B10" s="182"/>
      <c r="C10" s="155">
        <v>70275836</v>
      </c>
      <c r="D10" s="155"/>
      <c r="E10" s="59">
        <v>67795000</v>
      </c>
      <c r="F10" s="60">
        <v>67795000</v>
      </c>
      <c r="G10" s="60">
        <v>16571000</v>
      </c>
      <c r="H10" s="60"/>
      <c r="I10" s="60">
        <v>1305304</v>
      </c>
      <c r="J10" s="60">
        <v>17876304</v>
      </c>
      <c r="K10" s="60"/>
      <c r="L10" s="60"/>
      <c r="M10" s="60">
        <v>13878000</v>
      </c>
      <c r="N10" s="60">
        <v>13878000</v>
      </c>
      <c r="O10" s="60"/>
      <c r="P10" s="60"/>
      <c r="Q10" s="60"/>
      <c r="R10" s="60"/>
      <c r="S10" s="60"/>
      <c r="T10" s="60"/>
      <c r="U10" s="60"/>
      <c r="V10" s="60"/>
      <c r="W10" s="60">
        <v>31754304</v>
      </c>
      <c r="X10" s="60">
        <v>59281000</v>
      </c>
      <c r="Y10" s="60">
        <v>-27526696</v>
      </c>
      <c r="Z10" s="140">
        <v>-46.43</v>
      </c>
      <c r="AA10" s="62">
        <v>67795000</v>
      </c>
    </row>
    <row r="11" spans="1:27" ht="12.75">
      <c r="A11" s="249" t="s">
        <v>181</v>
      </c>
      <c r="B11" s="182"/>
      <c r="C11" s="155">
        <v>8139359</v>
      </c>
      <c r="D11" s="155"/>
      <c r="E11" s="59">
        <v>3680488</v>
      </c>
      <c r="F11" s="60">
        <v>3680488</v>
      </c>
      <c r="G11" s="60">
        <v>527981</v>
      </c>
      <c r="H11" s="60">
        <v>520327</v>
      </c>
      <c r="I11" s="60">
        <v>408565</v>
      </c>
      <c r="J11" s="60">
        <v>1456873</v>
      </c>
      <c r="K11" s="60">
        <v>406584</v>
      </c>
      <c r="L11" s="60">
        <v>72705</v>
      </c>
      <c r="M11" s="60">
        <v>533184</v>
      </c>
      <c r="N11" s="60">
        <v>1012473</v>
      </c>
      <c r="O11" s="60"/>
      <c r="P11" s="60"/>
      <c r="Q11" s="60"/>
      <c r="R11" s="60"/>
      <c r="S11" s="60"/>
      <c r="T11" s="60"/>
      <c r="U11" s="60"/>
      <c r="V11" s="60"/>
      <c r="W11" s="60">
        <v>2469346</v>
      </c>
      <c r="X11" s="60">
        <v>1913830</v>
      </c>
      <c r="Y11" s="60">
        <v>555516</v>
      </c>
      <c r="Z11" s="140">
        <v>29.03</v>
      </c>
      <c r="AA11" s="62">
        <v>3680488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-209328174</v>
      </c>
      <c r="D14" s="155"/>
      <c r="E14" s="59">
        <v>-239637088</v>
      </c>
      <c r="F14" s="60">
        <v>-239637088</v>
      </c>
      <c r="G14" s="60">
        <v>-19052669</v>
      </c>
      <c r="H14" s="60">
        <v>-17587501</v>
      </c>
      <c r="I14" s="60">
        <v>-18726308</v>
      </c>
      <c r="J14" s="60">
        <v>-55366478</v>
      </c>
      <c r="K14" s="60">
        <v>-17767141</v>
      </c>
      <c r="L14" s="60">
        <v>-19073223</v>
      </c>
      <c r="M14" s="60">
        <v>-25599674</v>
      </c>
      <c r="N14" s="60">
        <v>-62440038</v>
      </c>
      <c r="O14" s="60"/>
      <c r="P14" s="60"/>
      <c r="Q14" s="60"/>
      <c r="R14" s="60"/>
      <c r="S14" s="60"/>
      <c r="T14" s="60"/>
      <c r="U14" s="60"/>
      <c r="V14" s="60"/>
      <c r="W14" s="60">
        <v>-117806516</v>
      </c>
      <c r="X14" s="60">
        <v>-123437158</v>
      </c>
      <c r="Y14" s="60">
        <v>5630642</v>
      </c>
      <c r="Z14" s="140">
        <v>-4.56</v>
      </c>
      <c r="AA14" s="62">
        <v>-239637088</v>
      </c>
    </row>
    <row r="15" spans="1:27" ht="12.75">
      <c r="A15" s="249" t="s">
        <v>40</v>
      </c>
      <c r="B15" s="182"/>
      <c r="C15" s="155">
        <v>-1702298</v>
      </c>
      <c r="D15" s="155"/>
      <c r="E15" s="59">
        <v>-53196</v>
      </c>
      <c r="F15" s="60">
        <v>-53196</v>
      </c>
      <c r="G15" s="60">
        <v>-35210</v>
      </c>
      <c r="H15" s="60"/>
      <c r="I15" s="60"/>
      <c r="J15" s="60">
        <v>-35210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-35210</v>
      </c>
      <c r="X15" s="60">
        <v>-26598</v>
      </c>
      <c r="Y15" s="60">
        <v>-8612</v>
      </c>
      <c r="Z15" s="140">
        <v>32.38</v>
      </c>
      <c r="AA15" s="62">
        <v>-53196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79090553</v>
      </c>
      <c r="D17" s="168">
        <f t="shared" si="0"/>
        <v>0</v>
      </c>
      <c r="E17" s="72">
        <f t="shared" si="0"/>
        <v>79028790</v>
      </c>
      <c r="F17" s="73">
        <f t="shared" si="0"/>
        <v>79028790</v>
      </c>
      <c r="G17" s="73">
        <f t="shared" si="0"/>
        <v>64757793</v>
      </c>
      <c r="H17" s="73">
        <f t="shared" si="0"/>
        <v>-14540031</v>
      </c>
      <c r="I17" s="73">
        <f t="shared" si="0"/>
        <v>-13803959</v>
      </c>
      <c r="J17" s="73">
        <f t="shared" si="0"/>
        <v>36413803</v>
      </c>
      <c r="K17" s="73">
        <f t="shared" si="0"/>
        <v>-2031031</v>
      </c>
      <c r="L17" s="73">
        <f t="shared" si="0"/>
        <v>-13633348</v>
      </c>
      <c r="M17" s="73">
        <f t="shared" si="0"/>
        <v>42028099</v>
      </c>
      <c r="N17" s="73">
        <f t="shared" si="0"/>
        <v>26363720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62777523</v>
      </c>
      <c r="X17" s="73">
        <f t="shared" si="0"/>
        <v>86934375</v>
      </c>
      <c r="Y17" s="73">
        <f t="shared" si="0"/>
        <v>-24156852</v>
      </c>
      <c r="Z17" s="170">
        <f>+IF(X17&lt;&gt;0,+(Y17/X17)*100,0)</f>
        <v>-27.787456917933785</v>
      </c>
      <c r="AA17" s="74">
        <f>SUM(AA6:AA16)</f>
        <v>79028790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1034205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-63001057</v>
      </c>
      <c r="D26" s="155"/>
      <c r="E26" s="59">
        <v>-86897000</v>
      </c>
      <c r="F26" s="60">
        <v>-86897000</v>
      </c>
      <c r="G26" s="60"/>
      <c r="H26" s="60">
        <v>-955429</v>
      </c>
      <c r="I26" s="60"/>
      <c r="J26" s="60">
        <v>-955429</v>
      </c>
      <c r="K26" s="60">
        <v>-4278758</v>
      </c>
      <c r="L26" s="60">
        <v>-5607473</v>
      </c>
      <c r="M26" s="60">
        <v>-13263078</v>
      </c>
      <c r="N26" s="60">
        <v>-23149309</v>
      </c>
      <c r="O26" s="60"/>
      <c r="P26" s="60"/>
      <c r="Q26" s="60"/>
      <c r="R26" s="60"/>
      <c r="S26" s="60"/>
      <c r="T26" s="60"/>
      <c r="U26" s="60"/>
      <c r="V26" s="60"/>
      <c r="W26" s="60">
        <v>-24104738</v>
      </c>
      <c r="X26" s="60">
        <v>-36765066</v>
      </c>
      <c r="Y26" s="60">
        <v>12660328</v>
      </c>
      <c r="Z26" s="140">
        <v>-34.44</v>
      </c>
      <c r="AA26" s="62">
        <v>-86897000</v>
      </c>
    </row>
    <row r="27" spans="1:27" ht="12.75">
      <c r="A27" s="250" t="s">
        <v>192</v>
      </c>
      <c r="B27" s="251"/>
      <c r="C27" s="168">
        <f aca="true" t="shared" si="1" ref="C27:Y27">SUM(C21:C26)</f>
        <v>-61966852</v>
      </c>
      <c r="D27" s="168">
        <f>SUM(D21:D26)</f>
        <v>0</v>
      </c>
      <c r="E27" s="72">
        <f t="shared" si="1"/>
        <v>-86897000</v>
      </c>
      <c r="F27" s="73">
        <f t="shared" si="1"/>
        <v>-86897000</v>
      </c>
      <c r="G27" s="73">
        <f t="shared" si="1"/>
        <v>0</v>
      </c>
      <c r="H27" s="73">
        <f t="shared" si="1"/>
        <v>-955429</v>
      </c>
      <c r="I27" s="73">
        <f t="shared" si="1"/>
        <v>0</v>
      </c>
      <c r="J27" s="73">
        <f t="shared" si="1"/>
        <v>-955429</v>
      </c>
      <c r="K27" s="73">
        <f t="shared" si="1"/>
        <v>-4278758</v>
      </c>
      <c r="L27" s="73">
        <f t="shared" si="1"/>
        <v>-5607473</v>
      </c>
      <c r="M27" s="73">
        <f t="shared" si="1"/>
        <v>-13263078</v>
      </c>
      <c r="N27" s="73">
        <f t="shared" si="1"/>
        <v>-23149309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-24104738</v>
      </c>
      <c r="X27" s="73">
        <f t="shared" si="1"/>
        <v>-36765066</v>
      </c>
      <c r="Y27" s="73">
        <f t="shared" si="1"/>
        <v>12660328</v>
      </c>
      <c r="Z27" s="170">
        <f>+IF(X27&lt;&gt;0,+(Y27/X27)*100,0)</f>
        <v>-34.43575485489404</v>
      </c>
      <c r="AA27" s="74">
        <f>SUM(AA21:AA26)</f>
        <v>-86897000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181892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2705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184597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17308298</v>
      </c>
      <c r="D38" s="153">
        <f>+D17+D27+D36</f>
        <v>0</v>
      </c>
      <c r="E38" s="99">
        <f t="shared" si="3"/>
        <v>-7868210</v>
      </c>
      <c r="F38" s="100">
        <f t="shared" si="3"/>
        <v>-7868210</v>
      </c>
      <c r="G38" s="100">
        <f t="shared" si="3"/>
        <v>64757793</v>
      </c>
      <c r="H38" s="100">
        <f t="shared" si="3"/>
        <v>-15495460</v>
      </c>
      <c r="I38" s="100">
        <f t="shared" si="3"/>
        <v>-13803959</v>
      </c>
      <c r="J38" s="100">
        <f t="shared" si="3"/>
        <v>35458374</v>
      </c>
      <c r="K38" s="100">
        <f t="shared" si="3"/>
        <v>-6309789</v>
      </c>
      <c r="L38" s="100">
        <f t="shared" si="3"/>
        <v>-19240821</v>
      </c>
      <c r="M38" s="100">
        <f t="shared" si="3"/>
        <v>28765021</v>
      </c>
      <c r="N38" s="100">
        <f t="shared" si="3"/>
        <v>3214411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38672785</v>
      </c>
      <c r="X38" s="100">
        <f t="shared" si="3"/>
        <v>50169309</v>
      </c>
      <c r="Y38" s="100">
        <f t="shared" si="3"/>
        <v>-11496524</v>
      </c>
      <c r="Z38" s="137">
        <f>+IF(X38&lt;&gt;0,+(Y38/X38)*100,0)</f>
        <v>-22.915452154224408</v>
      </c>
      <c r="AA38" s="102">
        <f>+AA17+AA27+AA36</f>
        <v>-7868210</v>
      </c>
    </row>
    <row r="39" spans="1:27" ht="12.75">
      <c r="A39" s="249" t="s">
        <v>200</v>
      </c>
      <c r="B39" s="182"/>
      <c r="C39" s="153">
        <v>41931565</v>
      </c>
      <c r="D39" s="153"/>
      <c r="E39" s="99">
        <v>115779000</v>
      </c>
      <c r="F39" s="100">
        <v>115779000</v>
      </c>
      <c r="G39" s="100">
        <v>57855299</v>
      </c>
      <c r="H39" s="100">
        <v>122613092</v>
      </c>
      <c r="I39" s="100">
        <v>107117632</v>
      </c>
      <c r="J39" s="100">
        <v>57855299</v>
      </c>
      <c r="K39" s="100">
        <v>93313673</v>
      </c>
      <c r="L39" s="100">
        <v>87003884</v>
      </c>
      <c r="M39" s="100">
        <v>67763063</v>
      </c>
      <c r="N39" s="100">
        <v>93313673</v>
      </c>
      <c r="O39" s="100"/>
      <c r="P39" s="100"/>
      <c r="Q39" s="100"/>
      <c r="R39" s="100"/>
      <c r="S39" s="100"/>
      <c r="T39" s="100"/>
      <c r="U39" s="100"/>
      <c r="V39" s="100"/>
      <c r="W39" s="100">
        <v>57855299</v>
      </c>
      <c r="X39" s="100">
        <v>115779000</v>
      </c>
      <c r="Y39" s="100">
        <v>-57923701</v>
      </c>
      <c r="Z39" s="137">
        <v>-50.03</v>
      </c>
      <c r="AA39" s="102">
        <v>115779000</v>
      </c>
    </row>
    <row r="40" spans="1:27" ht="12.75">
      <c r="A40" s="269" t="s">
        <v>201</v>
      </c>
      <c r="B40" s="256"/>
      <c r="C40" s="257">
        <v>59239863</v>
      </c>
      <c r="D40" s="257"/>
      <c r="E40" s="258">
        <v>107910790</v>
      </c>
      <c r="F40" s="259">
        <v>107910790</v>
      </c>
      <c r="G40" s="259">
        <v>122613092</v>
      </c>
      <c r="H40" s="259">
        <v>107117632</v>
      </c>
      <c r="I40" s="259">
        <v>93313673</v>
      </c>
      <c r="J40" s="259">
        <v>93313673</v>
      </c>
      <c r="K40" s="259">
        <v>87003884</v>
      </c>
      <c r="L40" s="259">
        <v>67763063</v>
      </c>
      <c r="M40" s="259">
        <v>96528084</v>
      </c>
      <c r="N40" s="259">
        <v>96528084</v>
      </c>
      <c r="O40" s="259"/>
      <c r="P40" s="259"/>
      <c r="Q40" s="259"/>
      <c r="R40" s="259"/>
      <c r="S40" s="259"/>
      <c r="T40" s="259"/>
      <c r="U40" s="259"/>
      <c r="V40" s="259"/>
      <c r="W40" s="259">
        <v>96528084</v>
      </c>
      <c r="X40" s="259">
        <v>165948309</v>
      </c>
      <c r="Y40" s="259">
        <v>-69420225</v>
      </c>
      <c r="Z40" s="260">
        <v>-41.83</v>
      </c>
      <c r="AA40" s="261">
        <v>107910790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70432225</v>
      </c>
      <c r="D5" s="200">
        <f t="shared" si="0"/>
        <v>0</v>
      </c>
      <c r="E5" s="106">
        <f t="shared" si="0"/>
        <v>86897353</v>
      </c>
      <c r="F5" s="106">
        <f t="shared" si="0"/>
        <v>86897353</v>
      </c>
      <c r="G5" s="106">
        <f t="shared" si="0"/>
        <v>1985</v>
      </c>
      <c r="H5" s="106">
        <f t="shared" si="0"/>
        <v>954670</v>
      </c>
      <c r="I5" s="106">
        <f t="shared" si="0"/>
        <v>1410063</v>
      </c>
      <c r="J5" s="106">
        <f t="shared" si="0"/>
        <v>2366718</v>
      </c>
      <c r="K5" s="106">
        <f t="shared" si="0"/>
        <v>954670</v>
      </c>
      <c r="L5" s="106">
        <f t="shared" si="0"/>
        <v>5637794</v>
      </c>
      <c r="M5" s="106">
        <f t="shared" si="0"/>
        <v>13263078</v>
      </c>
      <c r="N5" s="106">
        <f t="shared" si="0"/>
        <v>19855542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22222260</v>
      </c>
      <c r="X5" s="106">
        <f t="shared" si="0"/>
        <v>43448677</v>
      </c>
      <c r="Y5" s="106">
        <f t="shared" si="0"/>
        <v>-21226417</v>
      </c>
      <c r="Z5" s="201">
        <f>+IF(X5&lt;&gt;0,+(Y5/X5)*100,0)</f>
        <v>-48.85400077889599</v>
      </c>
      <c r="AA5" s="199">
        <f>SUM(AA11:AA18)</f>
        <v>86897353</v>
      </c>
    </row>
    <row r="6" spans="1:27" ht="12.75">
      <c r="A6" s="291" t="s">
        <v>206</v>
      </c>
      <c r="B6" s="142"/>
      <c r="C6" s="62">
        <v>51173271</v>
      </c>
      <c r="D6" s="156"/>
      <c r="E6" s="60">
        <v>74397550</v>
      </c>
      <c r="F6" s="60">
        <v>74397550</v>
      </c>
      <c r="G6" s="60"/>
      <c r="H6" s="60"/>
      <c r="I6" s="60">
        <v>786224</v>
      </c>
      <c r="J6" s="60">
        <v>786224</v>
      </c>
      <c r="K6" s="60"/>
      <c r="L6" s="60">
        <v>5281817</v>
      </c>
      <c r="M6" s="60">
        <v>8546405</v>
      </c>
      <c r="N6" s="60">
        <v>13828222</v>
      </c>
      <c r="O6" s="60"/>
      <c r="P6" s="60"/>
      <c r="Q6" s="60"/>
      <c r="R6" s="60"/>
      <c r="S6" s="60"/>
      <c r="T6" s="60"/>
      <c r="U6" s="60"/>
      <c r="V6" s="60"/>
      <c r="W6" s="60">
        <v>14614446</v>
      </c>
      <c r="X6" s="60">
        <v>37198775</v>
      </c>
      <c r="Y6" s="60">
        <v>-22584329</v>
      </c>
      <c r="Z6" s="140">
        <v>-60.71</v>
      </c>
      <c r="AA6" s="155">
        <v>74397550</v>
      </c>
    </row>
    <row r="7" spans="1:27" ht="12.75">
      <c r="A7" s="291" t="s">
        <v>207</v>
      </c>
      <c r="B7" s="142"/>
      <c r="C7" s="62"/>
      <c r="D7" s="156"/>
      <c r="E7" s="60">
        <v>3194626</v>
      </c>
      <c r="F7" s="60">
        <v>3194626</v>
      </c>
      <c r="G7" s="60"/>
      <c r="H7" s="60"/>
      <c r="I7" s="60">
        <v>562999</v>
      </c>
      <c r="J7" s="60">
        <v>562999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562999</v>
      </c>
      <c r="X7" s="60">
        <v>1597313</v>
      </c>
      <c r="Y7" s="60">
        <v>-1034314</v>
      </c>
      <c r="Z7" s="140">
        <v>-64.75</v>
      </c>
      <c r="AA7" s="155">
        <v>3194626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80000</v>
      </c>
      <c r="F10" s="60">
        <v>80000</v>
      </c>
      <c r="G10" s="60"/>
      <c r="H10" s="60">
        <v>732429</v>
      </c>
      <c r="I10" s="60"/>
      <c r="J10" s="60">
        <v>732429</v>
      </c>
      <c r="K10" s="60">
        <v>732429</v>
      </c>
      <c r="L10" s="60"/>
      <c r="M10" s="60">
        <v>4623044</v>
      </c>
      <c r="N10" s="60">
        <v>5355473</v>
      </c>
      <c r="O10" s="60"/>
      <c r="P10" s="60"/>
      <c r="Q10" s="60"/>
      <c r="R10" s="60"/>
      <c r="S10" s="60"/>
      <c r="T10" s="60"/>
      <c r="U10" s="60"/>
      <c r="V10" s="60"/>
      <c r="W10" s="60">
        <v>6087902</v>
      </c>
      <c r="X10" s="60">
        <v>40000</v>
      </c>
      <c r="Y10" s="60">
        <v>6047902</v>
      </c>
      <c r="Z10" s="140">
        <v>15119.76</v>
      </c>
      <c r="AA10" s="155">
        <v>80000</v>
      </c>
    </row>
    <row r="11" spans="1:27" ht="12.75">
      <c r="A11" s="292" t="s">
        <v>211</v>
      </c>
      <c r="B11" s="142"/>
      <c r="C11" s="293">
        <f aca="true" t="shared" si="1" ref="C11:Y11">SUM(C6:C10)</f>
        <v>51173271</v>
      </c>
      <c r="D11" s="294">
        <f t="shared" si="1"/>
        <v>0</v>
      </c>
      <c r="E11" s="295">
        <f t="shared" si="1"/>
        <v>77672176</v>
      </c>
      <c r="F11" s="295">
        <f t="shared" si="1"/>
        <v>77672176</v>
      </c>
      <c r="G11" s="295">
        <f t="shared" si="1"/>
        <v>0</v>
      </c>
      <c r="H11" s="295">
        <f t="shared" si="1"/>
        <v>732429</v>
      </c>
      <c r="I11" s="295">
        <f t="shared" si="1"/>
        <v>1349223</v>
      </c>
      <c r="J11" s="295">
        <f t="shared" si="1"/>
        <v>2081652</v>
      </c>
      <c r="K11" s="295">
        <f t="shared" si="1"/>
        <v>732429</v>
      </c>
      <c r="L11" s="295">
        <f t="shared" si="1"/>
        <v>5281817</v>
      </c>
      <c r="M11" s="295">
        <f t="shared" si="1"/>
        <v>13169449</v>
      </c>
      <c r="N11" s="295">
        <f t="shared" si="1"/>
        <v>19183695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21265347</v>
      </c>
      <c r="X11" s="295">
        <f t="shared" si="1"/>
        <v>38836088</v>
      </c>
      <c r="Y11" s="295">
        <f t="shared" si="1"/>
        <v>-17570741</v>
      </c>
      <c r="Z11" s="296">
        <f>+IF(X11&lt;&gt;0,+(Y11/X11)*100,0)</f>
        <v>-45.24333398358763</v>
      </c>
      <c r="AA11" s="297">
        <f>SUM(AA6:AA10)</f>
        <v>77672176</v>
      </c>
    </row>
    <row r="12" spans="1:27" ht="12.75">
      <c r="A12" s="298" t="s">
        <v>212</v>
      </c>
      <c r="B12" s="136"/>
      <c r="C12" s="62"/>
      <c r="D12" s="156"/>
      <c r="E12" s="60">
        <v>1100000</v>
      </c>
      <c r="F12" s="60">
        <v>1100000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550000</v>
      </c>
      <c r="Y12" s="60">
        <v>-550000</v>
      </c>
      <c r="Z12" s="140">
        <v>-100</v>
      </c>
      <c r="AA12" s="155">
        <v>1100000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19258954</v>
      </c>
      <c r="D15" s="156"/>
      <c r="E15" s="60">
        <v>8125177</v>
      </c>
      <c r="F15" s="60">
        <v>8125177</v>
      </c>
      <c r="G15" s="60">
        <v>1985</v>
      </c>
      <c r="H15" s="60">
        <v>222241</v>
      </c>
      <c r="I15" s="60">
        <v>60840</v>
      </c>
      <c r="J15" s="60">
        <v>285066</v>
      </c>
      <c r="K15" s="60">
        <v>222241</v>
      </c>
      <c r="L15" s="60">
        <v>355977</v>
      </c>
      <c r="M15" s="60">
        <v>93629</v>
      </c>
      <c r="N15" s="60">
        <v>671847</v>
      </c>
      <c r="O15" s="60"/>
      <c r="P15" s="60"/>
      <c r="Q15" s="60"/>
      <c r="R15" s="60"/>
      <c r="S15" s="60"/>
      <c r="T15" s="60"/>
      <c r="U15" s="60"/>
      <c r="V15" s="60"/>
      <c r="W15" s="60">
        <v>956913</v>
      </c>
      <c r="X15" s="60">
        <v>4062589</v>
      </c>
      <c r="Y15" s="60">
        <v>-3105676</v>
      </c>
      <c r="Z15" s="140">
        <v>-76.45</v>
      </c>
      <c r="AA15" s="155">
        <v>8125177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51173271</v>
      </c>
      <c r="D36" s="156">
        <f t="shared" si="4"/>
        <v>0</v>
      </c>
      <c r="E36" s="60">
        <f t="shared" si="4"/>
        <v>74397550</v>
      </c>
      <c r="F36" s="60">
        <f t="shared" si="4"/>
        <v>74397550</v>
      </c>
      <c r="G36" s="60">
        <f t="shared" si="4"/>
        <v>0</v>
      </c>
      <c r="H36" s="60">
        <f t="shared" si="4"/>
        <v>0</v>
      </c>
      <c r="I36" s="60">
        <f t="shared" si="4"/>
        <v>786224</v>
      </c>
      <c r="J36" s="60">
        <f t="shared" si="4"/>
        <v>786224</v>
      </c>
      <c r="K36" s="60">
        <f t="shared" si="4"/>
        <v>0</v>
      </c>
      <c r="L36" s="60">
        <f t="shared" si="4"/>
        <v>5281817</v>
      </c>
      <c r="M36" s="60">
        <f t="shared" si="4"/>
        <v>8546405</v>
      </c>
      <c r="N36" s="60">
        <f t="shared" si="4"/>
        <v>13828222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14614446</v>
      </c>
      <c r="X36" s="60">
        <f t="shared" si="4"/>
        <v>37198775</v>
      </c>
      <c r="Y36" s="60">
        <f t="shared" si="4"/>
        <v>-22584329</v>
      </c>
      <c r="Z36" s="140">
        <f aca="true" t="shared" si="5" ref="Z36:Z49">+IF(X36&lt;&gt;0,+(Y36/X36)*100,0)</f>
        <v>-60.71256109912222</v>
      </c>
      <c r="AA36" s="155">
        <f>AA6+AA21</f>
        <v>74397550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3194626</v>
      </c>
      <c r="F37" s="60">
        <f t="shared" si="4"/>
        <v>3194626</v>
      </c>
      <c r="G37" s="60">
        <f t="shared" si="4"/>
        <v>0</v>
      </c>
      <c r="H37" s="60">
        <f t="shared" si="4"/>
        <v>0</v>
      </c>
      <c r="I37" s="60">
        <f t="shared" si="4"/>
        <v>562999</v>
      </c>
      <c r="J37" s="60">
        <f t="shared" si="4"/>
        <v>562999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562999</v>
      </c>
      <c r="X37" s="60">
        <f t="shared" si="4"/>
        <v>1597313</v>
      </c>
      <c r="Y37" s="60">
        <f t="shared" si="4"/>
        <v>-1034314</v>
      </c>
      <c r="Z37" s="140">
        <f t="shared" si="5"/>
        <v>-64.75337019106462</v>
      </c>
      <c r="AA37" s="155">
        <f>AA7+AA22</f>
        <v>3194626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80000</v>
      </c>
      <c r="F40" s="60">
        <f t="shared" si="4"/>
        <v>80000</v>
      </c>
      <c r="G40" s="60">
        <f t="shared" si="4"/>
        <v>0</v>
      </c>
      <c r="H40" s="60">
        <f t="shared" si="4"/>
        <v>732429</v>
      </c>
      <c r="I40" s="60">
        <f t="shared" si="4"/>
        <v>0</v>
      </c>
      <c r="J40" s="60">
        <f t="shared" si="4"/>
        <v>732429</v>
      </c>
      <c r="K40" s="60">
        <f t="shared" si="4"/>
        <v>732429</v>
      </c>
      <c r="L40" s="60">
        <f t="shared" si="4"/>
        <v>0</v>
      </c>
      <c r="M40" s="60">
        <f t="shared" si="4"/>
        <v>4623044</v>
      </c>
      <c r="N40" s="60">
        <f t="shared" si="4"/>
        <v>5355473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6087902</v>
      </c>
      <c r="X40" s="60">
        <f t="shared" si="4"/>
        <v>40000</v>
      </c>
      <c r="Y40" s="60">
        <f t="shared" si="4"/>
        <v>6047902</v>
      </c>
      <c r="Z40" s="140">
        <f t="shared" si="5"/>
        <v>15119.755000000001</v>
      </c>
      <c r="AA40" s="155">
        <f>AA10+AA25</f>
        <v>80000</v>
      </c>
    </row>
    <row r="41" spans="1:27" ht="12.75">
      <c r="A41" s="292" t="s">
        <v>211</v>
      </c>
      <c r="B41" s="142"/>
      <c r="C41" s="293">
        <f aca="true" t="shared" si="6" ref="C41:Y41">SUM(C36:C40)</f>
        <v>51173271</v>
      </c>
      <c r="D41" s="294">
        <f t="shared" si="6"/>
        <v>0</v>
      </c>
      <c r="E41" s="295">
        <f t="shared" si="6"/>
        <v>77672176</v>
      </c>
      <c r="F41" s="295">
        <f t="shared" si="6"/>
        <v>77672176</v>
      </c>
      <c r="G41" s="295">
        <f t="shared" si="6"/>
        <v>0</v>
      </c>
      <c r="H41" s="295">
        <f t="shared" si="6"/>
        <v>732429</v>
      </c>
      <c r="I41" s="295">
        <f t="shared" si="6"/>
        <v>1349223</v>
      </c>
      <c r="J41" s="295">
        <f t="shared" si="6"/>
        <v>2081652</v>
      </c>
      <c r="K41" s="295">
        <f t="shared" si="6"/>
        <v>732429</v>
      </c>
      <c r="L41" s="295">
        <f t="shared" si="6"/>
        <v>5281817</v>
      </c>
      <c r="M41" s="295">
        <f t="shared" si="6"/>
        <v>13169449</v>
      </c>
      <c r="N41" s="295">
        <f t="shared" si="6"/>
        <v>19183695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21265347</v>
      </c>
      <c r="X41" s="295">
        <f t="shared" si="6"/>
        <v>38836088</v>
      </c>
      <c r="Y41" s="295">
        <f t="shared" si="6"/>
        <v>-17570741</v>
      </c>
      <c r="Z41" s="296">
        <f t="shared" si="5"/>
        <v>-45.24333398358763</v>
      </c>
      <c r="AA41" s="297">
        <f>SUM(AA36:AA40)</f>
        <v>77672176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1100000</v>
      </c>
      <c r="F42" s="54">
        <f t="shared" si="7"/>
        <v>1100000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550000</v>
      </c>
      <c r="Y42" s="54">
        <f t="shared" si="7"/>
        <v>-550000</v>
      </c>
      <c r="Z42" s="184">
        <f t="shared" si="5"/>
        <v>-100</v>
      </c>
      <c r="AA42" s="130">
        <f aca="true" t="shared" si="8" ref="AA42:AA48">AA12+AA27</f>
        <v>1100000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19258954</v>
      </c>
      <c r="D45" s="129">
        <f t="shared" si="7"/>
        <v>0</v>
      </c>
      <c r="E45" s="54">
        <f t="shared" si="7"/>
        <v>8125177</v>
      </c>
      <c r="F45" s="54">
        <f t="shared" si="7"/>
        <v>8125177</v>
      </c>
      <c r="G45" s="54">
        <f t="shared" si="7"/>
        <v>1985</v>
      </c>
      <c r="H45" s="54">
        <f t="shared" si="7"/>
        <v>222241</v>
      </c>
      <c r="I45" s="54">
        <f t="shared" si="7"/>
        <v>60840</v>
      </c>
      <c r="J45" s="54">
        <f t="shared" si="7"/>
        <v>285066</v>
      </c>
      <c r="K45" s="54">
        <f t="shared" si="7"/>
        <v>222241</v>
      </c>
      <c r="L45" s="54">
        <f t="shared" si="7"/>
        <v>355977</v>
      </c>
      <c r="M45" s="54">
        <f t="shared" si="7"/>
        <v>93629</v>
      </c>
      <c r="N45" s="54">
        <f t="shared" si="7"/>
        <v>671847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956913</v>
      </c>
      <c r="X45" s="54">
        <f t="shared" si="7"/>
        <v>4062589</v>
      </c>
      <c r="Y45" s="54">
        <f t="shared" si="7"/>
        <v>-3105676</v>
      </c>
      <c r="Z45" s="184">
        <f t="shared" si="5"/>
        <v>-76.44573448113998</v>
      </c>
      <c r="AA45" s="130">
        <f t="shared" si="8"/>
        <v>8125177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70432225</v>
      </c>
      <c r="D49" s="218">
        <f t="shared" si="9"/>
        <v>0</v>
      </c>
      <c r="E49" s="220">
        <f t="shared" si="9"/>
        <v>86897353</v>
      </c>
      <c r="F49" s="220">
        <f t="shared" si="9"/>
        <v>86897353</v>
      </c>
      <c r="G49" s="220">
        <f t="shared" si="9"/>
        <v>1985</v>
      </c>
      <c r="H49" s="220">
        <f t="shared" si="9"/>
        <v>954670</v>
      </c>
      <c r="I49" s="220">
        <f t="shared" si="9"/>
        <v>1410063</v>
      </c>
      <c r="J49" s="220">
        <f t="shared" si="9"/>
        <v>2366718</v>
      </c>
      <c r="K49" s="220">
        <f t="shared" si="9"/>
        <v>954670</v>
      </c>
      <c r="L49" s="220">
        <f t="shared" si="9"/>
        <v>5637794</v>
      </c>
      <c r="M49" s="220">
        <f t="shared" si="9"/>
        <v>13263078</v>
      </c>
      <c r="N49" s="220">
        <f t="shared" si="9"/>
        <v>19855542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22222260</v>
      </c>
      <c r="X49" s="220">
        <f t="shared" si="9"/>
        <v>43448677</v>
      </c>
      <c r="Y49" s="220">
        <f t="shared" si="9"/>
        <v>-21226417</v>
      </c>
      <c r="Z49" s="221">
        <f t="shared" si="5"/>
        <v>-48.85400077889599</v>
      </c>
      <c r="AA49" s="222">
        <f>SUM(AA41:AA48)</f>
        <v>86897353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13479886</v>
      </c>
      <c r="D51" s="129">
        <f t="shared" si="10"/>
        <v>0</v>
      </c>
      <c r="E51" s="54">
        <f t="shared" si="10"/>
        <v>3188310</v>
      </c>
      <c r="F51" s="54">
        <f t="shared" si="10"/>
        <v>3188310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1594155</v>
      </c>
      <c r="Y51" s="54">
        <f t="shared" si="10"/>
        <v>-1594155</v>
      </c>
      <c r="Z51" s="184">
        <f>+IF(X51&lt;&gt;0,+(Y51/X51)*100,0)</f>
        <v>-100</v>
      </c>
      <c r="AA51" s="130">
        <f>SUM(AA57:AA61)</f>
        <v>3188310</v>
      </c>
    </row>
    <row r="52" spans="1:27" ht="12.75">
      <c r="A52" s="310" t="s">
        <v>206</v>
      </c>
      <c r="B52" s="142"/>
      <c r="C52" s="62">
        <v>6339918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6339918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7139968</v>
      </c>
      <c r="D61" s="156"/>
      <c r="E61" s="60">
        <v>3188310</v>
      </c>
      <c r="F61" s="60">
        <v>3188310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1594155</v>
      </c>
      <c r="Y61" s="60">
        <v>-1594155</v>
      </c>
      <c r="Z61" s="140">
        <v>-100</v>
      </c>
      <c r="AA61" s="155">
        <v>3188310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105366</v>
      </c>
      <c r="H66" s="275">
        <v>679171</v>
      </c>
      <c r="I66" s="275">
        <v>197025</v>
      </c>
      <c r="J66" s="275">
        <v>981562</v>
      </c>
      <c r="K66" s="275">
        <v>52349</v>
      </c>
      <c r="L66" s="275">
        <v>52349</v>
      </c>
      <c r="M66" s="275">
        <v>643210</v>
      </c>
      <c r="N66" s="275">
        <v>747908</v>
      </c>
      <c r="O66" s="275"/>
      <c r="P66" s="275"/>
      <c r="Q66" s="275"/>
      <c r="R66" s="275"/>
      <c r="S66" s="275"/>
      <c r="T66" s="275"/>
      <c r="U66" s="275"/>
      <c r="V66" s="275"/>
      <c r="W66" s="275">
        <v>1729470</v>
      </c>
      <c r="X66" s="275"/>
      <c r="Y66" s="275">
        <v>1729470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105366</v>
      </c>
      <c r="H69" s="220">
        <f t="shared" si="12"/>
        <v>679171</v>
      </c>
      <c r="I69" s="220">
        <f t="shared" si="12"/>
        <v>197025</v>
      </c>
      <c r="J69" s="220">
        <f t="shared" si="12"/>
        <v>981562</v>
      </c>
      <c r="K69" s="220">
        <f t="shared" si="12"/>
        <v>52349</v>
      </c>
      <c r="L69" s="220">
        <f t="shared" si="12"/>
        <v>52349</v>
      </c>
      <c r="M69" s="220">
        <f t="shared" si="12"/>
        <v>643210</v>
      </c>
      <c r="N69" s="220">
        <f t="shared" si="12"/>
        <v>747908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1729470</v>
      </c>
      <c r="X69" s="220">
        <f t="shared" si="12"/>
        <v>0</v>
      </c>
      <c r="Y69" s="220">
        <f t="shared" si="12"/>
        <v>1729470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51173271</v>
      </c>
      <c r="D5" s="357">
        <f t="shared" si="0"/>
        <v>0</v>
      </c>
      <c r="E5" s="356">
        <f t="shared" si="0"/>
        <v>77672176</v>
      </c>
      <c r="F5" s="358">
        <f t="shared" si="0"/>
        <v>77672176</v>
      </c>
      <c r="G5" s="358">
        <f t="shared" si="0"/>
        <v>0</v>
      </c>
      <c r="H5" s="356">
        <f t="shared" si="0"/>
        <v>732429</v>
      </c>
      <c r="I5" s="356">
        <f t="shared" si="0"/>
        <v>1349223</v>
      </c>
      <c r="J5" s="358">
        <f t="shared" si="0"/>
        <v>2081652</v>
      </c>
      <c r="K5" s="358">
        <f t="shared" si="0"/>
        <v>732429</v>
      </c>
      <c r="L5" s="356">
        <f t="shared" si="0"/>
        <v>5281817</v>
      </c>
      <c r="M5" s="356">
        <f t="shared" si="0"/>
        <v>13169449</v>
      </c>
      <c r="N5" s="358">
        <f t="shared" si="0"/>
        <v>19183695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21265347</v>
      </c>
      <c r="X5" s="356">
        <f t="shared" si="0"/>
        <v>38836088</v>
      </c>
      <c r="Y5" s="358">
        <f t="shared" si="0"/>
        <v>-17570741</v>
      </c>
      <c r="Z5" s="359">
        <f>+IF(X5&lt;&gt;0,+(Y5/X5)*100,0)</f>
        <v>-45.24333398358763</v>
      </c>
      <c r="AA5" s="360">
        <f>+AA6+AA8+AA11+AA13+AA15</f>
        <v>77672176</v>
      </c>
    </row>
    <row r="6" spans="1:27" ht="12.75">
      <c r="A6" s="361" t="s">
        <v>206</v>
      </c>
      <c r="B6" s="142"/>
      <c r="C6" s="60">
        <f>+C7</f>
        <v>51173271</v>
      </c>
      <c r="D6" s="340">
        <f aca="true" t="shared" si="1" ref="D6:AA6">+D7</f>
        <v>0</v>
      </c>
      <c r="E6" s="60">
        <f t="shared" si="1"/>
        <v>74397550</v>
      </c>
      <c r="F6" s="59">
        <f t="shared" si="1"/>
        <v>74397550</v>
      </c>
      <c r="G6" s="59">
        <f t="shared" si="1"/>
        <v>0</v>
      </c>
      <c r="H6" s="60">
        <f t="shared" si="1"/>
        <v>0</v>
      </c>
      <c r="I6" s="60">
        <f t="shared" si="1"/>
        <v>786224</v>
      </c>
      <c r="J6" s="59">
        <f t="shared" si="1"/>
        <v>786224</v>
      </c>
      <c r="K6" s="59">
        <f t="shared" si="1"/>
        <v>0</v>
      </c>
      <c r="L6" s="60">
        <f t="shared" si="1"/>
        <v>5281817</v>
      </c>
      <c r="M6" s="60">
        <f t="shared" si="1"/>
        <v>8546405</v>
      </c>
      <c r="N6" s="59">
        <f t="shared" si="1"/>
        <v>13828222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14614446</v>
      </c>
      <c r="X6" s="60">
        <f t="shared" si="1"/>
        <v>37198775</v>
      </c>
      <c r="Y6" s="59">
        <f t="shared" si="1"/>
        <v>-22584329</v>
      </c>
      <c r="Z6" s="61">
        <f>+IF(X6&lt;&gt;0,+(Y6/X6)*100,0)</f>
        <v>-60.71256109912222</v>
      </c>
      <c r="AA6" s="62">
        <f t="shared" si="1"/>
        <v>74397550</v>
      </c>
    </row>
    <row r="7" spans="1:27" ht="12.75">
      <c r="A7" s="291" t="s">
        <v>230</v>
      </c>
      <c r="B7" s="142"/>
      <c r="C7" s="60">
        <v>51173271</v>
      </c>
      <c r="D7" s="340"/>
      <c r="E7" s="60">
        <v>74397550</v>
      </c>
      <c r="F7" s="59">
        <v>74397550</v>
      </c>
      <c r="G7" s="59"/>
      <c r="H7" s="60"/>
      <c r="I7" s="60">
        <v>786224</v>
      </c>
      <c r="J7" s="59">
        <v>786224</v>
      </c>
      <c r="K7" s="59"/>
      <c r="L7" s="60">
        <v>5281817</v>
      </c>
      <c r="M7" s="60">
        <v>8546405</v>
      </c>
      <c r="N7" s="59">
        <v>13828222</v>
      </c>
      <c r="O7" s="59"/>
      <c r="P7" s="60"/>
      <c r="Q7" s="60"/>
      <c r="R7" s="59"/>
      <c r="S7" s="59"/>
      <c r="T7" s="60"/>
      <c r="U7" s="60"/>
      <c r="V7" s="59"/>
      <c r="W7" s="59">
        <v>14614446</v>
      </c>
      <c r="X7" s="60">
        <v>37198775</v>
      </c>
      <c r="Y7" s="59">
        <v>-22584329</v>
      </c>
      <c r="Z7" s="61">
        <v>-60.71</v>
      </c>
      <c r="AA7" s="62">
        <v>74397550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3194626</v>
      </c>
      <c r="F8" s="59">
        <f t="shared" si="2"/>
        <v>3194626</v>
      </c>
      <c r="G8" s="59">
        <f t="shared" si="2"/>
        <v>0</v>
      </c>
      <c r="H8" s="60">
        <f t="shared" si="2"/>
        <v>0</v>
      </c>
      <c r="I8" s="60">
        <f t="shared" si="2"/>
        <v>562999</v>
      </c>
      <c r="J8" s="59">
        <f t="shared" si="2"/>
        <v>562999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562999</v>
      </c>
      <c r="X8" s="60">
        <f t="shared" si="2"/>
        <v>1597313</v>
      </c>
      <c r="Y8" s="59">
        <f t="shared" si="2"/>
        <v>-1034314</v>
      </c>
      <c r="Z8" s="61">
        <f>+IF(X8&lt;&gt;0,+(Y8/X8)*100,0)</f>
        <v>-64.75337019106462</v>
      </c>
      <c r="AA8" s="62">
        <f>SUM(AA9:AA10)</f>
        <v>3194626</v>
      </c>
    </row>
    <row r="9" spans="1:27" ht="12.75">
      <c r="A9" s="291" t="s">
        <v>231</v>
      </c>
      <c r="B9" s="142"/>
      <c r="C9" s="60"/>
      <c r="D9" s="340"/>
      <c r="E9" s="60">
        <v>3194626</v>
      </c>
      <c r="F9" s="59">
        <v>3194626</v>
      </c>
      <c r="G9" s="59"/>
      <c r="H9" s="60"/>
      <c r="I9" s="60">
        <v>562999</v>
      </c>
      <c r="J9" s="59">
        <v>562999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562999</v>
      </c>
      <c r="X9" s="60">
        <v>1597313</v>
      </c>
      <c r="Y9" s="59">
        <v>-1034314</v>
      </c>
      <c r="Z9" s="61">
        <v>-64.75</v>
      </c>
      <c r="AA9" s="62">
        <v>3194626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80000</v>
      </c>
      <c r="F15" s="59">
        <f t="shared" si="5"/>
        <v>80000</v>
      </c>
      <c r="G15" s="59">
        <f t="shared" si="5"/>
        <v>0</v>
      </c>
      <c r="H15" s="60">
        <f t="shared" si="5"/>
        <v>732429</v>
      </c>
      <c r="I15" s="60">
        <f t="shared" si="5"/>
        <v>0</v>
      </c>
      <c r="J15" s="59">
        <f t="shared" si="5"/>
        <v>732429</v>
      </c>
      <c r="K15" s="59">
        <f t="shared" si="5"/>
        <v>732429</v>
      </c>
      <c r="L15" s="60">
        <f t="shared" si="5"/>
        <v>0</v>
      </c>
      <c r="M15" s="60">
        <f t="shared" si="5"/>
        <v>4623044</v>
      </c>
      <c r="N15" s="59">
        <f t="shared" si="5"/>
        <v>5355473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6087902</v>
      </c>
      <c r="X15" s="60">
        <f t="shared" si="5"/>
        <v>40000</v>
      </c>
      <c r="Y15" s="59">
        <f t="shared" si="5"/>
        <v>6047902</v>
      </c>
      <c r="Z15" s="61">
        <f>+IF(X15&lt;&gt;0,+(Y15/X15)*100,0)</f>
        <v>15119.755000000001</v>
      </c>
      <c r="AA15" s="62">
        <f>SUM(AA16:AA20)</f>
        <v>80000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80000</v>
      </c>
      <c r="F20" s="59">
        <v>80000</v>
      </c>
      <c r="G20" s="59"/>
      <c r="H20" s="60">
        <v>732429</v>
      </c>
      <c r="I20" s="60"/>
      <c r="J20" s="59">
        <v>732429</v>
      </c>
      <c r="K20" s="59">
        <v>732429</v>
      </c>
      <c r="L20" s="60"/>
      <c r="M20" s="60">
        <v>4623044</v>
      </c>
      <c r="N20" s="59">
        <v>5355473</v>
      </c>
      <c r="O20" s="59"/>
      <c r="P20" s="60"/>
      <c r="Q20" s="60"/>
      <c r="R20" s="59"/>
      <c r="S20" s="59"/>
      <c r="T20" s="60"/>
      <c r="U20" s="60"/>
      <c r="V20" s="59"/>
      <c r="W20" s="59">
        <v>6087902</v>
      </c>
      <c r="X20" s="60">
        <v>40000</v>
      </c>
      <c r="Y20" s="59">
        <v>6047902</v>
      </c>
      <c r="Z20" s="61">
        <v>15119.76</v>
      </c>
      <c r="AA20" s="62">
        <v>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1100000</v>
      </c>
      <c r="F22" s="345">
        <f t="shared" si="6"/>
        <v>1100000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550000</v>
      </c>
      <c r="Y22" s="345">
        <f t="shared" si="6"/>
        <v>-550000</v>
      </c>
      <c r="Z22" s="336">
        <f>+IF(X22&lt;&gt;0,+(Y22/X22)*100,0)</f>
        <v>-100</v>
      </c>
      <c r="AA22" s="350">
        <f>SUM(AA23:AA32)</f>
        <v>1100000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1100000</v>
      </c>
      <c r="F32" s="59">
        <v>1100000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550000</v>
      </c>
      <c r="Y32" s="59">
        <v>-550000</v>
      </c>
      <c r="Z32" s="61">
        <v>-100</v>
      </c>
      <c r="AA32" s="62">
        <v>1100000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19258954</v>
      </c>
      <c r="D40" s="344">
        <f t="shared" si="9"/>
        <v>0</v>
      </c>
      <c r="E40" s="343">
        <f t="shared" si="9"/>
        <v>8125177</v>
      </c>
      <c r="F40" s="345">
        <f t="shared" si="9"/>
        <v>8125177</v>
      </c>
      <c r="G40" s="345">
        <f t="shared" si="9"/>
        <v>1985</v>
      </c>
      <c r="H40" s="343">
        <f t="shared" si="9"/>
        <v>222241</v>
      </c>
      <c r="I40" s="343">
        <f t="shared" si="9"/>
        <v>60840</v>
      </c>
      <c r="J40" s="345">
        <f t="shared" si="9"/>
        <v>285066</v>
      </c>
      <c r="K40" s="345">
        <f t="shared" si="9"/>
        <v>222241</v>
      </c>
      <c r="L40" s="343">
        <f t="shared" si="9"/>
        <v>355977</v>
      </c>
      <c r="M40" s="343">
        <f t="shared" si="9"/>
        <v>93629</v>
      </c>
      <c r="N40" s="345">
        <f t="shared" si="9"/>
        <v>671847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956913</v>
      </c>
      <c r="X40" s="343">
        <f t="shared" si="9"/>
        <v>4062589</v>
      </c>
      <c r="Y40" s="345">
        <f t="shared" si="9"/>
        <v>-3105676</v>
      </c>
      <c r="Z40" s="336">
        <f>+IF(X40&lt;&gt;0,+(Y40/X40)*100,0)</f>
        <v>-76.44573448113998</v>
      </c>
      <c r="AA40" s="350">
        <f>SUM(AA41:AA49)</f>
        <v>8125177</v>
      </c>
    </row>
    <row r="41" spans="1:27" ht="12.75">
      <c r="A41" s="361" t="s">
        <v>249</v>
      </c>
      <c r="B41" s="142"/>
      <c r="C41" s="362">
        <v>1106738</v>
      </c>
      <c r="D41" s="363"/>
      <c r="E41" s="362">
        <v>1900000</v>
      </c>
      <c r="F41" s="364">
        <v>1900000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950000</v>
      </c>
      <c r="Y41" s="364">
        <v>-950000</v>
      </c>
      <c r="Z41" s="365">
        <v>-100</v>
      </c>
      <c r="AA41" s="366">
        <v>1900000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1188854</v>
      </c>
      <c r="D43" s="369"/>
      <c r="E43" s="305">
        <v>1339767</v>
      </c>
      <c r="F43" s="370">
        <v>1339767</v>
      </c>
      <c r="G43" s="370"/>
      <c r="H43" s="305"/>
      <c r="I43" s="305">
        <v>60840</v>
      </c>
      <c r="J43" s="370">
        <v>60840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60840</v>
      </c>
      <c r="X43" s="305">
        <v>669884</v>
      </c>
      <c r="Y43" s="370">
        <v>-609044</v>
      </c>
      <c r="Z43" s="371">
        <v>-90.92</v>
      </c>
      <c r="AA43" s="303">
        <v>1339767</v>
      </c>
    </row>
    <row r="44" spans="1:27" ht="12.75">
      <c r="A44" s="361" t="s">
        <v>252</v>
      </c>
      <c r="B44" s="136"/>
      <c r="C44" s="60">
        <v>765109</v>
      </c>
      <c r="D44" s="368"/>
      <c r="E44" s="54">
        <v>825410</v>
      </c>
      <c r="F44" s="53">
        <v>825410</v>
      </c>
      <c r="G44" s="53">
        <v>1985</v>
      </c>
      <c r="H44" s="54">
        <v>63386</v>
      </c>
      <c r="I44" s="54"/>
      <c r="J44" s="53">
        <v>65371</v>
      </c>
      <c r="K44" s="53">
        <v>63386</v>
      </c>
      <c r="L44" s="54">
        <v>108159</v>
      </c>
      <c r="M44" s="54">
        <v>93629</v>
      </c>
      <c r="N44" s="53">
        <v>265174</v>
      </c>
      <c r="O44" s="53"/>
      <c r="P44" s="54"/>
      <c r="Q44" s="54"/>
      <c r="R44" s="53"/>
      <c r="S44" s="53"/>
      <c r="T44" s="54"/>
      <c r="U44" s="54"/>
      <c r="V44" s="53"/>
      <c r="W44" s="53">
        <v>330545</v>
      </c>
      <c r="X44" s="54">
        <v>412705</v>
      </c>
      <c r="Y44" s="53">
        <v>-82160</v>
      </c>
      <c r="Z44" s="94">
        <v>-19.91</v>
      </c>
      <c r="AA44" s="95">
        <v>825410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16198253</v>
      </c>
      <c r="D48" s="368"/>
      <c r="E48" s="54">
        <v>2360000</v>
      </c>
      <c r="F48" s="53">
        <v>2360000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1180000</v>
      </c>
      <c r="Y48" s="53">
        <v>-1180000</v>
      </c>
      <c r="Z48" s="94">
        <v>-100</v>
      </c>
      <c r="AA48" s="95">
        <v>2360000</v>
      </c>
    </row>
    <row r="49" spans="1:27" ht="12.75">
      <c r="A49" s="361" t="s">
        <v>93</v>
      </c>
      <c r="B49" s="136"/>
      <c r="C49" s="54"/>
      <c r="D49" s="368"/>
      <c r="E49" s="54">
        <v>1700000</v>
      </c>
      <c r="F49" s="53">
        <v>1700000</v>
      </c>
      <c r="G49" s="53"/>
      <c r="H49" s="54">
        <v>158855</v>
      </c>
      <c r="I49" s="54"/>
      <c r="J49" s="53">
        <v>158855</v>
      </c>
      <c r="K49" s="53">
        <v>158855</v>
      </c>
      <c r="L49" s="54">
        <v>247818</v>
      </c>
      <c r="M49" s="54"/>
      <c r="N49" s="53">
        <v>406673</v>
      </c>
      <c r="O49" s="53"/>
      <c r="P49" s="54"/>
      <c r="Q49" s="54"/>
      <c r="R49" s="53"/>
      <c r="S49" s="53"/>
      <c r="T49" s="54"/>
      <c r="U49" s="54"/>
      <c r="V49" s="53"/>
      <c r="W49" s="53">
        <v>565528</v>
      </c>
      <c r="X49" s="54">
        <v>850000</v>
      </c>
      <c r="Y49" s="53">
        <v>-284472</v>
      </c>
      <c r="Z49" s="94">
        <v>-33.47</v>
      </c>
      <c r="AA49" s="95">
        <v>1700000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70432225</v>
      </c>
      <c r="D60" s="346">
        <f t="shared" si="14"/>
        <v>0</v>
      </c>
      <c r="E60" s="219">
        <f t="shared" si="14"/>
        <v>86897353</v>
      </c>
      <c r="F60" s="264">
        <f t="shared" si="14"/>
        <v>86897353</v>
      </c>
      <c r="G60" s="264">
        <f t="shared" si="14"/>
        <v>1985</v>
      </c>
      <c r="H60" s="219">
        <f t="shared" si="14"/>
        <v>954670</v>
      </c>
      <c r="I60" s="219">
        <f t="shared" si="14"/>
        <v>1410063</v>
      </c>
      <c r="J60" s="264">
        <f t="shared" si="14"/>
        <v>2366718</v>
      </c>
      <c r="K60" s="264">
        <f t="shared" si="14"/>
        <v>954670</v>
      </c>
      <c r="L60" s="219">
        <f t="shared" si="14"/>
        <v>5637794</v>
      </c>
      <c r="M60" s="219">
        <f t="shared" si="14"/>
        <v>13263078</v>
      </c>
      <c r="N60" s="264">
        <f t="shared" si="14"/>
        <v>19855542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22222260</v>
      </c>
      <c r="X60" s="219">
        <f t="shared" si="14"/>
        <v>43448677</v>
      </c>
      <c r="Y60" s="264">
        <f t="shared" si="14"/>
        <v>-21226417</v>
      </c>
      <c r="Z60" s="337">
        <f>+IF(X60&lt;&gt;0,+(Y60/X60)*100,0)</f>
        <v>-48.85400077889599</v>
      </c>
      <c r="AA60" s="232">
        <f>+AA57+AA54+AA51+AA40+AA37+AA34+AA22+AA5</f>
        <v>86897353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2019-01-31T12:17:40Z</dcterms:created>
  <dcterms:modified xsi:type="dcterms:W3CDTF">2019-01-31T12:17:44Z</dcterms:modified>
  <cp:category/>
  <cp:version/>
  <cp:contentType/>
  <cp:contentStatus/>
</cp:coreProperties>
</file>