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<sst xmlns="http://schemas.openxmlformats.org/spreadsheetml/2006/main" count="859" uniqueCount="304">
  <si>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Senqu(EC142)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</si>
  <si>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</si>
  <si>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</si>
  <si>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</si>
  <si>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</si>
  <si>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</si>
  <si>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</si>
  <si>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</si>
  <si>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</si>
  <si>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</si>
  <si>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</si>
  <si>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</si>
  <si>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</si>
  <si>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</si>
  <si>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</si>
  <si>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</si>
  <si>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</si>
  <si>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</si>
  <si>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</si>
  <si>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</si>
  <si>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</si>
  <si>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</si>
  <si>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</si>
  <si>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</si>
  <si>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</si>
  <si>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</si>
  <si>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</si>
  <si>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</si>
  <si>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</si>
  <si>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</si>
  <si>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</si>
  <si>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</si>
  <si>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</si>
  <si>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</si>
  <si>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</si>
  <si>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</si>
  <si>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</si>
  <si>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</si>
  <si>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</si>
  <si>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</si>
  <si>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</si>
  <si>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</si>
  <si>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</si>
  <si>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</si>
  <si>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</si>
  <si>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</si>
  <si>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</si>
  <si>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</si>
  <si>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</si>
  <si>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</si>
  <si>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</si>
  <si>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</si>
  <si>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</si>
  <si>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</si>
  <si>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</si>
  <si>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</si>
  <si>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</si>
  <si>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</si>
  <si>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</si>
  <si>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</si>
  <si>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</si>
  <si>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</si>
  <si>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</si>
  <si>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</si>
  <si>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</si>
  <si>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</si>
  <si>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</si>
  <si>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</si>
  <si>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</si>
  <si>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</si>
  <si>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Senqu(EC142)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</si>
  <si>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</si>
  <si>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</si>
  <si>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</si>
  <si>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</si>
  <si>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</si>
  <si>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</si>
  <si>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</si>
  <si>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</si>
  <si>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</si>
  <si>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</si>
  <si>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</si>
  <si>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</si>
  <si>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</si>
  <si>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</si>
  <si>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</si>
  <si>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</si>
  <si>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</si>
  <si>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</si>
  <si>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</si>
  <si>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</si>
  <si>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</si>
  <si>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</si>
  <si>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</si>
  <si>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</si>
  <si>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</si>
  <si>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</si>
  <si>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</si>
  <si>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</si>
  <si>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</si>
  <si>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Senqu(EC142)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</si>
  <si>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</si>
  <si>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</si>
  <si>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</si>
  <si>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</si>
  <si>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</si>
  <si>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</si>
  <si>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</si>
  <si>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</si>
  <si>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</si>
  <si>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</si>
  <si>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</si>
  <si>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</si>
  <si>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</si>
  <si>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</si>
  <si>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</si>
  <si>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</si>
  <si>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</si>
  <si>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</si>
  <si>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</si>
  <si>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</si>
  <si>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</si>
  <si>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</si>
  <si>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</si>
  <si>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</si>
  <si>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</si>
  <si>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</si>
  <si>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</si>
  <si>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</si>
  <si>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Senqu(EC142)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</si>
  <si>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</si>
  <si>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</si>
  <si>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</si>
  <si>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</si>
  <si>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</si>
  <si>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</si>
  <si>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</si>
  <si>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</si>
  <si>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</si>
  <si>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</si>
  <si>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Senqu(EC142)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</si>
  <si>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</si>
  <si>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</si>
  <si>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</si>
  <si>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</si>
  <si>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</si>
  <si>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</si>
  <si>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</si>
  <si>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</si>
  <si>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</si>
  <si>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</si>
  <si>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</si>
  <si>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</si>
  <si>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</si>
  <si>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</si>
  <si>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</si>
  <si>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</si>
  <si>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</si>
  <si>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</si>
  <si>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</si>
  <si>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</si>
  <si>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</si>
  <si>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</si>
  <si>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</si>
  <si>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</si>
  <si>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</si>
  <si>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</si>
  <si>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</si>
  <si>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</si>
  <si>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</si>
  <si>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</si>
  <si>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</si>
  <si>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</si>
  <si>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</si>
  <si>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Senqu(EC142)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</si>
  <si>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</si>
  <si>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</si>
  <si>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</si>
  <si>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</si>
  <si>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</si>
  <si>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</si>
  <si>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</si>
  <si>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</si>
  <si>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</si>
  <si>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</si>
  <si>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</si>
  <si>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</si>
  <si>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</si>
  <si>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</si>
  <si>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</si>
  <si>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</si>
  <si>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</si>
  <si>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</si>
  <si>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</si>
  <si>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</si>
  <si>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</si>
  <si>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</si>
  <si>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</si>
  <si>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</si>
  <si>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</si>
  <si>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</si>
  <si>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</si>
  <si>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Senqu(EC142)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</si>
  <si>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</si>
  <si>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</si>
  <si>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</si>
  <si>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</si>
  <si>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</si>
  <si>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</si>
  <si>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</si>
  <si>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</si>
  <si>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</si>
  <si>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</si>
  <si>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</si>
  <si>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</si>
  <si>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</si>
  <si>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</si>
  <si>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</si>
  <si>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</si>
  <si>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</si>
  <si>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</si>
  <si>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</si>
  <si>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</si>
  <si>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</si>
  <si>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</si>
  <si>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</si>
  <si>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</si>
  <si>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</si>
  <si>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Senqu(EC142)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</si>
  <si>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</si>
  <si>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</si>
  <si>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</si>
  <si>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</si>
  <si>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</si>
  <si>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</si>
  <si>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</si>
  <si>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</si>
  <si>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</si>
  <si>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</si>
  <si>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</si>
  <si>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</si>
  <si>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</si>
  <si>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</si>
  <si>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</si>
  <si>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</si>
  <si>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</si>
  <si>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</si>
  <si>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</si>
  <si>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</si>
  <si>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</si>
  <si>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</si>
  <si>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</si>
  <si>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</si>
  <si>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</si>
  <si>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</si>
  <si>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</si>
  <si>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</si>
  <si>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</si>
  <si>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</si>
  <si>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</si>
  <si>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</si>
  <si>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</si>
  <si>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</si>
  <si>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</si>
  <si>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Senqu(EC142)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</si>
  <si>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</si>
  <si>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</si>
  <si>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Senqu(EC142)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</si>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</sst>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5996567</v>
      </c>
      <c r="C5" s="19">
        <v>0</v>
      </c>
      <c r="D5" s="59">
        <v>8146650</v>
      </c>
      <c r="E5" s="60">
        <v>8146650</v>
      </c>
      <c r="F5" s="60">
        <v>13751945</v>
      </c>
      <c r="G5" s="60">
        <v>1010108</v>
      </c>
      <c r="H5" s="60">
        <v>472551</v>
      </c>
      <c r="I5" s="60">
        <v>15234604</v>
      </c>
      <c r="J5" s="60">
        <v>2406922</v>
      </c>
      <c r="K5" s="60">
        <v>767452</v>
      </c>
      <c r="L5" s="60">
        <v>454713</v>
      </c>
      <c r="M5" s="60">
        <v>3629087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18863691</v>
      </c>
      <c r="W5" s="60">
        <v>4643592</v>
      </c>
      <c r="X5" s="60">
        <v>14220099</v>
      </c>
      <c r="Y5" s="61">
        <v>306.23</v>
      </c>
      <c r="Z5" s="62">
        <v>8146650</v>
      </c>
    </row>
    <row r="6" spans="1:26" ht="12.75">
      <c r="A6" s="58" t="s">
        <v>32</v>
      </c>
      <c r="B6" s="19">
        <v>41980287</v>
      </c>
      <c r="C6" s="19">
        <v>0</v>
      </c>
      <c r="D6" s="59">
        <v>50813239</v>
      </c>
      <c r="E6" s="60">
        <v>50813239</v>
      </c>
      <c r="F6" s="60">
        <v>4534985</v>
      </c>
      <c r="G6" s="60">
        <v>4467208</v>
      </c>
      <c r="H6" s="60">
        <v>4461055</v>
      </c>
      <c r="I6" s="60">
        <v>13463248</v>
      </c>
      <c r="J6" s="60">
        <v>3940302</v>
      </c>
      <c r="K6" s="60">
        <v>4102731</v>
      </c>
      <c r="L6" s="60">
        <v>3722867</v>
      </c>
      <c r="M6" s="60">
        <v>11765900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25229148</v>
      </c>
      <c r="W6" s="60">
        <v>26240862</v>
      </c>
      <c r="X6" s="60">
        <v>-1011714</v>
      </c>
      <c r="Y6" s="61">
        <v>-3.86</v>
      </c>
      <c r="Z6" s="62">
        <v>50813239</v>
      </c>
    </row>
    <row r="7" spans="1:26" ht="12.75">
      <c r="A7" s="58" t="s">
        <v>33</v>
      </c>
      <c r="B7" s="19">
        <v>20576605</v>
      </c>
      <c r="C7" s="19">
        <v>0</v>
      </c>
      <c r="D7" s="59">
        <v>15000000</v>
      </c>
      <c r="E7" s="60">
        <v>15000000</v>
      </c>
      <c r="F7" s="60">
        <v>1264809</v>
      </c>
      <c r="G7" s="60">
        <v>1393585</v>
      </c>
      <c r="H7" s="60">
        <v>1350822</v>
      </c>
      <c r="I7" s="60">
        <v>4009216</v>
      </c>
      <c r="J7" s="60">
        <v>0</v>
      </c>
      <c r="K7" s="60">
        <v>2460579</v>
      </c>
      <c r="L7" s="60">
        <v>1313712</v>
      </c>
      <c r="M7" s="60">
        <v>3774291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7783507</v>
      </c>
      <c r="W7" s="60">
        <v>7500000</v>
      </c>
      <c r="X7" s="60">
        <v>283507</v>
      </c>
      <c r="Y7" s="61">
        <v>3.78</v>
      </c>
      <c r="Z7" s="62">
        <v>15000000</v>
      </c>
    </row>
    <row r="8" spans="1:26" ht="12.75">
      <c r="A8" s="58" t="s">
        <v>34</v>
      </c>
      <c r="B8" s="19">
        <v>144367274</v>
      </c>
      <c r="C8" s="19">
        <v>0</v>
      </c>
      <c r="D8" s="59">
        <v>144317750</v>
      </c>
      <c r="E8" s="60">
        <v>144317750</v>
      </c>
      <c r="F8" s="60">
        <v>49432174</v>
      </c>
      <c r="G8" s="60">
        <v>2086957</v>
      </c>
      <c r="H8" s="60">
        <v>1304</v>
      </c>
      <c r="I8" s="60">
        <v>51520435</v>
      </c>
      <c r="J8" s="60">
        <v>1304348</v>
      </c>
      <c r="K8" s="60">
        <v>1092609</v>
      </c>
      <c r="L8" s="60">
        <v>39546087</v>
      </c>
      <c r="M8" s="60">
        <v>41943044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93463479</v>
      </c>
      <c r="W8" s="60">
        <v>109038313</v>
      </c>
      <c r="X8" s="60">
        <v>-15574834</v>
      </c>
      <c r="Y8" s="61">
        <v>-14.28</v>
      </c>
      <c r="Z8" s="62">
        <v>144317750</v>
      </c>
    </row>
    <row r="9" spans="1:26" ht="12.75">
      <c r="A9" s="58" t="s">
        <v>35</v>
      </c>
      <c r="B9" s="19">
        <v>17150340</v>
      </c>
      <c r="C9" s="19">
        <v>0</v>
      </c>
      <c r="D9" s="59">
        <v>5926418</v>
      </c>
      <c r="E9" s="60">
        <v>5926418</v>
      </c>
      <c r="F9" s="60">
        <v>522083</v>
      </c>
      <c r="G9" s="60">
        <v>579624</v>
      </c>
      <c r="H9" s="60">
        <v>743791</v>
      </c>
      <c r="I9" s="60">
        <v>1845498</v>
      </c>
      <c r="J9" s="60">
        <v>728257</v>
      </c>
      <c r="K9" s="60">
        <v>632733</v>
      </c>
      <c r="L9" s="60">
        <v>557846</v>
      </c>
      <c r="M9" s="60">
        <v>1918836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3764334</v>
      </c>
      <c r="W9" s="60">
        <v>2963208</v>
      </c>
      <c r="X9" s="60">
        <v>801126</v>
      </c>
      <c r="Y9" s="61">
        <v>27.04</v>
      </c>
      <c r="Z9" s="62">
        <v>5926418</v>
      </c>
    </row>
    <row r="10" spans="1:26" ht="22.5">
      <c r="A10" s="63" t="s">
        <v>279</v>
      </c>
      <c r="B10" s="64">
        <f>SUM(B5:B9)</f>
        <v>230071073</v>
      </c>
      <c r="C10" s="64">
        <f>SUM(C5:C9)</f>
        <v>0</v>
      </c>
      <c r="D10" s="65">
        <f aca="true" t="shared" si="0" ref="D10:Z10">SUM(D5:D9)</f>
        <v>224204057</v>
      </c>
      <c r="E10" s="66">
        <f t="shared" si="0"/>
        <v>224204057</v>
      </c>
      <c r="F10" s="66">
        <f t="shared" si="0"/>
        <v>69505996</v>
      </c>
      <c r="G10" s="66">
        <f t="shared" si="0"/>
        <v>9537482</v>
      </c>
      <c r="H10" s="66">
        <f t="shared" si="0"/>
        <v>7029523</v>
      </c>
      <c r="I10" s="66">
        <f t="shared" si="0"/>
        <v>86073001</v>
      </c>
      <c r="J10" s="66">
        <f t="shared" si="0"/>
        <v>8379829</v>
      </c>
      <c r="K10" s="66">
        <f t="shared" si="0"/>
        <v>9056104</v>
      </c>
      <c r="L10" s="66">
        <f t="shared" si="0"/>
        <v>45595225</v>
      </c>
      <c r="M10" s="66">
        <f t="shared" si="0"/>
        <v>63031158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149104159</v>
      </c>
      <c r="W10" s="66">
        <f t="shared" si="0"/>
        <v>150385975</v>
      </c>
      <c r="X10" s="66">
        <f t="shared" si="0"/>
        <v>-1281816</v>
      </c>
      <c r="Y10" s="67">
        <f>+IF(W10&lt;&gt;0,(X10/W10)*100,0)</f>
        <v>-0.8523507594375073</v>
      </c>
      <c r="Z10" s="68">
        <f t="shared" si="0"/>
        <v>224204057</v>
      </c>
    </row>
    <row r="11" spans="1:26" ht="12.75">
      <c r="A11" s="58" t="s">
        <v>37</v>
      </c>
      <c r="B11" s="19">
        <v>81279734</v>
      </c>
      <c r="C11" s="19">
        <v>0</v>
      </c>
      <c r="D11" s="59">
        <v>87122340</v>
      </c>
      <c r="E11" s="60">
        <v>87122340</v>
      </c>
      <c r="F11" s="60">
        <v>5939725</v>
      </c>
      <c r="G11" s="60">
        <v>5889193</v>
      </c>
      <c r="H11" s="60">
        <v>7069886</v>
      </c>
      <c r="I11" s="60">
        <v>18898804</v>
      </c>
      <c r="J11" s="60">
        <v>6340593</v>
      </c>
      <c r="K11" s="60">
        <v>6726331</v>
      </c>
      <c r="L11" s="60">
        <v>6258375</v>
      </c>
      <c r="M11" s="60">
        <v>19325299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38224103</v>
      </c>
      <c r="W11" s="60">
        <v>45465655</v>
      </c>
      <c r="X11" s="60">
        <v>-7241552</v>
      </c>
      <c r="Y11" s="61">
        <v>-15.93</v>
      </c>
      <c r="Z11" s="62">
        <v>87122340</v>
      </c>
    </row>
    <row r="12" spans="1:26" ht="12.75">
      <c r="A12" s="58" t="s">
        <v>38</v>
      </c>
      <c r="B12" s="19">
        <v>11704078</v>
      </c>
      <c r="C12" s="19">
        <v>0</v>
      </c>
      <c r="D12" s="59">
        <v>13355431</v>
      </c>
      <c r="E12" s="60">
        <v>13355431</v>
      </c>
      <c r="F12" s="60">
        <v>990650</v>
      </c>
      <c r="G12" s="60">
        <v>990165</v>
      </c>
      <c r="H12" s="60">
        <v>988419</v>
      </c>
      <c r="I12" s="60">
        <v>2969234</v>
      </c>
      <c r="J12" s="60">
        <v>990165</v>
      </c>
      <c r="K12" s="60">
        <v>990165</v>
      </c>
      <c r="L12" s="60">
        <v>990165</v>
      </c>
      <c r="M12" s="60">
        <v>2970495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5939729</v>
      </c>
      <c r="W12" s="60">
        <v>6677718</v>
      </c>
      <c r="X12" s="60">
        <v>-737989</v>
      </c>
      <c r="Y12" s="61">
        <v>-11.05</v>
      </c>
      <c r="Z12" s="62">
        <v>13355431</v>
      </c>
    </row>
    <row r="13" spans="1:26" ht="12.75">
      <c r="A13" s="58" t="s">
        <v>280</v>
      </c>
      <c r="B13" s="19">
        <v>21933093</v>
      </c>
      <c r="C13" s="19">
        <v>0</v>
      </c>
      <c r="D13" s="59">
        <v>22289591</v>
      </c>
      <c r="E13" s="60">
        <v>22289591</v>
      </c>
      <c r="F13" s="60">
        <v>0</v>
      </c>
      <c r="G13" s="60">
        <v>480</v>
      </c>
      <c r="H13" s="60">
        <v>0</v>
      </c>
      <c r="I13" s="60">
        <v>480</v>
      </c>
      <c r="J13" s="60">
        <v>0</v>
      </c>
      <c r="K13" s="60">
        <v>-480</v>
      </c>
      <c r="L13" s="60">
        <v>10587628</v>
      </c>
      <c r="M13" s="60">
        <v>10587148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10587628</v>
      </c>
      <c r="W13" s="60">
        <v>11144796</v>
      </c>
      <c r="X13" s="60">
        <v>-557168</v>
      </c>
      <c r="Y13" s="61">
        <v>-5</v>
      </c>
      <c r="Z13" s="62">
        <v>22289591</v>
      </c>
    </row>
    <row r="14" spans="1:26" ht="12.75">
      <c r="A14" s="58" t="s">
        <v>40</v>
      </c>
      <c r="B14" s="19">
        <v>2876497</v>
      </c>
      <c r="C14" s="19">
        <v>0</v>
      </c>
      <c r="D14" s="59">
        <v>3163384</v>
      </c>
      <c r="E14" s="60">
        <v>3163384</v>
      </c>
      <c r="F14" s="60">
        <v>0</v>
      </c>
      <c r="G14" s="60">
        <v>0</v>
      </c>
      <c r="H14" s="60">
        <v>485002</v>
      </c>
      <c r="I14" s="60">
        <v>485002</v>
      </c>
      <c r="J14" s="60">
        <v>0</v>
      </c>
      <c r="K14" s="60">
        <v>0</v>
      </c>
      <c r="L14" s="60">
        <v>241512</v>
      </c>
      <c r="M14" s="60">
        <v>241512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726514</v>
      </c>
      <c r="W14" s="60">
        <v>1581692</v>
      </c>
      <c r="X14" s="60">
        <v>-855178</v>
      </c>
      <c r="Y14" s="61">
        <v>-54.07</v>
      </c>
      <c r="Z14" s="62">
        <v>3163384</v>
      </c>
    </row>
    <row r="15" spans="1:26" ht="12.75">
      <c r="A15" s="58" t="s">
        <v>41</v>
      </c>
      <c r="B15" s="19">
        <v>25599340</v>
      </c>
      <c r="C15" s="19">
        <v>0</v>
      </c>
      <c r="D15" s="59">
        <v>47685855</v>
      </c>
      <c r="E15" s="60">
        <v>47685855</v>
      </c>
      <c r="F15" s="60">
        <v>6131526</v>
      </c>
      <c r="G15" s="60">
        <v>4812975</v>
      </c>
      <c r="H15" s="60">
        <v>4332515</v>
      </c>
      <c r="I15" s="60">
        <v>15277016</v>
      </c>
      <c r="J15" s="60">
        <v>2967853</v>
      </c>
      <c r="K15" s="60">
        <v>3006993</v>
      </c>
      <c r="L15" s="60">
        <v>3042800</v>
      </c>
      <c r="M15" s="60">
        <v>9017646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24294662</v>
      </c>
      <c r="W15" s="60">
        <v>23769884</v>
      </c>
      <c r="X15" s="60">
        <v>524778</v>
      </c>
      <c r="Y15" s="61">
        <v>2.21</v>
      </c>
      <c r="Z15" s="62">
        <v>47685855</v>
      </c>
    </row>
    <row r="16" spans="1:26" ht="12.75">
      <c r="A16" s="69" t="s">
        <v>42</v>
      </c>
      <c r="B16" s="19">
        <v>0</v>
      </c>
      <c r="C16" s="19">
        <v>0</v>
      </c>
      <c r="D16" s="59">
        <v>290000</v>
      </c>
      <c r="E16" s="60">
        <v>290000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300000</v>
      </c>
      <c r="L16" s="60">
        <v>0</v>
      </c>
      <c r="M16" s="60">
        <v>300000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300000</v>
      </c>
      <c r="W16" s="60">
        <v>290000</v>
      </c>
      <c r="X16" s="60">
        <v>10000</v>
      </c>
      <c r="Y16" s="61">
        <v>3.45</v>
      </c>
      <c r="Z16" s="62">
        <v>290000</v>
      </c>
    </row>
    <row r="17" spans="1:26" ht="12.75">
      <c r="A17" s="58" t="s">
        <v>43</v>
      </c>
      <c r="B17" s="19">
        <v>59047929</v>
      </c>
      <c r="C17" s="19">
        <v>0</v>
      </c>
      <c r="D17" s="59">
        <v>62357628</v>
      </c>
      <c r="E17" s="60">
        <v>62357628</v>
      </c>
      <c r="F17" s="60">
        <v>3712759</v>
      </c>
      <c r="G17" s="60">
        <v>3450175</v>
      </c>
      <c r="H17" s="60">
        <v>4443176</v>
      </c>
      <c r="I17" s="60">
        <v>11606110</v>
      </c>
      <c r="J17" s="60">
        <v>4195859</v>
      </c>
      <c r="K17" s="60">
        <v>5489947</v>
      </c>
      <c r="L17" s="60">
        <v>3656486</v>
      </c>
      <c r="M17" s="60">
        <v>13342292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24948402</v>
      </c>
      <c r="W17" s="60">
        <v>31293780</v>
      </c>
      <c r="X17" s="60">
        <v>-6345378</v>
      </c>
      <c r="Y17" s="61">
        <v>-20.28</v>
      </c>
      <c r="Z17" s="62">
        <v>62357628</v>
      </c>
    </row>
    <row r="18" spans="1:26" ht="12.75">
      <c r="A18" s="70" t="s">
        <v>44</v>
      </c>
      <c r="B18" s="71">
        <f>SUM(B11:B17)</f>
        <v>202440671</v>
      </c>
      <c r="C18" s="71">
        <f>SUM(C11:C17)</f>
        <v>0</v>
      </c>
      <c r="D18" s="72">
        <f aca="true" t="shared" si="1" ref="D18:Z18">SUM(D11:D17)</f>
        <v>236264229</v>
      </c>
      <c r="E18" s="73">
        <f t="shared" si="1"/>
        <v>236264229</v>
      </c>
      <c r="F18" s="73">
        <f t="shared" si="1"/>
        <v>16774660</v>
      </c>
      <c r="G18" s="73">
        <f t="shared" si="1"/>
        <v>15142988</v>
      </c>
      <c r="H18" s="73">
        <f t="shared" si="1"/>
        <v>17318998</v>
      </c>
      <c r="I18" s="73">
        <f t="shared" si="1"/>
        <v>49236646</v>
      </c>
      <c r="J18" s="73">
        <f t="shared" si="1"/>
        <v>14494470</v>
      </c>
      <c r="K18" s="73">
        <f t="shared" si="1"/>
        <v>16512956</v>
      </c>
      <c r="L18" s="73">
        <f t="shared" si="1"/>
        <v>24776966</v>
      </c>
      <c r="M18" s="73">
        <f t="shared" si="1"/>
        <v>55784392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105021038</v>
      </c>
      <c r="W18" s="73">
        <f t="shared" si="1"/>
        <v>120223525</v>
      </c>
      <c r="X18" s="73">
        <f t="shared" si="1"/>
        <v>-15202487</v>
      </c>
      <c r="Y18" s="67">
        <f>+IF(W18&lt;&gt;0,(X18/W18)*100,0)</f>
        <v>-12.645184875422677</v>
      </c>
      <c r="Z18" s="74">
        <f t="shared" si="1"/>
        <v>236264229</v>
      </c>
    </row>
    <row r="19" spans="1:26" ht="12.75">
      <c r="A19" s="70" t="s">
        <v>45</v>
      </c>
      <c r="B19" s="75">
        <f>+B10-B18</f>
        <v>27630402</v>
      </c>
      <c r="C19" s="75">
        <f>+C10-C18</f>
        <v>0</v>
      </c>
      <c r="D19" s="76">
        <f aca="true" t="shared" si="2" ref="D19:Z19">+D10-D18</f>
        <v>-12060172</v>
      </c>
      <c r="E19" s="77">
        <f t="shared" si="2"/>
        <v>-12060172</v>
      </c>
      <c r="F19" s="77">
        <f t="shared" si="2"/>
        <v>52731336</v>
      </c>
      <c r="G19" s="77">
        <f t="shared" si="2"/>
        <v>-5605506</v>
      </c>
      <c r="H19" s="77">
        <f t="shared" si="2"/>
        <v>-10289475</v>
      </c>
      <c r="I19" s="77">
        <f t="shared" si="2"/>
        <v>36836355</v>
      </c>
      <c r="J19" s="77">
        <f t="shared" si="2"/>
        <v>-6114641</v>
      </c>
      <c r="K19" s="77">
        <f t="shared" si="2"/>
        <v>-7456852</v>
      </c>
      <c r="L19" s="77">
        <f t="shared" si="2"/>
        <v>20818259</v>
      </c>
      <c r="M19" s="77">
        <f t="shared" si="2"/>
        <v>7246766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44083121</v>
      </c>
      <c r="W19" s="77">
        <f>IF(E10=E18,0,W10-W18)</f>
        <v>30162450</v>
      </c>
      <c r="X19" s="77">
        <f t="shared" si="2"/>
        <v>13920671</v>
      </c>
      <c r="Y19" s="78">
        <f>+IF(W19&lt;&gt;0,(X19/W19)*100,0)</f>
        <v>46.15232184388204</v>
      </c>
      <c r="Z19" s="79">
        <f t="shared" si="2"/>
        <v>-12060172</v>
      </c>
    </row>
    <row r="20" spans="1:26" ht="12.75">
      <c r="A20" s="58" t="s">
        <v>46</v>
      </c>
      <c r="B20" s="19">
        <v>33606115</v>
      </c>
      <c r="C20" s="19">
        <v>0</v>
      </c>
      <c r="D20" s="59">
        <v>44850250</v>
      </c>
      <c r="E20" s="60">
        <v>44850250</v>
      </c>
      <c r="F20" s="60">
        <v>1739130</v>
      </c>
      <c r="G20" s="60">
        <v>0</v>
      </c>
      <c r="H20" s="60">
        <v>0</v>
      </c>
      <c r="I20" s="60">
        <v>1739130</v>
      </c>
      <c r="J20" s="60">
        <v>0</v>
      </c>
      <c r="K20" s="60">
        <v>0</v>
      </c>
      <c r="L20" s="60">
        <v>27</v>
      </c>
      <c r="M20" s="60">
        <v>27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1739157</v>
      </c>
      <c r="W20" s="60">
        <v>33637688</v>
      </c>
      <c r="X20" s="60">
        <v>-31898531</v>
      </c>
      <c r="Y20" s="61">
        <v>-94.83</v>
      </c>
      <c r="Z20" s="62">
        <v>44850250</v>
      </c>
    </row>
    <row r="21" spans="1:26" ht="12.75">
      <c r="A21" s="58" t="s">
        <v>281</v>
      </c>
      <c r="B21" s="80">
        <v>18742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61255259</v>
      </c>
      <c r="C22" s="86">
        <f>SUM(C19:C21)</f>
        <v>0</v>
      </c>
      <c r="D22" s="87">
        <f aca="true" t="shared" si="3" ref="D22:Z22">SUM(D19:D21)</f>
        <v>32790078</v>
      </c>
      <c r="E22" s="88">
        <f t="shared" si="3"/>
        <v>32790078</v>
      </c>
      <c r="F22" s="88">
        <f t="shared" si="3"/>
        <v>54470466</v>
      </c>
      <c r="G22" s="88">
        <f t="shared" si="3"/>
        <v>-5605506</v>
      </c>
      <c r="H22" s="88">
        <f t="shared" si="3"/>
        <v>-10289475</v>
      </c>
      <c r="I22" s="88">
        <f t="shared" si="3"/>
        <v>38575485</v>
      </c>
      <c r="J22" s="88">
        <f t="shared" si="3"/>
        <v>-6114641</v>
      </c>
      <c r="K22" s="88">
        <f t="shared" si="3"/>
        <v>-7456852</v>
      </c>
      <c r="L22" s="88">
        <f t="shared" si="3"/>
        <v>20818286</v>
      </c>
      <c r="M22" s="88">
        <f t="shared" si="3"/>
        <v>7246793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45822278</v>
      </c>
      <c r="W22" s="88">
        <f t="shared" si="3"/>
        <v>63800138</v>
      </c>
      <c r="X22" s="88">
        <f t="shared" si="3"/>
        <v>-17977860</v>
      </c>
      <c r="Y22" s="89">
        <f>+IF(W22&lt;&gt;0,(X22/W22)*100,0)</f>
        <v>-28.17840299969257</v>
      </c>
      <c r="Z22" s="90">
        <f t="shared" si="3"/>
        <v>32790078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61255259</v>
      </c>
      <c r="C24" s="75">
        <f>SUM(C22:C23)</f>
        <v>0</v>
      </c>
      <c r="D24" s="76">
        <f aca="true" t="shared" si="4" ref="D24:Z24">SUM(D22:D23)</f>
        <v>32790078</v>
      </c>
      <c r="E24" s="77">
        <f t="shared" si="4"/>
        <v>32790078</v>
      </c>
      <c r="F24" s="77">
        <f t="shared" si="4"/>
        <v>54470466</v>
      </c>
      <c r="G24" s="77">
        <f t="shared" si="4"/>
        <v>-5605506</v>
      </c>
      <c r="H24" s="77">
        <f t="shared" si="4"/>
        <v>-10289475</v>
      </c>
      <c r="I24" s="77">
        <f t="shared" si="4"/>
        <v>38575485</v>
      </c>
      <c r="J24" s="77">
        <f t="shared" si="4"/>
        <v>-6114641</v>
      </c>
      <c r="K24" s="77">
        <f t="shared" si="4"/>
        <v>-7456852</v>
      </c>
      <c r="L24" s="77">
        <f t="shared" si="4"/>
        <v>20818286</v>
      </c>
      <c r="M24" s="77">
        <f t="shared" si="4"/>
        <v>7246793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45822278</v>
      </c>
      <c r="W24" s="77">
        <f t="shared" si="4"/>
        <v>63800138</v>
      </c>
      <c r="X24" s="77">
        <f t="shared" si="4"/>
        <v>-17977860</v>
      </c>
      <c r="Y24" s="78">
        <f>+IF(W24&lt;&gt;0,(X24/W24)*100,0)</f>
        <v>-28.17840299969257</v>
      </c>
      <c r="Z24" s="79">
        <f t="shared" si="4"/>
        <v>32790078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45981273</v>
      </c>
      <c r="C27" s="22">
        <v>0</v>
      </c>
      <c r="D27" s="99">
        <v>77567250</v>
      </c>
      <c r="E27" s="100">
        <v>77567250</v>
      </c>
      <c r="F27" s="100">
        <v>691348</v>
      </c>
      <c r="G27" s="100">
        <v>1685448</v>
      </c>
      <c r="H27" s="100">
        <v>382228</v>
      </c>
      <c r="I27" s="100">
        <v>2759024</v>
      </c>
      <c r="J27" s="100">
        <v>1938691</v>
      </c>
      <c r="K27" s="100">
        <v>5331106</v>
      </c>
      <c r="L27" s="100">
        <v>13684241</v>
      </c>
      <c r="M27" s="100">
        <v>20954038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23713062</v>
      </c>
      <c r="W27" s="100">
        <v>38783625</v>
      </c>
      <c r="X27" s="100">
        <v>-15070563</v>
      </c>
      <c r="Y27" s="101">
        <v>-38.86</v>
      </c>
      <c r="Z27" s="102">
        <v>77567250</v>
      </c>
    </row>
    <row r="28" spans="1:26" ht="12.75">
      <c r="A28" s="103" t="s">
        <v>46</v>
      </c>
      <c r="B28" s="19">
        <v>33624857</v>
      </c>
      <c r="C28" s="19">
        <v>0</v>
      </c>
      <c r="D28" s="59">
        <v>44850250</v>
      </c>
      <c r="E28" s="60">
        <v>44850250</v>
      </c>
      <c r="F28" s="60">
        <v>353386</v>
      </c>
      <c r="G28" s="60">
        <v>1436349</v>
      </c>
      <c r="H28" s="60">
        <v>88500</v>
      </c>
      <c r="I28" s="60">
        <v>1878235</v>
      </c>
      <c r="J28" s="60">
        <v>1804665</v>
      </c>
      <c r="K28" s="60">
        <v>4583208</v>
      </c>
      <c r="L28" s="60">
        <v>13177773</v>
      </c>
      <c r="M28" s="60">
        <v>19565646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21443881</v>
      </c>
      <c r="W28" s="60">
        <v>22425125</v>
      </c>
      <c r="X28" s="60">
        <v>-981244</v>
      </c>
      <c r="Y28" s="61">
        <v>-4.38</v>
      </c>
      <c r="Z28" s="62">
        <v>44850250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12356416</v>
      </c>
      <c r="C31" s="19">
        <v>0</v>
      </c>
      <c r="D31" s="59">
        <v>32717000</v>
      </c>
      <c r="E31" s="60">
        <v>32717000</v>
      </c>
      <c r="F31" s="60">
        <v>337962</v>
      </c>
      <c r="G31" s="60">
        <v>249099</v>
      </c>
      <c r="H31" s="60">
        <v>293728</v>
      </c>
      <c r="I31" s="60">
        <v>880789</v>
      </c>
      <c r="J31" s="60">
        <v>134026</v>
      </c>
      <c r="K31" s="60">
        <v>747898</v>
      </c>
      <c r="L31" s="60">
        <v>506468</v>
      </c>
      <c r="M31" s="60">
        <v>1388392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2269181</v>
      </c>
      <c r="W31" s="60">
        <v>16358500</v>
      </c>
      <c r="X31" s="60">
        <v>-14089319</v>
      </c>
      <c r="Y31" s="61">
        <v>-86.13</v>
      </c>
      <c r="Z31" s="62">
        <v>32717000</v>
      </c>
    </row>
    <row r="32" spans="1:26" ht="12.75">
      <c r="A32" s="70" t="s">
        <v>54</v>
      </c>
      <c r="B32" s="22">
        <f>SUM(B28:B31)</f>
        <v>45981273</v>
      </c>
      <c r="C32" s="22">
        <f>SUM(C28:C31)</f>
        <v>0</v>
      </c>
      <c r="D32" s="99">
        <f aca="true" t="shared" si="5" ref="D32:Z32">SUM(D28:D31)</f>
        <v>77567250</v>
      </c>
      <c r="E32" s="100">
        <f t="shared" si="5"/>
        <v>77567250</v>
      </c>
      <c r="F32" s="100">
        <f t="shared" si="5"/>
        <v>691348</v>
      </c>
      <c r="G32" s="100">
        <f t="shared" si="5"/>
        <v>1685448</v>
      </c>
      <c r="H32" s="100">
        <f t="shared" si="5"/>
        <v>382228</v>
      </c>
      <c r="I32" s="100">
        <f t="shared" si="5"/>
        <v>2759024</v>
      </c>
      <c r="J32" s="100">
        <f t="shared" si="5"/>
        <v>1938691</v>
      </c>
      <c r="K32" s="100">
        <f t="shared" si="5"/>
        <v>5331106</v>
      </c>
      <c r="L32" s="100">
        <f t="shared" si="5"/>
        <v>13684241</v>
      </c>
      <c r="M32" s="100">
        <f t="shared" si="5"/>
        <v>20954038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23713062</v>
      </c>
      <c r="W32" s="100">
        <f t="shared" si="5"/>
        <v>38783625</v>
      </c>
      <c r="X32" s="100">
        <f t="shared" si="5"/>
        <v>-15070563</v>
      </c>
      <c r="Y32" s="101">
        <f>+IF(W32&lt;&gt;0,(X32/W32)*100,0)</f>
        <v>-38.85805671852489</v>
      </c>
      <c r="Z32" s="102">
        <f t="shared" si="5"/>
        <v>77567250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318201764</v>
      </c>
      <c r="C35" s="19">
        <v>0</v>
      </c>
      <c r="D35" s="59">
        <v>233392235</v>
      </c>
      <c r="E35" s="60">
        <v>233392235</v>
      </c>
      <c r="F35" s="60">
        <v>65705553</v>
      </c>
      <c r="G35" s="60">
        <v>59254218</v>
      </c>
      <c r="H35" s="60">
        <v>47586209</v>
      </c>
      <c r="I35" s="60">
        <v>47586209</v>
      </c>
      <c r="J35" s="60">
        <v>40212804</v>
      </c>
      <c r="K35" s="60">
        <v>27337694</v>
      </c>
      <c r="L35" s="60">
        <v>358105137</v>
      </c>
      <c r="M35" s="60">
        <v>358105137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358105137</v>
      </c>
      <c r="W35" s="60">
        <v>116696118</v>
      </c>
      <c r="X35" s="60">
        <v>241409019</v>
      </c>
      <c r="Y35" s="61">
        <v>206.87</v>
      </c>
      <c r="Z35" s="62">
        <v>233392235</v>
      </c>
    </row>
    <row r="36" spans="1:26" ht="12.75">
      <c r="A36" s="58" t="s">
        <v>57</v>
      </c>
      <c r="B36" s="19">
        <v>416431113</v>
      </c>
      <c r="C36" s="19">
        <v>0</v>
      </c>
      <c r="D36" s="59">
        <v>461923052</v>
      </c>
      <c r="E36" s="60">
        <v>461923052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405843557</v>
      </c>
      <c r="M36" s="60">
        <v>405843557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405843557</v>
      </c>
      <c r="W36" s="60">
        <v>230961526</v>
      </c>
      <c r="X36" s="60">
        <v>174882031</v>
      </c>
      <c r="Y36" s="61">
        <v>75.72</v>
      </c>
      <c r="Z36" s="62">
        <v>461923052</v>
      </c>
    </row>
    <row r="37" spans="1:26" ht="12.75">
      <c r="A37" s="58" t="s">
        <v>58</v>
      </c>
      <c r="B37" s="19">
        <v>38874221</v>
      </c>
      <c r="C37" s="19">
        <v>0</v>
      </c>
      <c r="D37" s="59">
        <v>33062326</v>
      </c>
      <c r="E37" s="60">
        <v>33062326</v>
      </c>
      <c r="F37" s="60">
        <v>11955918</v>
      </c>
      <c r="G37" s="60">
        <v>12837539</v>
      </c>
      <c r="H37" s="60">
        <v>11883463</v>
      </c>
      <c r="I37" s="60">
        <v>11883463</v>
      </c>
      <c r="J37" s="60">
        <v>12588462</v>
      </c>
      <c r="K37" s="60">
        <v>12532198</v>
      </c>
      <c r="L37" s="60">
        <v>45329220</v>
      </c>
      <c r="M37" s="60">
        <v>45329220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45329220</v>
      </c>
      <c r="W37" s="60">
        <v>16531163</v>
      </c>
      <c r="X37" s="60">
        <v>28798057</v>
      </c>
      <c r="Y37" s="61">
        <v>174.2</v>
      </c>
      <c r="Z37" s="62">
        <v>33062326</v>
      </c>
    </row>
    <row r="38" spans="1:26" ht="12.75">
      <c r="A38" s="58" t="s">
        <v>59</v>
      </c>
      <c r="B38" s="19">
        <v>30365937</v>
      </c>
      <c r="C38" s="19">
        <v>0</v>
      </c>
      <c r="D38" s="59">
        <v>36564473</v>
      </c>
      <c r="E38" s="60">
        <v>36564473</v>
      </c>
      <c r="F38" s="60">
        <v>-29485</v>
      </c>
      <c r="G38" s="60">
        <v>-71491</v>
      </c>
      <c r="H38" s="60">
        <v>-119326</v>
      </c>
      <c r="I38" s="60">
        <v>-119326</v>
      </c>
      <c r="J38" s="60">
        <v>-145046</v>
      </c>
      <c r="K38" s="60">
        <v>-175285</v>
      </c>
      <c r="L38" s="60">
        <v>31061546</v>
      </c>
      <c r="M38" s="60">
        <v>31061546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31061546</v>
      </c>
      <c r="W38" s="60">
        <v>18282237</v>
      </c>
      <c r="X38" s="60">
        <v>12779309</v>
      </c>
      <c r="Y38" s="61">
        <v>69.9</v>
      </c>
      <c r="Z38" s="62">
        <v>36564473</v>
      </c>
    </row>
    <row r="39" spans="1:26" ht="12.75">
      <c r="A39" s="58" t="s">
        <v>60</v>
      </c>
      <c r="B39" s="19">
        <v>665392717</v>
      </c>
      <c r="C39" s="19">
        <v>0</v>
      </c>
      <c r="D39" s="59">
        <v>625688489</v>
      </c>
      <c r="E39" s="60">
        <v>625688489</v>
      </c>
      <c r="F39" s="60">
        <v>53779121</v>
      </c>
      <c r="G39" s="60">
        <v>46488168</v>
      </c>
      <c r="H39" s="60">
        <v>35822071</v>
      </c>
      <c r="I39" s="60">
        <v>35822071</v>
      </c>
      <c r="J39" s="60">
        <v>27769388</v>
      </c>
      <c r="K39" s="60">
        <v>14980780</v>
      </c>
      <c r="L39" s="60">
        <v>687557928</v>
      </c>
      <c r="M39" s="60">
        <v>687557928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687557928</v>
      </c>
      <c r="W39" s="60">
        <v>312844245</v>
      </c>
      <c r="X39" s="60">
        <v>374713683</v>
      </c>
      <c r="Y39" s="61">
        <v>119.78</v>
      </c>
      <c r="Z39" s="62">
        <v>625688489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87767711</v>
      </c>
      <c r="C42" s="19">
        <v>0</v>
      </c>
      <c r="D42" s="59">
        <v>57062200</v>
      </c>
      <c r="E42" s="60">
        <v>57062200</v>
      </c>
      <c r="F42" s="60">
        <v>-76807692</v>
      </c>
      <c r="G42" s="60">
        <v>-1513526</v>
      </c>
      <c r="H42" s="60">
        <v>4794597</v>
      </c>
      <c r="I42" s="60">
        <v>-73526621</v>
      </c>
      <c r="J42" s="60">
        <v>-3849398</v>
      </c>
      <c r="K42" s="60">
        <v>6312122</v>
      </c>
      <c r="L42" s="60">
        <v>13867961</v>
      </c>
      <c r="M42" s="60">
        <v>16330685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-57195936</v>
      </c>
      <c r="W42" s="60">
        <v>75797839</v>
      </c>
      <c r="X42" s="60">
        <v>-132993775</v>
      </c>
      <c r="Y42" s="61">
        <v>-175.46</v>
      </c>
      <c r="Z42" s="62">
        <v>57062200</v>
      </c>
    </row>
    <row r="43" spans="1:26" ht="12.75">
      <c r="A43" s="58" t="s">
        <v>63</v>
      </c>
      <c r="B43" s="19">
        <v>-45981271</v>
      </c>
      <c r="C43" s="19">
        <v>0</v>
      </c>
      <c r="D43" s="59">
        <v>-77567250</v>
      </c>
      <c r="E43" s="60">
        <v>-77567250</v>
      </c>
      <c r="F43" s="60">
        <v>-691349</v>
      </c>
      <c r="G43" s="60">
        <v>-1685448</v>
      </c>
      <c r="H43" s="60">
        <v>-382229</v>
      </c>
      <c r="I43" s="60">
        <v>-2759026</v>
      </c>
      <c r="J43" s="60">
        <v>-1938691</v>
      </c>
      <c r="K43" s="60">
        <v>-5331105</v>
      </c>
      <c r="L43" s="60">
        <v>-13684242</v>
      </c>
      <c r="M43" s="60">
        <v>-20954038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-23713064</v>
      </c>
      <c r="W43" s="60">
        <v>-36242250</v>
      </c>
      <c r="X43" s="60">
        <v>12529186</v>
      </c>
      <c r="Y43" s="61">
        <v>-34.57</v>
      </c>
      <c r="Z43" s="62">
        <v>-77567250</v>
      </c>
    </row>
    <row r="44" spans="1:26" ht="12.75">
      <c r="A44" s="58" t="s">
        <v>64</v>
      </c>
      <c r="B44" s="19">
        <v>-695729</v>
      </c>
      <c r="C44" s="19">
        <v>0</v>
      </c>
      <c r="D44" s="59">
        <v>-765712</v>
      </c>
      <c r="E44" s="60">
        <v>-765712</v>
      </c>
      <c r="F44" s="60">
        <v>0</v>
      </c>
      <c r="G44" s="60">
        <v>0</v>
      </c>
      <c r="H44" s="60">
        <v>-418228</v>
      </c>
      <c r="I44" s="60">
        <v>-418228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-418228</v>
      </c>
      <c r="W44" s="60">
        <v>-382856</v>
      </c>
      <c r="X44" s="60">
        <v>-35372</v>
      </c>
      <c r="Y44" s="61">
        <v>9.24</v>
      </c>
      <c r="Z44" s="62">
        <v>-765712</v>
      </c>
    </row>
    <row r="45" spans="1:26" ht="12.75">
      <c r="A45" s="70" t="s">
        <v>65</v>
      </c>
      <c r="B45" s="22">
        <v>294260041</v>
      </c>
      <c r="C45" s="22">
        <v>0</v>
      </c>
      <c r="D45" s="99">
        <v>206320692</v>
      </c>
      <c r="E45" s="100">
        <v>206320692</v>
      </c>
      <c r="F45" s="100">
        <v>216760997</v>
      </c>
      <c r="G45" s="100">
        <v>213562023</v>
      </c>
      <c r="H45" s="100">
        <v>217556163</v>
      </c>
      <c r="I45" s="100">
        <v>217556163</v>
      </c>
      <c r="J45" s="100">
        <v>211768074</v>
      </c>
      <c r="K45" s="100">
        <v>212749091</v>
      </c>
      <c r="L45" s="100">
        <v>212932810</v>
      </c>
      <c r="M45" s="100">
        <v>212932810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212932810</v>
      </c>
      <c r="W45" s="100">
        <v>266764187</v>
      </c>
      <c r="X45" s="100">
        <v>-53831377</v>
      </c>
      <c r="Y45" s="101">
        <v>-20.18</v>
      </c>
      <c r="Z45" s="102">
        <v>206320692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3842902</v>
      </c>
      <c r="C49" s="52">
        <v>0</v>
      </c>
      <c r="D49" s="129">
        <v>2968660</v>
      </c>
      <c r="E49" s="54">
        <v>2439950</v>
      </c>
      <c r="F49" s="54">
        <v>0</v>
      </c>
      <c r="G49" s="54">
        <v>0</v>
      </c>
      <c r="H49" s="54">
        <v>0</v>
      </c>
      <c r="I49" s="54">
        <v>3092537</v>
      </c>
      <c r="J49" s="54">
        <v>0</v>
      </c>
      <c r="K49" s="54">
        <v>0</v>
      </c>
      <c r="L49" s="54">
        <v>0</v>
      </c>
      <c r="M49" s="54">
        <v>1522638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10750031</v>
      </c>
      <c r="W49" s="54">
        <v>15050045</v>
      </c>
      <c r="X49" s="54">
        <v>17200049</v>
      </c>
      <c r="Y49" s="54">
        <v>56866812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76010283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76010283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74.41488307352549</v>
      </c>
      <c r="C58" s="5">
        <f>IF(C67=0,0,+(C76/C67)*100)</f>
        <v>0</v>
      </c>
      <c r="D58" s="6">
        <f aca="true" t="shared" si="6" ref="D58:Z58">IF(D67=0,0,+(D76/D67)*100)</f>
        <v>88.36817750576445</v>
      </c>
      <c r="E58" s="7">
        <f t="shared" si="6"/>
        <v>88.36817750576445</v>
      </c>
      <c r="F58" s="7">
        <f t="shared" si="6"/>
        <v>17.812635461546567</v>
      </c>
      <c r="G58" s="7">
        <f t="shared" si="6"/>
        <v>73.62034192203198</v>
      </c>
      <c r="H58" s="7">
        <f t="shared" si="6"/>
        <v>69.41904907127204</v>
      </c>
      <c r="I58" s="7">
        <f t="shared" si="6"/>
        <v>37.85003006149898</v>
      </c>
      <c r="J58" s="7">
        <f t="shared" si="6"/>
        <v>67.57088574458922</v>
      </c>
      <c r="K58" s="7">
        <f t="shared" si="6"/>
        <v>86.15099625951369</v>
      </c>
      <c r="L58" s="7">
        <f t="shared" si="6"/>
        <v>102.06184902690396</v>
      </c>
      <c r="M58" s="7">
        <f t="shared" si="6"/>
        <v>82.96787982237728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53.93559799115961</v>
      </c>
      <c r="W58" s="7">
        <f t="shared" si="6"/>
        <v>88.36817141763842</v>
      </c>
      <c r="X58" s="7">
        <f t="shared" si="6"/>
        <v>0</v>
      </c>
      <c r="Y58" s="7">
        <f t="shared" si="6"/>
        <v>0</v>
      </c>
      <c r="Z58" s="8">
        <f t="shared" si="6"/>
        <v>88.36817750576445</v>
      </c>
    </row>
    <row r="59" spans="1:26" ht="12.75">
      <c r="A59" s="37" t="s">
        <v>31</v>
      </c>
      <c r="B59" s="9">
        <f aca="true" t="shared" si="7" ref="B59:Z66">IF(B68=0,0,+(B77/B68)*100)</f>
        <v>77.68061292402804</v>
      </c>
      <c r="C59" s="9">
        <f t="shared" si="7"/>
        <v>0</v>
      </c>
      <c r="D59" s="2">
        <f t="shared" si="7"/>
        <v>88.36818815095776</v>
      </c>
      <c r="E59" s="10">
        <f t="shared" si="7"/>
        <v>88.36818815095776</v>
      </c>
      <c r="F59" s="10">
        <f t="shared" si="7"/>
        <v>1.1179582233640404</v>
      </c>
      <c r="G59" s="10">
        <f t="shared" si="7"/>
        <v>130.17964415686242</v>
      </c>
      <c r="H59" s="10">
        <f t="shared" si="7"/>
        <v>118.37008068970334</v>
      </c>
      <c r="I59" s="10">
        <f t="shared" si="7"/>
        <v>13.312160919968777</v>
      </c>
      <c r="J59" s="10">
        <f t="shared" si="7"/>
        <v>25.188892701965415</v>
      </c>
      <c r="K59" s="10">
        <f t="shared" si="7"/>
        <v>78.37011304941547</v>
      </c>
      <c r="L59" s="10">
        <f t="shared" si="7"/>
        <v>388.7188182435954</v>
      </c>
      <c r="M59" s="10">
        <f t="shared" si="7"/>
        <v>81.98439442206814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26.52365329775599</v>
      </c>
      <c r="W59" s="10">
        <f t="shared" si="7"/>
        <v>88.36816412811461</v>
      </c>
      <c r="X59" s="10">
        <f t="shared" si="7"/>
        <v>0</v>
      </c>
      <c r="Y59" s="10">
        <f t="shared" si="7"/>
        <v>0</v>
      </c>
      <c r="Z59" s="11">
        <f t="shared" si="7"/>
        <v>88.36818815095776</v>
      </c>
    </row>
    <row r="60" spans="1:26" ht="12.75">
      <c r="A60" s="38" t="s">
        <v>32</v>
      </c>
      <c r="B60" s="12">
        <f t="shared" si="7"/>
        <v>79.62828362750355</v>
      </c>
      <c r="C60" s="12">
        <f t="shared" si="7"/>
        <v>0</v>
      </c>
      <c r="D60" s="3">
        <f t="shared" si="7"/>
        <v>88.36817507342919</v>
      </c>
      <c r="E60" s="13">
        <f t="shared" si="7"/>
        <v>88.36817507342919</v>
      </c>
      <c r="F60" s="13">
        <f t="shared" si="7"/>
        <v>64.25538342464198</v>
      </c>
      <c r="G60" s="13">
        <f t="shared" si="7"/>
        <v>59.22963515466484</v>
      </c>
      <c r="H60" s="13">
        <f t="shared" si="7"/>
        <v>62.13400193451998</v>
      </c>
      <c r="I60" s="13">
        <f t="shared" si="7"/>
        <v>61.88488097374423</v>
      </c>
      <c r="J60" s="13">
        <f t="shared" si="7"/>
        <v>90.93021296337184</v>
      </c>
      <c r="K60" s="13">
        <f t="shared" si="7"/>
        <v>86.51620103779653</v>
      </c>
      <c r="L60" s="13">
        <f t="shared" si="7"/>
        <v>67.22818730832985</v>
      </c>
      <c r="M60" s="13">
        <f t="shared" si="7"/>
        <v>81.89146601619936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71.21517936317152</v>
      </c>
      <c r="W60" s="13">
        <f t="shared" si="7"/>
        <v>88.36817174679705</v>
      </c>
      <c r="X60" s="13">
        <f t="shared" si="7"/>
        <v>0</v>
      </c>
      <c r="Y60" s="13">
        <f t="shared" si="7"/>
        <v>0</v>
      </c>
      <c r="Z60" s="14">
        <f t="shared" si="7"/>
        <v>88.36817507342919</v>
      </c>
    </row>
    <row r="61" spans="1:26" ht="12.75">
      <c r="A61" s="39" t="s">
        <v>103</v>
      </c>
      <c r="B61" s="12">
        <f t="shared" si="7"/>
        <v>96.05705130333742</v>
      </c>
      <c r="C61" s="12">
        <f t="shared" si="7"/>
        <v>0</v>
      </c>
      <c r="D61" s="3">
        <f t="shared" si="7"/>
        <v>88.36816788729232</v>
      </c>
      <c r="E61" s="13">
        <f t="shared" si="7"/>
        <v>88.36816788729232</v>
      </c>
      <c r="F61" s="13">
        <f t="shared" si="7"/>
        <v>63.48301357224998</v>
      </c>
      <c r="G61" s="13">
        <f t="shared" si="7"/>
        <v>64.40007442573065</v>
      </c>
      <c r="H61" s="13">
        <f t="shared" si="7"/>
        <v>69.22633592088681</v>
      </c>
      <c r="I61" s="13">
        <f t="shared" si="7"/>
        <v>65.81113352459892</v>
      </c>
      <c r="J61" s="13">
        <f t="shared" si="7"/>
        <v>105.99963484282031</v>
      </c>
      <c r="K61" s="13">
        <f t="shared" si="7"/>
        <v>102.94154317554995</v>
      </c>
      <c r="L61" s="13">
        <f t="shared" si="7"/>
        <v>79.69843395944262</v>
      </c>
      <c r="M61" s="13">
        <f t="shared" si="7"/>
        <v>96.59685949634591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80.18593044210766</v>
      </c>
      <c r="W61" s="13">
        <f t="shared" si="7"/>
        <v>88.36816413912922</v>
      </c>
      <c r="X61" s="13">
        <f t="shared" si="7"/>
        <v>0</v>
      </c>
      <c r="Y61" s="13">
        <f t="shared" si="7"/>
        <v>0</v>
      </c>
      <c r="Z61" s="14">
        <f t="shared" si="7"/>
        <v>88.36816788729232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27.899207514945505</v>
      </c>
      <c r="C64" s="12">
        <f t="shared" si="7"/>
        <v>0</v>
      </c>
      <c r="D64" s="3">
        <f t="shared" si="7"/>
        <v>88.36820800864945</v>
      </c>
      <c r="E64" s="13">
        <f t="shared" si="7"/>
        <v>88.36820800864945</v>
      </c>
      <c r="F64" s="13">
        <f t="shared" si="7"/>
        <v>58.00026773853616</v>
      </c>
      <c r="G64" s="13">
        <f t="shared" si="7"/>
        <v>38.61292302538791</v>
      </c>
      <c r="H64" s="13">
        <f t="shared" si="7"/>
        <v>26.368054455198404</v>
      </c>
      <c r="I64" s="13">
        <f t="shared" si="7"/>
        <v>43.66406233710529</v>
      </c>
      <c r="J64" s="13">
        <f t="shared" si="7"/>
        <v>43.89029530016623</v>
      </c>
      <c r="K64" s="13">
        <f t="shared" si="7"/>
        <v>27.040731183145827</v>
      </c>
      <c r="L64" s="13">
        <f t="shared" si="7"/>
        <v>25.09240357887422</v>
      </c>
      <c r="M64" s="13">
        <f t="shared" si="7"/>
        <v>32.26584408493102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38.367987921510874</v>
      </c>
      <c r="W64" s="13">
        <f t="shared" si="7"/>
        <v>88.36820800864945</v>
      </c>
      <c r="X64" s="13">
        <f t="shared" si="7"/>
        <v>0</v>
      </c>
      <c r="Y64" s="13">
        <f t="shared" si="7"/>
        <v>0</v>
      </c>
      <c r="Z64" s="14">
        <f t="shared" si="7"/>
        <v>88.36820800864945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88.36819407008086</v>
      </c>
      <c r="E66" s="16">
        <f t="shared" si="7"/>
        <v>88.36819407008086</v>
      </c>
      <c r="F66" s="16">
        <f t="shared" si="7"/>
        <v>100</v>
      </c>
      <c r="G66" s="16">
        <f t="shared" si="7"/>
        <v>99.99963133096894</v>
      </c>
      <c r="H66" s="16">
        <f t="shared" si="7"/>
        <v>100.00032647411223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88.36819407008086</v>
      </c>
      <c r="X66" s="16">
        <f t="shared" si="7"/>
        <v>0</v>
      </c>
      <c r="Y66" s="16">
        <f t="shared" si="7"/>
        <v>0</v>
      </c>
      <c r="Z66" s="17">
        <f t="shared" si="7"/>
        <v>88.36819407008086</v>
      </c>
    </row>
    <row r="67" spans="1:26" ht="12.75" hidden="1">
      <c r="A67" s="41" t="s">
        <v>287</v>
      </c>
      <c r="B67" s="24">
        <v>51181095</v>
      </c>
      <c r="C67" s="24"/>
      <c r="D67" s="25">
        <v>61185889</v>
      </c>
      <c r="E67" s="26">
        <v>61185889</v>
      </c>
      <c r="F67" s="26">
        <v>18517709</v>
      </c>
      <c r="G67" s="26">
        <v>5748562</v>
      </c>
      <c r="H67" s="26">
        <v>5239909</v>
      </c>
      <c r="I67" s="26">
        <v>29506180</v>
      </c>
      <c r="J67" s="26">
        <v>6654582</v>
      </c>
      <c r="K67" s="26">
        <v>5193175</v>
      </c>
      <c r="L67" s="26">
        <v>4500378</v>
      </c>
      <c r="M67" s="26">
        <v>16348135</v>
      </c>
      <c r="N67" s="26"/>
      <c r="O67" s="26"/>
      <c r="P67" s="26"/>
      <c r="Q67" s="26"/>
      <c r="R67" s="26"/>
      <c r="S67" s="26"/>
      <c r="T67" s="26"/>
      <c r="U67" s="26"/>
      <c r="V67" s="26">
        <v>45854315</v>
      </c>
      <c r="W67" s="26">
        <v>31997454</v>
      </c>
      <c r="X67" s="26"/>
      <c r="Y67" s="25"/>
      <c r="Z67" s="27">
        <v>61185889</v>
      </c>
    </row>
    <row r="68" spans="1:26" ht="12.75" hidden="1">
      <c r="A68" s="37" t="s">
        <v>31</v>
      </c>
      <c r="B68" s="19">
        <v>5996567</v>
      </c>
      <c r="C68" s="19"/>
      <c r="D68" s="20">
        <v>8146650</v>
      </c>
      <c r="E68" s="21">
        <v>8146650</v>
      </c>
      <c r="F68" s="21">
        <v>13751945</v>
      </c>
      <c r="G68" s="21">
        <v>1010108</v>
      </c>
      <c r="H68" s="21">
        <v>472551</v>
      </c>
      <c r="I68" s="21">
        <v>15234604</v>
      </c>
      <c r="J68" s="21">
        <v>2406922</v>
      </c>
      <c r="K68" s="21">
        <v>767452</v>
      </c>
      <c r="L68" s="21">
        <v>454713</v>
      </c>
      <c r="M68" s="21">
        <v>3629087</v>
      </c>
      <c r="N68" s="21"/>
      <c r="O68" s="21"/>
      <c r="P68" s="21"/>
      <c r="Q68" s="21"/>
      <c r="R68" s="21"/>
      <c r="S68" s="21"/>
      <c r="T68" s="21"/>
      <c r="U68" s="21"/>
      <c r="V68" s="21">
        <v>18863691</v>
      </c>
      <c r="W68" s="21">
        <v>4643592</v>
      </c>
      <c r="X68" s="21"/>
      <c r="Y68" s="20"/>
      <c r="Z68" s="23">
        <v>8146650</v>
      </c>
    </row>
    <row r="69" spans="1:26" ht="12.75" hidden="1">
      <c r="A69" s="38" t="s">
        <v>32</v>
      </c>
      <c r="B69" s="19">
        <v>41980287</v>
      </c>
      <c r="C69" s="19"/>
      <c r="D69" s="20">
        <v>50813239</v>
      </c>
      <c r="E69" s="21">
        <v>50813239</v>
      </c>
      <c r="F69" s="21">
        <v>4534985</v>
      </c>
      <c r="G69" s="21">
        <v>4467208</v>
      </c>
      <c r="H69" s="21">
        <v>4461055</v>
      </c>
      <c r="I69" s="21">
        <v>13463248</v>
      </c>
      <c r="J69" s="21">
        <v>3940302</v>
      </c>
      <c r="K69" s="21">
        <v>4102731</v>
      </c>
      <c r="L69" s="21">
        <v>3722867</v>
      </c>
      <c r="M69" s="21">
        <v>11765900</v>
      </c>
      <c r="N69" s="21"/>
      <c r="O69" s="21"/>
      <c r="P69" s="21"/>
      <c r="Q69" s="21"/>
      <c r="R69" s="21"/>
      <c r="S69" s="21"/>
      <c r="T69" s="21"/>
      <c r="U69" s="21"/>
      <c r="V69" s="21">
        <v>25229148</v>
      </c>
      <c r="W69" s="21">
        <v>26240862</v>
      </c>
      <c r="X69" s="21"/>
      <c r="Y69" s="20"/>
      <c r="Z69" s="23">
        <v>50813239</v>
      </c>
    </row>
    <row r="70" spans="1:26" ht="12.75" hidden="1">
      <c r="A70" s="39" t="s">
        <v>103</v>
      </c>
      <c r="B70" s="19">
        <v>31861358</v>
      </c>
      <c r="C70" s="19"/>
      <c r="D70" s="20">
        <v>41712079</v>
      </c>
      <c r="E70" s="21">
        <v>41712079</v>
      </c>
      <c r="F70" s="21">
        <v>3078340</v>
      </c>
      <c r="G70" s="21">
        <v>3488041</v>
      </c>
      <c r="H70" s="21">
        <v>3539637</v>
      </c>
      <c r="I70" s="21">
        <v>10106018</v>
      </c>
      <c r="J70" s="21">
        <v>2930245</v>
      </c>
      <c r="K70" s="21">
        <v>3119995</v>
      </c>
      <c r="L70" s="21">
        <v>2801907</v>
      </c>
      <c r="M70" s="21">
        <v>8852147</v>
      </c>
      <c r="N70" s="21"/>
      <c r="O70" s="21"/>
      <c r="P70" s="21"/>
      <c r="Q70" s="21"/>
      <c r="R70" s="21"/>
      <c r="S70" s="21"/>
      <c r="T70" s="21"/>
      <c r="U70" s="21"/>
      <c r="V70" s="21">
        <v>18958165</v>
      </c>
      <c r="W70" s="21">
        <v>21690282</v>
      </c>
      <c r="X70" s="21"/>
      <c r="Y70" s="20"/>
      <c r="Z70" s="23">
        <v>41712079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10118929</v>
      </c>
      <c r="C73" s="19"/>
      <c r="D73" s="20">
        <v>9101160</v>
      </c>
      <c r="E73" s="21">
        <v>9101160</v>
      </c>
      <c r="F73" s="21">
        <v>1456645</v>
      </c>
      <c r="G73" s="21">
        <v>979167</v>
      </c>
      <c r="H73" s="21">
        <v>921418</v>
      </c>
      <c r="I73" s="21">
        <v>3357230</v>
      </c>
      <c r="J73" s="21">
        <v>1010057</v>
      </c>
      <c r="K73" s="21">
        <v>982736</v>
      </c>
      <c r="L73" s="21">
        <v>920960</v>
      </c>
      <c r="M73" s="21">
        <v>2913753</v>
      </c>
      <c r="N73" s="21"/>
      <c r="O73" s="21"/>
      <c r="P73" s="21"/>
      <c r="Q73" s="21"/>
      <c r="R73" s="21"/>
      <c r="S73" s="21"/>
      <c r="T73" s="21"/>
      <c r="U73" s="21"/>
      <c r="V73" s="21">
        <v>6270983</v>
      </c>
      <c r="W73" s="21">
        <v>4550580</v>
      </c>
      <c r="X73" s="21"/>
      <c r="Y73" s="20"/>
      <c r="Z73" s="23">
        <v>9101160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3204241</v>
      </c>
      <c r="C75" s="28"/>
      <c r="D75" s="29">
        <v>2226000</v>
      </c>
      <c r="E75" s="30">
        <v>2226000</v>
      </c>
      <c r="F75" s="30">
        <v>230779</v>
      </c>
      <c r="G75" s="30">
        <v>271246</v>
      </c>
      <c r="H75" s="30">
        <v>306303</v>
      </c>
      <c r="I75" s="30">
        <v>808328</v>
      </c>
      <c r="J75" s="30">
        <v>307358</v>
      </c>
      <c r="K75" s="30">
        <v>322992</v>
      </c>
      <c r="L75" s="30">
        <v>322798</v>
      </c>
      <c r="M75" s="30">
        <v>953148</v>
      </c>
      <c r="N75" s="30"/>
      <c r="O75" s="30"/>
      <c r="P75" s="30"/>
      <c r="Q75" s="30"/>
      <c r="R75" s="30"/>
      <c r="S75" s="30"/>
      <c r="T75" s="30"/>
      <c r="U75" s="30"/>
      <c r="V75" s="30">
        <v>1761476</v>
      </c>
      <c r="W75" s="30">
        <v>1113000</v>
      </c>
      <c r="X75" s="30"/>
      <c r="Y75" s="29"/>
      <c r="Z75" s="31">
        <v>2226000</v>
      </c>
    </row>
    <row r="76" spans="1:26" ht="12.75" hidden="1">
      <c r="A76" s="42" t="s">
        <v>288</v>
      </c>
      <c r="B76" s="32">
        <v>38086352</v>
      </c>
      <c r="C76" s="32"/>
      <c r="D76" s="33">
        <v>54068855</v>
      </c>
      <c r="E76" s="34">
        <v>54068855</v>
      </c>
      <c r="F76" s="34">
        <v>3298492</v>
      </c>
      <c r="G76" s="34">
        <v>4232111</v>
      </c>
      <c r="H76" s="34">
        <v>3637495</v>
      </c>
      <c r="I76" s="34">
        <v>11168098</v>
      </c>
      <c r="J76" s="34">
        <v>4496560</v>
      </c>
      <c r="K76" s="34">
        <v>4473972</v>
      </c>
      <c r="L76" s="34">
        <v>4593169</v>
      </c>
      <c r="M76" s="34">
        <v>13563701</v>
      </c>
      <c r="N76" s="34"/>
      <c r="O76" s="34"/>
      <c r="P76" s="34"/>
      <c r="Q76" s="34"/>
      <c r="R76" s="34"/>
      <c r="S76" s="34"/>
      <c r="T76" s="34"/>
      <c r="U76" s="34"/>
      <c r="V76" s="34">
        <v>24731799</v>
      </c>
      <c r="W76" s="34">
        <v>28275565</v>
      </c>
      <c r="X76" s="34"/>
      <c r="Y76" s="33"/>
      <c r="Z76" s="35">
        <v>54068855</v>
      </c>
    </row>
    <row r="77" spans="1:26" ht="12.75" hidden="1">
      <c r="A77" s="37" t="s">
        <v>31</v>
      </c>
      <c r="B77" s="19">
        <v>4658170</v>
      </c>
      <c r="C77" s="19"/>
      <c r="D77" s="20">
        <v>7199047</v>
      </c>
      <c r="E77" s="21">
        <v>7199047</v>
      </c>
      <c r="F77" s="21">
        <v>153741</v>
      </c>
      <c r="G77" s="21">
        <v>1314955</v>
      </c>
      <c r="H77" s="21">
        <v>559359</v>
      </c>
      <c r="I77" s="21">
        <v>2028055</v>
      </c>
      <c r="J77" s="21">
        <v>606277</v>
      </c>
      <c r="K77" s="21">
        <v>601453</v>
      </c>
      <c r="L77" s="21">
        <v>1767555</v>
      </c>
      <c r="M77" s="21">
        <v>2975285</v>
      </c>
      <c r="N77" s="21"/>
      <c r="O77" s="21"/>
      <c r="P77" s="21"/>
      <c r="Q77" s="21"/>
      <c r="R77" s="21"/>
      <c r="S77" s="21"/>
      <c r="T77" s="21"/>
      <c r="U77" s="21"/>
      <c r="V77" s="21">
        <v>5003340</v>
      </c>
      <c r="W77" s="21">
        <v>4103457</v>
      </c>
      <c r="X77" s="21"/>
      <c r="Y77" s="20"/>
      <c r="Z77" s="23">
        <v>7199047</v>
      </c>
    </row>
    <row r="78" spans="1:26" ht="12.75" hidden="1">
      <c r="A78" s="38" t="s">
        <v>32</v>
      </c>
      <c r="B78" s="19">
        <v>33428182</v>
      </c>
      <c r="C78" s="19"/>
      <c r="D78" s="20">
        <v>44902732</v>
      </c>
      <c r="E78" s="21">
        <v>44902732</v>
      </c>
      <c r="F78" s="21">
        <v>2913972</v>
      </c>
      <c r="G78" s="21">
        <v>2645911</v>
      </c>
      <c r="H78" s="21">
        <v>2771832</v>
      </c>
      <c r="I78" s="21">
        <v>8331715</v>
      </c>
      <c r="J78" s="21">
        <v>3582925</v>
      </c>
      <c r="K78" s="21">
        <v>3549527</v>
      </c>
      <c r="L78" s="21">
        <v>2502816</v>
      </c>
      <c r="M78" s="21">
        <v>9635268</v>
      </c>
      <c r="N78" s="21"/>
      <c r="O78" s="21"/>
      <c r="P78" s="21"/>
      <c r="Q78" s="21"/>
      <c r="R78" s="21"/>
      <c r="S78" s="21"/>
      <c r="T78" s="21"/>
      <c r="U78" s="21"/>
      <c r="V78" s="21">
        <v>17966983</v>
      </c>
      <c r="W78" s="21">
        <v>23188570</v>
      </c>
      <c r="X78" s="21"/>
      <c r="Y78" s="20"/>
      <c r="Z78" s="23">
        <v>44902732</v>
      </c>
    </row>
    <row r="79" spans="1:26" ht="12.75" hidden="1">
      <c r="A79" s="39" t="s">
        <v>103</v>
      </c>
      <c r="B79" s="19">
        <v>30605081</v>
      </c>
      <c r="C79" s="19"/>
      <c r="D79" s="20">
        <v>36860200</v>
      </c>
      <c r="E79" s="21">
        <v>36860200</v>
      </c>
      <c r="F79" s="21">
        <v>1954223</v>
      </c>
      <c r="G79" s="21">
        <v>2246301</v>
      </c>
      <c r="H79" s="21">
        <v>2450361</v>
      </c>
      <c r="I79" s="21">
        <v>6650885</v>
      </c>
      <c r="J79" s="21">
        <v>3106049</v>
      </c>
      <c r="K79" s="21">
        <v>3211771</v>
      </c>
      <c r="L79" s="21">
        <v>2233076</v>
      </c>
      <c r="M79" s="21">
        <v>8550896</v>
      </c>
      <c r="N79" s="21"/>
      <c r="O79" s="21"/>
      <c r="P79" s="21"/>
      <c r="Q79" s="21"/>
      <c r="R79" s="21"/>
      <c r="S79" s="21"/>
      <c r="T79" s="21"/>
      <c r="U79" s="21"/>
      <c r="V79" s="21">
        <v>15201781</v>
      </c>
      <c r="W79" s="21">
        <v>19167304</v>
      </c>
      <c r="X79" s="21"/>
      <c r="Y79" s="20"/>
      <c r="Z79" s="23">
        <v>36860200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2823101</v>
      </c>
      <c r="C82" s="19"/>
      <c r="D82" s="20">
        <v>8042532</v>
      </c>
      <c r="E82" s="21">
        <v>8042532</v>
      </c>
      <c r="F82" s="21">
        <v>844858</v>
      </c>
      <c r="G82" s="21">
        <v>378085</v>
      </c>
      <c r="H82" s="21">
        <v>242960</v>
      </c>
      <c r="I82" s="21">
        <v>1465903</v>
      </c>
      <c r="J82" s="21">
        <v>443317</v>
      </c>
      <c r="K82" s="21">
        <v>265739</v>
      </c>
      <c r="L82" s="21">
        <v>231091</v>
      </c>
      <c r="M82" s="21">
        <v>940147</v>
      </c>
      <c r="N82" s="21"/>
      <c r="O82" s="21"/>
      <c r="P82" s="21"/>
      <c r="Q82" s="21"/>
      <c r="R82" s="21"/>
      <c r="S82" s="21"/>
      <c r="T82" s="21"/>
      <c r="U82" s="21"/>
      <c r="V82" s="21">
        <v>2406050</v>
      </c>
      <c r="W82" s="21">
        <v>4021266</v>
      </c>
      <c r="X82" s="21"/>
      <c r="Y82" s="20"/>
      <c r="Z82" s="23">
        <v>8042532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114891</v>
      </c>
      <c r="G83" s="21">
        <v>21525</v>
      </c>
      <c r="H83" s="21">
        <v>78511</v>
      </c>
      <c r="I83" s="21">
        <v>214927</v>
      </c>
      <c r="J83" s="21">
        <v>33559</v>
      </c>
      <c r="K83" s="21">
        <v>72017</v>
      </c>
      <c r="L83" s="21">
        <v>38649</v>
      </c>
      <c r="M83" s="21">
        <v>144225</v>
      </c>
      <c r="N83" s="21"/>
      <c r="O83" s="21"/>
      <c r="P83" s="21"/>
      <c r="Q83" s="21"/>
      <c r="R83" s="21"/>
      <c r="S83" s="21"/>
      <c r="T83" s="21"/>
      <c r="U83" s="21"/>
      <c r="V83" s="21">
        <v>359152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1967076</v>
      </c>
      <c r="E84" s="30">
        <v>1967076</v>
      </c>
      <c r="F84" s="30">
        <v>230779</v>
      </c>
      <c r="G84" s="30">
        <v>271245</v>
      </c>
      <c r="H84" s="30">
        <v>306304</v>
      </c>
      <c r="I84" s="30">
        <v>808328</v>
      </c>
      <c r="J84" s="30">
        <v>307358</v>
      </c>
      <c r="K84" s="30">
        <v>322992</v>
      </c>
      <c r="L84" s="30">
        <v>322798</v>
      </c>
      <c r="M84" s="30">
        <v>953148</v>
      </c>
      <c r="N84" s="30"/>
      <c r="O84" s="30"/>
      <c r="P84" s="30"/>
      <c r="Q84" s="30"/>
      <c r="R84" s="30"/>
      <c r="S84" s="30"/>
      <c r="T84" s="30"/>
      <c r="U84" s="30"/>
      <c r="V84" s="30">
        <v>1761476</v>
      </c>
      <c r="W84" s="30">
        <v>983538</v>
      </c>
      <c r="X84" s="30"/>
      <c r="Y84" s="29"/>
      <c r="Z84" s="31">
        <v>1967076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2815930</v>
      </c>
      <c r="D5" s="357">
        <f t="shared" si="0"/>
        <v>0</v>
      </c>
      <c r="E5" s="356">
        <f t="shared" si="0"/>
        <v>3477065</v>
      </c>
      <c r="F5" s="358">
        <f t="shared" si="0"/>
        <v>3477065</v>
      </c>
      <c r="G5" s="358">
        <f t="shared" si="0"/>
        <v>353820</v>
      </c>
      <c r="H5" s="356">
        <f t="shared" si="0"/>
        <v>141774</v>
      </c>
      <c r="I5" s="356">
        <f t="shared" si="0"/>
        <v>137016</v>
      </c>
      <c r="J5" s="358">
        <f t="shared" si="0"/>
        <v>632610</v>
      </c>
      <c r="K5" s="358">
        <f t="shared" si="0"/>
        <v>226718</v>
      </c>
      <c r="L5" s="356">
        <f t="shared" si="0"/>
        <v>230848</v>
      </c>
      <c r="M5" s="356">
        <f t="shared" si="0"/>
        <v>172603</v>
      </c>
      <c r="N5" s="358">
        <f t="shared" si="0"/>
        <v>630169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1262779</v>
      </c>
      <c r="X5" s="356">
        <f t="shared" si="0"/>
        <v>1738533</v>
      </c>
      <c r="Y5" s="358">
        <f t="shared" si="0"/>
        <v>-475754</v>
      </c>
      <c r="Z5" s="359">
        <f>+IF(X5&lt;&gt;0,+(Y5/X5)*100,0)</f>
        <v>-27.36525564944698</v>
      </c>
      <c r="AA5" s="360">
        <f>+AA6+AA8+AA11+AA13+AA15</f>
        <v>3477065</v>
      </c>
    </row>
    <row r="6" spans="1:27" ht="12.75">
      <c r="A6" s="361" t="s">
        <v>206</v>
      </c>
      <c r="B6" s="142"/>
      <c r="C6" s="60">
        <f>+C7</f>
        <v>1856679</v>
      </c>
      <c r="D6" s="340">
        <f aca="true" t="shared" si="1" ref="D6:AA6">+D7</f>
        <v>0</v>
      </c>
      <c r="E6" s="60">
        <f t="shared" si="1"/>
        <v>2292512</v>
      </c>
      <c r="F6" s="59">
        <f t="shared" si="1"/>
        <v>2292512</v>
      </c>
      <c r="G6" s="59">
        <f t="shared" si="1"/>
        <v>353647</v>
      </c>
      <c r="H6" s="60">
        <f t="shared" si="1"/>
        <v>103850</v>
      </c>
      <c r="I6" s="60">
        <f t="shared" si="1"/>
        <v>137016</v>
      </c>
      <c r="J6" s="59">
        <f t="shared" si="1"/>
        <v>594513</v>
      </c>
      <c r="K6" s="59">
        <f t="shared" si="1"/>
        <v>226718</v>
      </c>
      <c r="L6" s="60">
        <f t="shared" si="1"/>
        <v>180237</v>
      </c>
      <c r="M6" s="60">
        <f t="shared" si="1"/>
        <v>102587</v>
      </c>
      <c r="N6" s="59">
        <f t="shared" si="1"/>
        <v>509542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1104055</v>
      </c>
      <c r="X6" s="60">
        <f t="shared" si="1"/>
        <v>1146256</v>
      </c>
      <c r="Y6" s="59">
        <f t="shared" si="1"/>
        <v>-42201</v>
      </c>
      <c r="Z6" s="61">
        <f>+IF(X6&lt;&gt;0,+(Y6/X6)*100,0)</f>
        <v>-3.6816383076729804</v>
      </c>
      <c r="AA6" s="62">
        <f t="shared" si="1"/>
        <v>2292512</v>
      </c>
    </row>
    <row r="7" spans="1:27" ht="12.75">
      <c r="A7" s="291" t="s">
        <v>230</v>
      </c>
      <c r="B7" s="142"/>
      <c r="C7" s="60">
        <v>1856679</v>
      </c>
      <c r="D7" s="340"/>
      <c r="E7" s="60">
        <v>2292512</v>
      </c>
      <c r="F7" s="59">
        <v>2292512</v>
      </c>
      <c r="G7" s="59">
        <v>353647</v>
      </c>
      <c r="H7" s="60">
        <v>103850</v>
      </c>
      <c r="I7" s="60">
        <v>137016</v>
      </c>
      <c r="J7" s="59">
        <v>594513</v>
      </c>
      <c r="K7" s="59">
        <v>226718</v>
      </c>
      <c r="L7" s="60">
        <v>180237</v>
      </c>
      <c r="M7" s="60">
        <v>102587</v>
      </c>
      <c r="N7" s="59">
        <v>509542</v>
      </c>
      <c r="O7" s="59"/>
      <c r="P7" s="60"/>
      <c r="Q7" s="60"/>
      <c r="R7" s="59"/>
      <c r="S7" s="59"/>
      <c r="T7" s="60"/>
      <c r="U7" s="60"/>
      <c r="V7" s="59"/>
      <c r="W7" s="59">
        <v>1104055</v>
      </c>
      <c r="X7" s="60">
        <v>1146256</v>
      </c>
      <c r="Y7" s="59">
        <v>-42201</v>
      </c>
      <c r="Z7" s="61">
        <v>-3.68</v>
      </c>
      <c r="AA7" s="62">
        <v>2292512</v>
      </c>
    </row>
    <row r="8" spans="1:27" ht="12.75">
      <c r="A8" s="361" t="s">
        <v>207</v>
      </c>
      <c r="B8" s="142"/>
      <c r="C8" s="60">
        <f aca="true" t="shared" si="2" ref="C8:Y8">SUM(C9:C10)</f>
        <v>751544</v>
      </c>
      <c r="D8" s="340">
        <f t="shared" si="2"/>
        <v>0</v>
      </c>
      <c r="E8" s="60">
        <f t="shared" si="2"/>
        <v>946263</v>
      </c>
      <c r="F8" s="59">
        <f t="shared" si="2"/>
        <v>946263</v>
      </c>
      <c r="G8" s="59">
        <f t="shared" si="2"/>
        <v>173</v>
      </c>
      <c r="H8" s="60">
        <f t="shared" si="2"/>
        <v>10258</v>
      </c>
      <c r="I8" s="60">
        <f t="shared" si="2"/>
        <v>0</v>
      </c>
      <c r="J8" s="59">
        <f t="shared" si="2"/>
        <v>10431</v>
      </c>
      <c r="K8" s="59">
        <f t="shared" si="2"/>
        <v>0</v>
      </c>
      <c r="L8" s="60">
        <f t="shared" si="2"/>
        <v>50611</v>
      </c>
      <c r="M8" s="60">
        <f t="shared" si="2"/>
        <v>68526</v>
      </c>
      <c r="N8" s="59">
        <f t="shared" si="2"/>
        <v>119137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129568</v>
      </c>
      <c r="X8" s="60">
        <f t="shared" si="2"/>
        <v>473132</v>
      </c>
      <c r="Y8" s="59">
        <f t="shared" si="2"/>
        <v>-343564</v>
      </c>
      <c r="Z8" s="61">
        <f>+IF(X8&lt;&gt;0,+(Y8/X8)*100,0)</f>
        <v>-72.61483053355089</v>
      </c>
      <c r="AA8" s="62">
        <f>SUM(AA9:AA10)</f>
        <v>946263</v>
      </c>
    </row>
    <row r="9" spans="1:27" ht="12.75">
      <c r="A9" s="291" t="s">
        <v>231</v>
      </c>
      <c r="B9" s="142"/>
      <c r="C9" s="60">
        <v>254573</v>
      </c>
      <c r="D9" s="340"/>
      <c r="E9" s="60">
        <v>353908</v>
      </c>
      <c r="F9" s="59">
        <v>353908</v>
      </c>
      <c r="G9" s="59"/>
      <c r="H9" s="60"/>
      <c r="I9" s="60"/>
      <c r="J9" s="59"/>
      <c r="K9" s="59"/>
      <c r="L9" s="60"/>
      <c r="M9" s="60">
        <v>65824</v>
      </c>
      <c r="N9" s="59">
        <v>65824</v>
      </c>
      <c r="O9" s="59"/>
      <c r="P9" s="60"/>
      <c r="Q9" s="60"/>
      <c r="R9" s="59"/>
      <c r="S9" s="59"/>
      <c r="T9" s="60"/>
      <c r="U9" s="60"/>
      <c r="V9" s="59"/>
      <c r="W9" s="59">
        <v>65824</v>
      </c>
      <c r="X9" s="60">
        <v>176954</v>
      </c>
      <c r="Y9" s="59">
        <v>-111130</v>
      </c>
      <c r="Z9" s="61">
        <v>-62.8</v>
      </c>
      <c r="AA9" s="62">
        <v>353908</v>
      </c>
    </row>
    <row r="10" spans="1:27" ht="12.75">
      <c r="A10" s="291" t="s">
        <v>232</v>
      </c>
      <c r="B10" s="142"/>
      <c r="C10" s="60">
        <v>496971</v>
      </c>
      <c r="D10" s="340"/>
      <c r="E10" s="60">
        <v>592355</v>
      </c>
      <c r="F10" s="59">
        <v>592355</v>
      </c>
      <c r="G10" s="59">
        <v>173</v>
      </c>
      <c r="H10" s="60">
        <v>10258</v>
      </c>
      <c r="I10" s="60"/>
      <c r="J10" s="59">
        <v>10431</v>
      </c>
      <c r="K10" s="59"/>
      <c r="L10" s="60">
        <v>50611</v>
      </c>
      <c r="M10" s="60">
        <v>2702</v>
      </c>
      <c r="N10" s="59">
        <v>53313</v>
      </c>
      <c r="O10" s="59"/>
      <c r="P10" s="60"/>
      <c r="Q10" s="60"/>
      <c r="R10" s="59"/>
      <c r="S10" s="59"/>
      <c r="T10" s="60"/>
      <c r="U10" s="60"/>
      <c r="V10" s="59"/>
      <c r="W10" s="59">
        <v>63744</v>
      </c>
      <c r="X10" s="60">
        <v>296178</v>
      </c>
      <c r="Y10" s="59">
        <v>-232434</v>
      </c>
      <c r="Z10" s="61">
        <v>-78.48</v>
      </c>
      <c r="AA10" s="62">
        <v>592355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207707</v>
      </c>
      <c r="D15" s="340">
        <f t="shared" si="5"/>
        <v>0</v>
      </c>
      <c r="E15" s="60">
        <f t="shared" si="5"/>
        <v>238290</v>
      </c>
      <c r="F15" s="59">
        <f t="shared" si="5"/>
        <v>238290</v>
      </c>
      <c r="G15" s="59">
        <f t="shared" si="5"/>
        <v>0</v>
      </c>
      <c r="H15" s="60">
        <f t="shared" si="5"/>
        <v>27666</v>
      </c>
      <c r="I15" s="60">
        <f t="shared" si="5"/>
        <v>0</v>
      </c>
      <c r="J15" s="59">
        <f t="shared" si="5"/>
        <v>27666</v>
      </c>
      <c r="K15" s="59">
        <f t="shared" si="5"/>
        <v>0</v>
      </c>
      <c r="L15" s="60">
        <f t="shared" si="5"/>
        <v>0</v>
      </c>
      <c r="M15" s="60">
        <f t="shared" si="5"/>
        <v>1490</v>
      </c>
      <c r="N15" s="59">
        <f t="shared" si="5"/>
        <v>1490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29156</v>
      </c>
      <c r="X15" s="60">
        <f t="shared" si="5"/>
        <v>119145</v>
      </c>
      <c r="Y15" s="59">
        <f t="shared" si="5"/>
        <v>-89989</v>
      </c>
      <c r="Z15" s="61">
        <f>+IF(X15&lt;&gt;0,+(Y15/X15)*100,0)</f>
        <v>-75.52897729657141</v>
      </c>
      <c r="AA15" s="62">
        <f>SUM(AA16:AA20)</f>
        <v>238290</v>
      </c>
    </row>
    <row r="16" spans="1:27" ht="12.75">
      <c r="A16" s="291" t="s">
        <v>235</v>
      </c>
      <c r="B16" s="300"/>
      <c r="C16" s="60">
        <v>207707</v>
      </c>
      <c r="D16" s="340"/>
      <c r="E16" s="60">
        <v>238290</v>
      </c>
      <c r="F16" s="59">
        <v>238290</v>
      </c>
      <c r="G16" s="59"/>
      <c r="H16" s="60">
        <v>27666</v>
      </c>
      <c r="I16" s="60"/>
      <c r="J16" s="59">
        <v>27666</v>
      </c>
      <c r="K16" s="59"/>
      <c r="L16" s="60"/>
      <c r="M16" s="60">
        <v>1490</v>
      </c>
      <c r="N16" s="59">
        <v>1490</v>
      </c>
      <c r="O16" s="59"/>
      <c r="P16" s="60"/>
      <c r="Q16" s="60"/>
      <c r="R16" s="59"/>
      <c r="S16" s="59"/>
      <c r="T16" s="60"/>
      <c r="U16" s="60"/>
      <c r="V16" s="59"/>
      <c r="W16" s="59">
        <v>29156</v>
      </c>
      <c r="X16" s="60">
        <v>119145</v>
      </c>
      <c r="Y16" s="59">
        <v>-89989</v>
      </c>
      <c r="Z16" s="61">
        <v>-75.53</v>
      </c>
      <c r="AA16" s="62">
        <v>238290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1426058</v>
      </c>
      <c r="D22" s="344">
        <f t="shared" si="6"/>
        <v>0</v>
      </c>
      <c r="E22" s="343">
        <f t="shared" si="6"/>
        <v>2054511</v>
      </c>
      <c r="F22" s="345">
        <f t="shared" si="6"/>
        <v>2054511</v>
      </c>
      <c r="G22" s="345">
        <f t="shared" si="6"/>
        <v>42809</v>
      </c>
      <c r="H22" s="343">
        <f t="shared" si="6"/>
        <v>5697</v>
      </c>
      <c r="I22" s="343">
        <f t="shared" si="6"/>
        <v>105131</v>
      </c>
      <c r="J22" s="345">
        <f t="shared" si="6"/>
        <v>153637</v>
      </c>
      <c r="K22" s="345">
        <f t="shared" si="6"/>
        <v>76899</v>
      </c>
      <c r="L22" s="343">
        <f t="shared" si="6"/>
        <v>54351</v>
      </c>
      <c r="M22" s="343">
        <f t="shared" si="6"/>
        <v>312110</v>
      </c>
      <c r="N22" s="345">
        <f t="shared" si="6"/>
        <v>443360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596997</v>
      </c>
      <c r="X22" s="343">
        <f t="shared" si="6"/>
        <v>1027257</v>
      </c>
      <c r="Y22" s="345">
        <f t="shared" si="6"/>
        <v>-430260</v>
      </c>
      <c r="Z22" s="336">
        <f>+IF(X22&lt;&gt;0,+(Y22/X22)*100,0)</f>
        <v>-41.88435805256134</v>
      </c>
      <c r="AA22" s="350">
        <f>SUM(AA23:AA32)</f>
        <v>2054511</v>
      </c>
    </row>
    <row r="23" spans="1:27" ht="12.75">
      <c r="A23" s="361" t="s">
        <v>238</v>
      </c>
      <c r="B23" s="142"/>
      <c r="C23" s="60">
        <v>40085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17500</v>
      </c>
      <c r="D24" s="340"/>
      <c r="E24" s="60">
        <v>121721</v>
      </c>
      <c r="F24" s="59">
        <v>121721</v>
      </c>
      <c r="G24" s="59">
        <v>3060</v>
      </c>
      <c r="H24" s="60"/>
      <c r="I24" s="60"/>
      <c r="J24" s="59">
        <v>3060</v>
      </c>
      <c r="K24" s="59">
        <v>29834</v>
      </c>
      <c r="L24" s="60">
        <v>14901</v>
      </c>
      <c r="M24" s="60">
        <v>8200</v>
      </c>
      <c r="N24" s="59">
        <v>52935</v>
      </c>
      <c r="O24" s="59"/>
      <c r="P24" s="60"/>
      <c r="Q24" s="60"/>
      <c r="R24" s="59"/>
      <c r="S24" s="59"/>
      <c r="T24" s="60"/>
      <c r="U24" s="60"/>
      <c r="V24" s="59"/>
      <c r="W24" s="59">
        <v>55995</v>
      </c>
      <c r="X24" s="60">
        <v>60861</v>
      </c>
      <c r="Y24" s="59">
        <v>-4866</v>
      </c>
      <c r="Z24" s="61">
        <v>-8</v>
      </c>
      <c r="AA24" s="62">
        <v>121721</v>
      </c>
    </row>
    <row r="25" spans="1:27" ht="12.75">
      <c r="A25" s="361" t="s">
        <v>240</v>
      </c>
      <c r="B25" s="142"/>
      <c r="C25" s="60">
        <v>527942</v>
      </c>
      <c r="D25" s="340"/>
      <c r="E25" s="60">
        <v>825705</v>
      </c>
      <c r="F25" s="59">
        <v>825705</v>
      </c>
      <c r="G25" s="59">
        <v>35171</v>
      </c>
      <c r="H25" s="60">
        <v>4080</v>
      </c>
      <c r="I25" s="60">
        <v>64312</v>
      </c>
      <c r="J25" s="59">
        <v>103563</v>
      </c>
      <c r="K25" s="59">
        <v>45501</v>
      </c>
      <c r="L25" s="60">
        <v>37867</v>
      </c>
      <c r="M25" s="60">
        <v>87865</v>
      </c>
      <c r="N25" s="59">
        <v>171233</v>
      </c>
      <c r="O25" s="59"/>
      <c r="P25" s="60"/>
      <c r="Q25" s="60"/>
      <c r="R25" s="59"/>
      <c r="S25" s="59"/>
      <c r="T25" s="60"/>
      <c r="U25" s="60"/>
      <c r="V25" s="59"/>
      <c r="W25" s="59">
        <v>274796</v>
      </c>
      <c r="X25" s="60">
        <v>412853</v>
      </c>
      <c r="Y25" s="59">
        <v>-138057</v>
      </c>
      <c r="Z25" s="61">
        <v>-33.44</v>
      </c>
      <c r="AA25" s="62">
        <v>825705</v>
      </c>
    </row>
    <row r="26" spans="1:27" ht="12.75">
      <c r="A26" s="361" t="s">
        <v>241</v>
      </c>
      <c r="B26" s="302"/>
      <c r="C26" s="362">
        <v>1973</v>
      </c>
      <c r="D26" s="363"/>
      <c r="E26" s="362">
        <v>3445</v>
      </c>
      <c r="F26" s="364">
        <v>3445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1723</v>
      </c>
      <c r="Y26" s="364">
        <v>-1723</v>
      </c>
      <c r="Z26" s="365">
        <v>-100</v>
      </c>
      <c r="AA26" s="366">
        <v>3445</v>
      </c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838558</v>
      </c>
      <c r="D32" s="340"/>
      <c r="E32" s="60">
        <v>1103640</v>
      </c>
      <c r="F32" s="59">
        <v>1103640</v>
      </c>
      <c r="G32" s="59">
        <v>4578</v>
      </c>
      <c r="H32" s="60">
        <v>1617</v>
      </c>
      <c r="I32" s="60">
        <v>40819</v>
      </c>
      <c r="J32" s="59">
        <v>47014</v>
      </c>
      <c r="K32" s="59">
        <v>1564</v>
      </c>
      <c r="L32" s="60">
        <v>1583</v>
      </c>
      <c r="M32" s="60">
        <v>216045</v>
      </c>
      <c r="N32" s="59">
        <v>219192</v>
      </c>
      <c r="O32" s="59"/>
      <c r="P32" s="60"/>
      <c r="Q32" s="60"/>
      <c r="R32" s="59"/>
      <c r="S32" s="59"/>
      <c r="T32" s="60"/>
      <c r="U32" s="60"/>
      <c r="V32" s="59"/>
      <c r="W32" s="59">
        <v>266206</v>
      </c>
      <c r="X32" s="60">
        <v>551820</v>
      </c>
      <c r="Y32" s="59">
        <v>-285614</v>
      </c>
      <c r="Z32" s="61">
        <v>-51.76</v>
      </c>
      <c r="AA32" s="62">
        <v>1103640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3656028</v>
      </c>
      <c r="D40" s="344">
        <f t="shared" si="9"/>
        <v>0</v>
      </c>
      <c r="E40" s="343">
        <f t="shared" si="9"/>
        <v>4756405</v>
      </c>
      <c r="F40" s="345">
        <f t="shared" si="9"/>
        <v>4756405</v>
      </c>
      <c r="G40" s="345">
        <f t="shared" si="9"/>
        <v>250743</v>
      </c>
      <c r="H40" s="343">
        <f t="shared" si="9"/>
        <v>228435</v>
      </c>
      <c r="I40" s="343">
        <f t="shared" si="9"/>
        <v>469645</v>
      </c>
      <c r="J40" s="345">
        <f t="shared" si="9"/>
        <v>948823</v>
      </c>
      <c r="K40" s="345">
        <f t="shared" si="9"/>
        <v>276131</v>
      </c>
      <c r="L40" s="343">
        <f t="shared" si="9"/>
        <v>590273</v>
      </c>
      <c r="M40" s="343">
        <f t="shared" si="9"/>
        <v>477526</v>
      </c>
      <c r="N40" s="345">
        <f t="shared" si="9"/>
        <v>1343930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2292753</v>
      </c>
      <c r="X40" s="343">
        <f t="shared" si="9"/>
        <v>2378203</v>
      </c>
      <c r="Y40" s="345">
        <f t="shared" si="9"/>
        <v>-85450</v>
      </c>
      <c r="Z40" s="336">
        <f>+IF(X40&lt;&gt;0,+(Y40/X40)*100,0)</f>
        <v>-3.5930490374454997</v>
      </c>
      <c r="AA40" s="350">
        <f>SUM(AA41:AA49)</f>
        <v>4756405</v>
      </c>
    </row>
    <row r="41" spans="1:27" ht="12.75">
      <c r="A41" s="361" t="s">
        <v>249</v>
      </c>
      <c r="B41" s="142"/>
      <c r="C41" s="362">
        <v>1854220</v>
      </c>
      <c r="D41" s="363"/>
      <c r="E41" s="362">
        <v>2132384</v>
      </c>
      <c r="F41" s="364">
        <v>2132384</v>
      </c>
      <c r="G41" s="364">
        <v>142814</v>
      </c>
      <c r="H41" s="362">
        <v>100566</v>
      </c>
      <c r="I41" s="362">
        <v>223449</v>
      </c>
      <c r="J41" s="364">
        <v>466829</v>
      </c>
      <c r="K41" s="364">
        <v>146264</v>
      </c>
      <c r="L41" s="362">
        <v>304911</v>
      </c>
      <c r="M41" s="362">
        <v>224792</v>
      </c>
      <c r="N41" s="364">
        <v>675967</v>
      </c>
      <c r="O41" s="364"/>
      <c r="P41" s="362"/>
      <c r="Q41" s="362"/>
      <c r="R41" s="364"/>
      <c r="S41" s="364"/>
      <c r="T41" s="362"/>
      <c r="U41" s="362"/>
      <c r="V41" s="364"/>
      <c r="W41" s="364">
        <v>1142796</v>
      </c>
      <c r="X41" s="362">
        <v>1066192</v>
      </c>
      <c r="Y41" s="364">
        <v>76604</v>
      </c>
      <c r="Z41" s="365">
        <v>7.18</v>
      </c>
      <c r="AA41" s="366">
        <v>2132384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736307</v>
      </c>
      <c r="D43" s="369"/>
      <c r="E43" s="305">
        <v>1274718</v>
      </c>
      <c r="F43" s="370">
        <v>1274718</v>
      </c>
      <c r="G43" s="370">
        <v>79812</v>
      </c>
      <c r="H43" s="305">
        <v>81731</v>
      </c>
      <c r="I43" s="305">
        <v>89629</v>
      </c>
      <c r="J43" s="370">
        <v>251172</v>
      </c>
      <c r="K43" s="370">
        <v>49047</v>
      </c>
      <c r="L43" s="305">
        <v>153486</v>
      </c>
      <c r="M43" s="305">
        <v>101307</v>
      </c>
      <c r="N43" s="370">
        <v>303840</v>
      </c>
      <c r="O43" s="370"/>
      <c r="P43" s="305"/>
      <c r="Q43" s="305"/>
      <c r="R43" s="370"/>
      <c r="S43" s="370"/>
      <c r="T43" s="305"/>
      <c r="U43" s="305"/>
      <c r="V43" s="370"/>
      <c r="W43" s="370">
        <v>555012</v>
      </c>
      <c r="X43" s="305">
        <v>637359</v>
      </c>
      <c r="Y43" s="370">
        <v>-82347</v>
      </c>
      <c r="Z43" s="371">
        <v>-12.92</v>
      </c>
      <c r="AA43" s="303">
        <v>1274718</v>
      </c>
    </row>
    <row r="44" spans="1:27" ht="12.75">
      <c r="A44" s="361" t="s">
        <v>252</v>
      </c>
      <c r="B44" s="136"/>
      <c r="C44" s="60">
        <v>565675</v>
      </c>
      <c r="D44" s="368"/>
      <c r="E44" s="54">
        <v>415360</v>
      </c>
      <c r="F44" s="53">
        <v>415360</v>
      </c>
      <c r="G44" s="53">
        <v>10680</v>
      </c>
      <c r="H44" s="54">
        <v>38055</v>
      </c>
      <c r="I44" s="54">
        <v>33675</v>
      </c>
      <c r="J44" s="53">
        <v>82410</v>
      </c>
      <c r="K44" s="53">
        <v>49418</v>
      </c>
      <c r="L44" s="54">
        <v>70718</v>
      </c>
      <c r="M44" s="54">
        <v>12270</v>
      </c>
      <c r="N44" s="53">
        <v>132406</v>
      </c>
      <c r="O44" s="53"/>
      <c r="P44" s="54"/>
      <c r="Q44" s="54"/>
      <c r="R44" s="53"/>
      <c r="S44" s="53"/>
      <c r="T44" s="54"/>
      <c r="U44" s="54"/>
      <c r="V44" s="53"/>
      <c r="W44" s="53">
        <v>214816</v>
      </c>
      <c r="X44" s="54">
        <v>207680</v>
      </c>
      <c r="Y44" s="53">
        <v>7136</v>
      </c>
      <c r="Z44" s="94">
        <v>3.44</v>
      </c>
      <c r="AA44" s="95">
        <v>415360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352145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147681</v>
      </c>
      <c r="D48" s="368"/>
      <c r="E48" s="54">
        <v>933943</v>
      </c>
      <c r="F48" s="53">
        <v>933943</v>
      </c>
      <c r="G48" s="53">
        <v>17437</v>
      </c>
      <c r="H48" s="54">
        <v>8083</v>
      </c>
      <c r="I48" s="54">
        <v>122892</v>
      </c>
      <c r="J48" s="53">
        <v>148412</v>
      </c>
      <c r="K48" s="53">
        <v>31402</v>
      </c>
      <c r="L48" s="54">
        <v>61158</v>
      </c>
      <c r="M48" s="54">
        <v>139157</v>
      </c>
      <c r="N48" s="53">
        <v>231717</v>
      </c>
      <c r="O48" s="53"/>
      <c r="P48" s="54"/>
      <c r="Q48" s="54"/>
      <c r="R48" s="53"/>
      <c r="S48" s="53"/>
      <c r="T48" s="54"/>
      <c r="U48" s="54"/>
      <c r="V48" s="53"/>
      <c r="W48" s="53">
        <v>380129</v>
      </c>
      <c r="X48" s="54">
        <v>466972</v>
      </c>
      <c r="Y48" s="53">
        <v>-86843</v>
      </c>
      <c r="Z48" s="94">
        <v>-18.6</v>
      </c>
      <c r="AA48" s="95">
        <v>933943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7898016</v>
      </c>
      <c r="D60" s="346">
        <f t="shared" si="14"/>
        <v>0</v>
      </c>
      <c r="E60" s="219">
        <f t="shared" si="14"/>
        <v>10287981</v>
      </c>
      <c r="F60" s="264">
        <f t="shared" si="14"/>
        <v>10287981</v>
      </c>
      <c r="G60" s="264">
        <f t="shared" si="14"/>
        <v>647372</v>
      </c>
      <c r="H60" s="219">
        <f t="shared" si="14"/>
        <v>375906</v>
      </c>
      <c r="I60" s="219">
        <f t="shared" si="14"/>
        <v>711792</v>
      </c>
      <c r="J60" s="264">
        <f t="shared" si="14"/>
        <v>1735070</v>
      </c>
      <c r="K60" s="264">
        <f t="shared" si="14"/>
        <v>579748</v>
      </c>
      <c r="L60" s="219">
        <f t="shared" si="14"/>
        <v>875472</v>
      </c>
      <c r="M60" s="219">
        <f t="shared" si="14"/>
        <v>962239</v>
      </c>
      <c r="N60" s="264">
        <f t="shared" si="14"/>
        <v>2417459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4152529</v>
      </c>
      <c r="X60" s="219">
        <f t="shared" si="14"/>
        <v>5143993</v>
      </c>
      <c r="Y60" s="264">
        <f t="shared" si="14"/>
        <v>-991464</v>
      </c>
      <c r="Z60" s="337">
        <f>+IF(X60&lt;&gt;0,+(Y60/X60)*100,0)</f>
        <v>-19.274209743286978</v>
      </c>
      <c r="AA60" s="232">
        <f>+AA57+AA54+AA51+AA40+AA37+AA34+AA22+AA5</f>
        <v>10287981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117075805</v>
      </c>
      <c r="D5" s="153">
        <f>SUM(D6:D8)</f>
        <v>0</v>
      </c>
      <c r="E5" s="154">
        <f t="shared" si="0"/>
        <v>110146358</v>
      </c>
      <c r="F5" s="100">
        <f t="shared" si="0"/>
        <v>110146358</v>
      </c>
      <c r="G5" s="100">
        <f t="shared" si="0"/>
        <v>21164015</v>
      </c>
      <c r="H5" s="100">
        <f t="shared" si="0"/>
        <v>3928704</v>
      </c>
      <c r="I5" s="100">
        <f t="shared" si="0"/>
        <v>1955280</v>
      </c>
      <c r="J5" s="100">
        <f t="shared" si="0"/>
        <v>27047999</v>
      </c>
      <c r="K5" s="100">
        <f t="shared" si="0"/>
        <v>2584647</v>
      </c>
      <c r="L5" s="100">
        <f t="shared" si="0"/>
        <v>3307936</v>
      </c>
      <c r="M5" s="100">
        <f t="shared" si="0"/>
        <v>39704317</v>
      </c>
      <c r="N5" s="100">
        <f t="shared" si="0"/>
        <v>45596900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72644899</v>
      </c>
      <c r="X5" s="100">
        <f t="shared" si="0"/>
        <v>77660045</v>
      </c>
      <c r="Y5" s="100">
        <f t="shared" si="0"/>
        <v>-5015146</v>
      </c>
      <c r="Z5" s="137">
        <f>+IF(X5&lt;&gt;0,+(Y5/X5)*100,0)</f>
        <v>-6.457820105563935</v>
      </c>
      <c r="AA5" s="153">
        <f>SUM(AA6:AA8)</f>
        <v>110146358</v>
      </c>
    </row>
    <row r="6" spans="1:27" ht="12.75">
      <c r="A6" s="138" t="s">
        <v>75</v>
      </c>
      <c r="B6" s="136"/>
      <c r="C6" s="155">
        <v>6947591</v>
      </c>
      <c r="D6" s="155"/>
      <c r="E6" s="156">
        <v>7015000</v>
      </c>
      <c r="F6" s="60">
        <v>7015000</v>
      </c>
      <c r="G6" s="60">
        <v>6100000</v>
      </c>
      <c r="H6" s="60"/>
      <c r="I6" s="60"/>
      <c r="J6" s="60">
        <v>6100000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6100000</v>
      </c>
      <c r="X6" s="60">
        <v>5261250</v>
      </c>
      <c r="Y6" s="60">
        <v>838750</v>
      </c>
      <c r="Z6" s="140">
        <v>15.94</v>
      </c>
      <c r="AA6" s="155">
        <v>7015000</v>
      </c>
    </row>
    <row r="7" spans="1:27" ht="12.75">
      <c r="A7" s="138" t="s">
        <v>76</v>
      </c>
      <c r="B7" s="136"/>
      <c r="C7" s="157">
        <v>110128214</v>
      </c>
      <c r="D7" s="157"/>
      <c r="E7" s="158">
        <v>103131358</v>
      </c>
      <c r="F7" s="159">
        <v>103131358</v>
      </c>
      <c r="G7" s="159">
        <v>15064015</v>
      </c>
      <c r="H7" s="159">
        <v>3928704</v>
      </c>
      <c r="I7" s="159">
        <v>1955280</v>
      </c>
      <c r="J7" s="159">
        <v>20947999</v>
      </c>
      <c r="K7" s="159">
        <v>2584647</v>
      </c>
      <c r="L7" s="159">
        <v>3307936</v>
      </c>
      <c r="M7" s="159">
        <v>39704317</v>
      </c>
      <c r="N7" s="159">
        <v>45596900</v>
      </c>
      <c r="O7" s="159"/>
      <c r="P7" s="159"/>
      <c r="Q7" s="159"/>
      <c r="R7" s="159"/>
      <c r="S7" s="159"/>
      <c r="T7" s="159"/>
      <c r="U7" s="159"/>
      <c r="V7" s="159"/>
      <c r="W7" s="159">
        <v>66544899</v>
      </c>
      <c r="X7" s="159">
        <v>72398795</v>
      </c>
      <c r="Y7" s="159">
        <v>-5853896</v>
      </c>
      <c r="Z7" s="141">
        <v>-8.09</v>
      </c>
      <c r="AA7" s="157">
        <v>103131358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1751775</v>
      </c>
      <c r="D9" s="153">
        <f>SUM(D10:D14)</f>
        <v>0</v>
      </c>
      <c r="E9" s="154">
        <f t="shared" si="1"/>
        <v>1714226</v>
      </c>
      <c r="F9" s="100">
        <f t="shared" si="1"/>
        <v>1714226</v>
      </c>
      <c r="G9" s="100">
        <f t="shared" si="1"/>
        <v>4955</v>
      </c>
      <c r="H9" s="100">
        <f t="shared" si="1"/>
        <v>5180</v>
      </c>
      <c r="I9" s="100">
        <f t="shared" si="1"/>
        <v>6896</v>
      </c>
      <c r="J9" s="100">
        <f t="shared" si="1"/>
        <v>17031</v>
      </c>
      <c r="K9" s="100">
        <f t="shared" si="1"/>
        <v>1308752</v>
      </c>
      <c r="L9" s="100">
        <f t="shared" si="1"/>
        <v>19372</v>
      </c>
      <c r="M9" s="100">
        <f t="shared" si="1"/>
        <v>7126</v>
      </c>
      <c r="N9" s="100">
        <f t="shared" si="1"/>
        <v>1335250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1352281</v>
      </c>
      <c r="X9" s="100">
        <f t="shared" si="1"/>
        <v>1607112</v>
      </c>
      <c r="Y9" s="100">
        <f t="shared" si="1"/>
        <v>-254831</v>
      </c>
      <c r="Z9" s="137">
        <f>+IF(X9&lt;&gt;0,+(Y9/X9)*100,0)</f>
        <v>-15.856455555057769</v>
      </c>
      <c r="AA9" s="153">
        <f>SUM(AA10:AA14)</f>
        <v>1714226</v>
      </c>
    </row>
    <row r="10" spans="1:27" ht="12.75">
      <c r="A10" s="138" t="s">
        <v>79</v>
      </c>
      <c r="B10" s="136"/>
      <c r="C10" s="155">
        <v>1645487</v>
      </c>
      <c r="D10" s="155"/>
      <c r="E10" s="156">
        <v>1631016</v>
      </c>
      <c r="F10" s="60">
        <v>1631016</v>
      </c>
      <c r="G10" s="60">
        <v>4632</v>
      </c>
      <c r="H10" s="60">
        <v>4924</v>
      </c>
      <c r="I10" s="60">
        <v>3451</v>
      </c>
      <c r="J10" s="60">
        <v>13007</v>
      </c>
      <c r="K10" s="60">
        <v>1308048</v>
      </c>
      <c r="L10" s="60">
        <v>7087</v>
      </c>
      <c r="M10" s="60">
        <v>4173</v>
      </c>
      <c r="N10" s="60">
        <v>1319308</v>
      </c>
      <c r="O10" s="60"/>
      <c r="P10" s="60"/>
      <c r="Q10" s="60"/>
      <c r="R10" s="60"/>
      <c r="S10" s="60"/>
      <c r="T10" s="60"/>
      <c r="U10" s="60"/>
      <c r="V10" s="60"/>
      <c r="W10" s="60">
        <v>1332315</v>
      </c>
      <c r="X10" s="60">
        <v>1565508</v>
      </c>
      <c r="Y10" s="60">
        <v>-233193</v>
      </c>
      <c r="Z10" s="140">
        <v>-14.9</v>
      </c>
      <c r="AA10" s="155">
        <v>1631016</v>
      </c>
    </row>
    <row r="11" spans="1:27" ht="12.75">
      <c r="A11" s="138" t="s">
        <v>80</v>
      </c>
      <c r="B11" s="136"/>
      <c r="C11" s="155">
        <v>288</v>
      </c>
      <c r="D11" s="155"/>
      <c r="E11" s="156"/>
      <c r="F11" s="60"/>
      <c r="G11" s="60"/>
      <c r="H11" s="60"/>
      <c r="I11" s="60">
        <v>2893</v>
      </c>
      <c r="J11" s="60">
        <v>2893</v>
      </c>
      <c r="K11" s="60">
        <v>226</v>
      </c>
      <c r="L11" s="60"/>
      <c r="M11" s="60">
        <v>1412</v>
      </c>
      <c r="N11" s="60">
        <v>1638</v>
      </c>
      <c r="O11" s="60"/>
      <c r="P11" s="60"/>
      <c r="Q11" s="60"/>
      <c r="R11" s="60"/>
      <c r="S11" s="60"/>
      <c r="T11" s="60"/>
      <c r="U11" s="60"/>
      <c r="V11" s="60"/>
      <c r="W11" s="60">
        <v>4531</v>
      </c>
      <c r="X11" s="60"/>
      <c r="Y11" s="60">
        <v>4531</v>
      </c>
      <c r="Z11" s="140">
        <v>0</v>
      </c>
      <c r="AA11" s="155"/>
    </row>
    <row r="12" spans="1:27" ht="12.75">
      <c r="A12" s="138" t="s">
        <v>81</v>
      </c>
      <c r="B12" s="136"/>
      <c r="C12" s="155">
        <v>106000</v>
      </c>
      <c r="D12" s="155"/>
      <c r="E12" s="156">
        <v>83210</v>
      </c>
      <c r="F12" s="60">
        <v>83210</v>
      </c>
      <c r="G12" s="60">
        <v>323</v>
      </c>
      <c r="H12" s="60">
        <v>256</v>
      </c>
      <c r="I12" s="60">
        <v>552</v>
      </c>
      <c r="J12" s="60">
        <v>1131</v>
      </c>
      <c r="K12" s="60">
        <v>478</v>
      </c>
      <c r="L12" s="60">
        <v>12285</v>
      </c>
      <c r="M12" s="60">
        <v>1541</v>
      </c>
      <c r="N12" s="60">
        <v>14304</v>
      </c>
      <c r="O12" s="60"/>
      <c r="P12" s="60"/>
      <c r="Q12" s="60"/>
      <c r="R12" s="60"/>
      <c r="S12" s="60"/>
      <c r="T12" s="60"/>
      <c r="U12" s="60"/>
      <c r="V12" s="60"/>
      <c r="W12" s="60">
        <v>15435</v>
      </c>
      <c r="X12" s="60">
        <v>41604</v>
      </c>
      <c r="Y12" s="60">
        <v>-26169</v>
      </c>
      <c r="Z12" s="140">
        <v>-62.9</v>
      </c>
      <c r="AA12" s="155">
        <v>83210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40536482</v>
      </c>
      <c r="D15" s="153">
        <f>SUM(D16:D18)</f>
        <v>0</v>
      </c>
      <c r="E15" s="154">
        <f t="shared" si="2"/>
        <v>45994088</v>
      </c>
      <c r="F15" s="100">
        <f t="shared" si="2"/>
        <v>45994088</v>
      </c>
      <c r="G15" s="100">
        <f t="shared" si="2"/>
        <v>220912</v>
      </c>
      <c r="H15" s="100">
        <f t="shared" si="2"/>
        <v>812934</v>
      </c>
      <c r="I15" s="100">
        <f t="shared" si="2"/>
        <v>253708</v>
      </c>
      <c r="J15" s="100">
        <f t="shared" si="2"/>
        <v>1287554</v>
      </c>
      <c r="K15" s="100">
        <f t="shared" si="2"/>
        <v>238628</v>
      </c>
      <c r="L15" s="100">
        <f t="shared" si="2"/>
        <v>1307623</v>
      </c>
      <c r="M15" s="100">
        <f t="shared" si="2"/>
        <v>158683</v>
      </c>
      <c r="N15" s="100">
        <f t="shared" si="2"/>
        <v>1704934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2992488</v>
      </c>
      <c r="X15" s="100">
        <f t="shared" si="2"/>
        <v>33884791</v>
      </c>
      <c r="Y15" s="100">
        <f t="shared" si="2"/>
        <v>-30892303</v>
      </c>
      <c r="Z15" s="137">
        <f>+IF(X15&lt;&gt;0,+(Y15/X15)*100,0)</f>
        <v>-91.16863964130692</v>
      </c>
      <c r="AA15" s="153">
        <f>SUM(AA16:AA18)</f>
        <v>45994088</v>
      </c>
    </row>
    <row r="16" spans="1:27" ht="12.75">
      <c r="A16" s="138" t="s">
        <v>85</v>
      </c>
      <c r="B16" s="136"/>
      <c r="C16" s="155">
        <v>6468877</v>
      </c>
      <c r="D16" s="155"/>
      <c r="E16" s="156">
        <v>2028730</v>
      </c>
      <c r="F16" s="60">
        <v>2028730</v>
      </c>
      <c r="G16" s="60">
        <v>3492</v>
      </c>
      <c r="H16" s="60">
        <v>2542</v>
      </c>
      <c r="I16" s="60">
        <v>61619</v>
      </c>
      <c r="J16" s="60">
        <v>67653</v>
      </c>
      <c r="K16" s="60">
        <v>1046</v>
      </c>
      <c r="L16" s="60">
        <v>7477</v>
      </c>
      <c r="M16" s="60">
        <v>1285</v>
      </c>
      <c r="N16" s="60">
        <v>9808</v>
      </c>
      <c r="O16" s="60"/>
      <c r="P16" s="60"/>
      <c r="Q16" s="60"/>
      <c r="R16" s="60"/>
      <c r="S16" s="60"/>
      <c r="T16" s="60"/>
      <c r="U16" s="60"/>
      <c r="V16" s="60"/>
      <c r="W16" s="60">
        <v>77461</v>
      </c>
      <c r="X16" s="60">
        <v>1486301</v>
      </c>
      <c r="Y16" s="60">
        <v>-1408840</v>
      </c>
      <c r="Z16" s="140">
        <v>-94.79</v>
      </c>
      <c r="AA16" s="155">
        <v>2028730</v>
      </c>
    </row>
    <row r="17" spans="1:27" ht="12.75">
      <c r="A17" s="138" t="s">
        <v>86</v>
      </c>
      <c r="B17" s="136"/>
      <c r="C17" s="155">
        <v>34067605</v>
      </c>
      <c r="D17" s="155"/>
      <c r="E17" s="156">
        <v>43965358</v>
      </c>
      <c r="F17" s="60">
        <v>43965358</v>
      </c>
      <c r="G17" s="60">
        <v>217420</v>
      </c>
      <c r="H17" s="60">
        <v>810392</v>
      </c>
      <c r="I17" s="60">
        <v>192089</v>
      </c>
      <c r="J17" s="60">
        <v>1219901</v>
      </c>
      <c r="K17" s="60">
        <v>237582</v>
      </c>
      <c r="L17" s="60">
        <v>1300146</v>
      </c>
      <c r="M17" s="60">
        <v>157398</v>
      </c>
      <c r="N17" s="60">
        <v>1695126</v>
      </c>
      <c r="O17" s="60"/>
      <c r="P17" s="60"/>
      <c r="Q17" s="60"/>
      <c r="R17" s="60"/>
      <c r="S17" s="60"/>
      <c r="T17" s="60"/>
      <c r="U17" s="60"/>
      <c r="V17" s="60"/>
      <c r="W17" s="60">
        <v>2915027</v>
      </c>
      <c r="X17" s="60">
        <v>32398490</v>
      </c>
      <c r="Y17" s="60">
        <v>-29483463</v>
      </c>
      <c r="Z17" s="140">
        <v>-91</v>
      </c>
      <c r="AA17" s="155">
        <v>43965358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104329338</v>
      </c>
      <c r="D19" s="153">
        <f>SUM(D20:D23)</f>
        <v>0</v>
      </c>
      <c r="E19" s="154">
        <f t="shared" si="3"/>
        <v>111196879</v>
      </c>
      <c r="F19" s="100">
        <f t="shared" si="3"/>
        <v>111196879</v>
      </c>
      <c r="G19" s="100">
        <f t="shared" si="3"/>
        <v>49855213</v>
      </c>
      <c r="H19" s="100">
        <f t="shared" si="3"/>
        <v>4790664</v>
      </c>
      <c r="I19" s="100">
        <f t="shared" si="3"/>
        <v>4813515</v>
      </c>
      <c r="J19" s="100">
        <f t="shared" si="3"/>
        <v>59459392</v>
      </c>
      <c r="K19" s="100">
        <f t="shared" si="3"/>
        <v>4247802</v>
      </c>
      <c r="L19" s="100">
        <f t="shared" si="3"/>
        <v>4421080</v>
      </c>
      <c r="M19" s="100">
        <f t="shared" si="3"/>
        <v>5724724</v>
      </c>
      <c r="N19" s="100">
        <f t="shared" si="3"/>
        <v>14393606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73852998</v>
      </c>
      <c r="X19" s="100">
        <f t="shared" si="3"/>
        <v>70870330</v>
      </c>
      <c r="Y19" s="100">
        <f t="shared" si="3"/>
        <v>2982668</v>
      </c>
      <c r="Z19" s="137">
        <f>+IF(X19&lt;&gt;0,+(Y19/X19)*100,0)</f>
        <v>4.208627221010541</v>
      </c>
      <c r="AA19" s="153">
        <f>SUM(AA20:AA23)</f>
        <v>111196879</v>
      </c>
    </row>
    <row r="20" spans="1:27" ht="12.75">
      <c r="A20" s="138" t="s">
        <v>89</v>
      </c>
      <c r="B20" s="136"/>
      <c r="C20" s="155">
        <v>66916405</v>
      </c>
      <c r="D20" s="155"/>
      <c r="E20" s="156">
        <v>74744879</v>
      </c>
      <c r="F20" s="60">
        <v>74744879</v>
      </c>
      <c r="G20" s="60">
        <v>25740353</v>
      </c>
      <c r="H20" s="60">
        <v>3616122</v>
      </c>
      <c r="I20" s="60">
        <v>3669642</v>
      </c>
      <c r="J20" s="60">
        <v>33026117</v>
      </c>
      <c r="K20" s="60">
        <v>3056285</v>
      </c>
      <c r="L20" s="60">
        <v>3251100</v>
      </c>
      <c r="M20" s="60">
        <v>4614453</v>
      </c>
      <c r="N20" s="60">
        <v>10921838</v>
      </c>
      <c r="O20" s="60"/>
      <c r="P20" s="60"/>
      <c r="Q20" s="60"/>
      <c r="R20" s="60"/>
      <c r="S20" s="60"/>
      <c r="T20" s="60"/>
      <c r="U20" s="60"/>
      <c r="V20" s="60"/>
      <c r="W20" s="60">
        <v>43947955</v>
      </c>
      <c r="X20" s="60">
        <v>46173382</v>
      </c>
      <c r="Y20" s="60">
        <v>-2225427</v>
      </c>
      <c r="Z20" s="140">
        <v>-4.82</v>
      </c>
      <c r="AA20" s="155">
        <v>74744879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37412933</v>
      </c>
      <c r="D23" s="155"/>
      <c r="E23" s="156">
        <v>36452000</v>
      </c>
      <c r="F23" s="60">
        <v>36452000</v>
      </c>
      <c r="G23" s="60">
        <v>24114860</v>
      </c>
      <c r="H23" s="60">
        <v>1174542</v>
      </c>
      <c r="I23" s="60">
        <v>1143873</v>
      </c>
      <c r="J23" s="60">
        <v>26433275</v>
      </c>
      <c r="K23" s="60">
        <v>1191517</v>
      </c>
      <c r="L23" s="60">
        <v>1169980</v>
      </c>
      <c r="M23" s="60">
        <v>1110271</v>
      </c>
      <c r="N23" s="60">
        <v>3471768</v>
      </c>
      <c r="O23" s="60"/>
      <c r="P23" s="60"/>
      <c r="Q23" s="60"/>
      <c r="R23" s="60"/>
      <c r="S23" s="60"/>
      <c r="T23" s="60"/>
      <c r="U23" s="60"/>
      <c r="V23" s="60"/>
      <c r="W23" s="60">
        <v>29905043</v>
      </c>
      <c r="X23" s="60">
        <v>24696948</v>
      </c>
      <c r="Y23" s="60">
        <v>5208095</v>
      </c>
      <c r="Z23" s="140">
        <v>21.09</v>
      </c>
      <c r="AA23" s="155">
        <v>36452000</v>
      </c>
    </row>
    <row r="24" spans="1:27" ht="12.75">
      <c r="A24" s="135" t="s">
        <v>93</v>
      </c>
      <c r="B24" s="142" t="s">
        <v>94</v>
      </c>
      <c r="C24" s="153">
        <v>2530</v>
      </c>
      <c r="D24" s="153"/>
      <c r="E24" s="154">
        <v>2756</v>
      </c>
      <c r="F24" s="100">
        <v>2756</v>
      </c>
      <c r="G24" s="100">
        <v>31</v>
      </c>
      <c r="H24" s="100"/>
      <c r="I24" s="100">
        <v>124</v>
      </c>
      <c r="J24" s="100">
        <v>155</v>
      </c>
      <c r="K24" s="100"/>
      <c r="L24" s="100">
        <v>93</v>
      </c>
      <c r="M24" s="100">
        <v>402</v>
      </c>
      <c r="N24" s="100">
        <v>495</v>
      </c>
      <c r="O24" s="100"/>
      <c r="P24" s="100"/>
      <c r="Q24" s="100"/>
      <c r="R24" s="100"/>
      <c r="S24" s="100"/>
      <c r="T24" s="100"/>
      <c r="U24" s="100"/>
      <c r="V24" s="100"/>
      <c r="W24" s="100">
        <v>650</v>
      </c>
      <c r="X24" s="100">
        <v>1380</v>
      </c>
      <c r="Y24" s="100">
        <v>-730</v>
      </c>
      <c r="Z24" s="137">
        <v>-52.9</v>
      </c>
      <c r="AA24" s="153">
        <v>2756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263695930</v>
      </c>
      <c r="D25" s="168">
        <f>+D5+D9+D15+D19+D24</f>
        <v>0</v>
      </c>
      <c r="E25" s="169">
        <f t="shared" si="4"/>
        <v>269054307</v>
      </c>
      <c r="F25" s="73">
        <f t="shared" si="4"/>
        <v>269054307</v>
      </c>
      <c r="G25" s="73">
        <f t="shared" si="4"/>
        <v>71245126</v>
      </c>
      <c r="H25" s="73">
        <f t="shared" si="4"/>
        <v>9537482</v>
      </c>
      <c r="I25" s="73">
        <f t="shared" si="4"/>
        <v>7029523</v>
      </c>
      <c r="J25" s="73">
        <f t="shared" si="4"/>
        <v>87812131</v>
      </c>
      <c r="K25" s="73">
        <f t="shared" si="4"/>
        <v>8379829</v>
      </c>
      <c r="L25" s="73">
        <f t="shared" si="4"/>
        <v>9056104</v>
      </c>
      <c r="M25" s="73">
        <f t="shared" si="4"/>
        <v>45595252</v>
      </c>
      <c r="N25" s="73">
        <f t="shared" si="4"/>
        <v>63031185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150843316</v>
      </c>
      <c r="X25" s="73">
        <f t="shared" si="4"/>
        <v>184023658</v>
      </c>
      <c r="Y25" s="73">
        <f t="shared" si="4"/>
        <v>-33180342</v>
      </c>
      <c r="Z25" s="170">
        <f>+IF(X25&lt;&gt;0,+(Y25/X25)*100,0)</f>
        <v>-18.030476277131715</v>
      </c>
      <c r="AA25" s="168">
        <f>+AA5+AA9+AA15+AA19+AA24</f>
        <v>269054307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82121706</v>
      </c>
      <c r="D28" s="153">
        <f>SUM(D29:D31)</f>
        <v>0</v>
      </c>
      <c r="E28" s="154">
        <f t="shared" si="5"/>
        <v>94072934</v>
      </c>
      <c r="F28" s="100">
        <f t="shared" si="5"/>
        <v>94072934</v>
      </c>
      <c r="G28" s="100">
        <f t="shared" si="5"/>
        <v>6490413</v>
      </c>
      <c r="H28" s="100">
        <f t="shared" si="5"/>
        <v>5931279</v>
      </c>
      <c r="I28" s="100">
        <f t="shared" si="5"/>
        <v>7108278</v>
      </c>
      <c r="J28" s="100">
        <f t="shared" si="5"/>
        <v>19529970</v>
      </c>
      <c r="K28" s="100">
        <f t="shared" si="5"/>
        <v>6744865</v>
      </c>
      <c r="L28" s="100">
        <f t="shared" si="5"/>
        <v>8087715</v>
      </c>
      <c r="M28" s="100">
        <f t="shared" si="5"/>
        <v>7481935</v>
      </c>
      <c r="N28" s="100">
        <f t="shared" si="5"/>
        <v>22314515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41844485</v>
      </c>
      <c r="X28" s="100">
        <f t="shared" si="5"/>
        <v>48031785</v>
      </c>
      <c r="Y28" s="100">
        <f t="shared" si="5"/>
        <v>-6187300</v>
      </c>
      <c r="Z28" s="137">
        <f>+IF(X28&lt;&gt;0,+(Y28/X28)*100,0)</f>
        <v>-12.881678247019135</v>
      </c>
      <c r="AA28" s="153">
        <f>SUM(AA29:AA31)</f>
        <v>94072934</v>
      </c>
    </row>
    <row r="29" spans="1:27" ht="12.75">
      <c r="A29" s="138" t="s">
        <v>75</v>
      </c>
      <c r="B29" s="136"/>
      <c r="C29" s="155">
        <v>23130272</v>
      </c>
      <c r="D29" s="155"/>
      <c r="E29" s="156">
        <v>27831156</v>
      </c>
      <c r="F29" s="60">
        <v>27831156</v>
      </c>
      <c r="G29" s="60">
        <v>2777744</v>
      </c>
      <c r="H29" s="60">
        <v>1877772</v>
      </c>
      <c r="I29" s="60">
        <v>1865715</v>
      </c>
      <c r="J29" s="60">
        <v>6521231</v>
      </c>
      <c r="K29" s="60">
        <v>2174575</v>
      </c>
      <c r="L29" s="60">
        <v>1736511</v>
      </c>
      <c r="M29" s="60">
        <v>2076594</v>
      </c>
      <c r="N29" s="60">
        <v>5987680</v>
      </c>
      <c r="O29" s="60"/>
      <c r="P29" s="60"/>
      <c r="Q29" s="60"/>
      <c r="R29" s="60"/>
      <c r="S29" s="60"/>
      <c r="T29" s="60"/>
      <c r="U29" s="60"/>
      <c r="V29" s="60"/>
      <c r="W29" s="60">
        <v>12508911</v>
      </c>
      <c r="X29" s="60">
        <v>14376198</v>
      </c>
      <c r="Y29" s="60">
        <v>-1867287</v>
      </c>
      <c r="Z29" s="140">
        <v>-12.99</v>
      </c>
      <c r="AA29" s="155">
        <v>27831156</v>
      </c>
    </row>
    <row r="30" spans="1:27" ht="12.75">
      <c r="A30" s="138" t="s">
        <v>76</v>
      </c>
      <c r="B30" s="136"/>
      <c r="C30" s="157">
        <v>57340370</v>
      </c>
      <c r="D30" s="157"/>
      <c r="E30" s="158">
        <v>63443846</v>
      </c>
      <c r="F30" s="159">
        <v>63443846</v>
      </c>
      <c r="G30" s="159">
        <v>3598262</v>
      </c>
      <c r="H30" s="159">
        <v>3874848</v>
      </c>
      <c r="I30" s="159">
        <v>5056324</v>
      </c>
      <c r="J30" s="159">
        <v>12529434</v>
      </c>
      <c r="K30" s="159">
        <v>4400264</v>
      </c>
      <c r="L30" s="159">
        <v>6205659</v>
      </c>
      <c r="M30" s="159">
        <v>5292304</v>
      </c>
      <c r="N30" s="159">
        <v>15898227</v>
      </c>
      <c r="O30" s="159"/>
      <c r="P30" s="159"/>
      <c r="Q30" s="159"/>
      <c r="R30" s="159"/>
      <c r="S30" s="159"/>
      <c r="T30" s="159"/>
      <c r="U30" s="159"/>
      <c r="V30" s="159"/>
      <c r="W30" s="159">
        <v>28427661</v>
      </c>
      <c r="X30" s="159">
        <v>32607163</v>
      </c>
      <c r="Y30" s="159">
        <v>-4179502</v>
      </c>
      <c r="Z30" s="141">
        <v>-12.82</v>
      </c>
      <c r="AA30" s="157">
        <v>63443846</v>
      </c>
    </row>
    <row r="31" spans="1:27" ht="12.75">
      <c r="A31" s="138" t="s">
        <v>77</v>
      </c>
      <c r="B31" s="136"/>
      <c r="C31" s="155">
        <v>1651064</v>
      </c>
      <c r="D31" s="155"/>
      <c r="E31" s="156">
        <v>2797932</v>
      </c>
      <c r="F31" s="60">
        <v>2797932</v>
      </c>
      <c r="G31" s="60">
        <v>114407</v>
      </c>
      <c r="H31" s="60">
        <v>178659</v>
      </c>
      <c r="I31" s="60">
        <v>186239</v>
      </c>
      <c r="J31" s="60">
        <v>479305</v>
      </c>
      <c r="K31" s="60">
        <v>170026</v>
      </c>
      <c r="L31" s="60">
        <v>145545</v>
      </c>
      <c r="M31" s="60">
        <v>113037</v>
      </c>
      <c r="N31" s="60">
        <v>428608</v>
      </c>
      <c r="O31" s="60"/>
      <c r="P31" s="60"/>
      <c r="Q31" s="60"/>
      <c r="R31" s="60"/>
      <c r="S31" s="60"/>
      <c r="T31" s="60"/>
      <c r="U31" s="60"/>
      <c r="V31" s="60"/>
      <c r="W31" s="60">
        <v>907913</v>
      </c>
      <c r="X31" s="60">
        <v>1048424</v>
      </c>
      <c r="Y31" s="60">
        <v>-140511</v>
      </c>
      <c r="Z31" s="140">
        <v>-13.4</v>
      </c>
      <c r="AA31" s="155">
        <v>2797932</v>
      </c>
    </row>
    <row r="32" spans="1:27" ht="12.75">
      <c r="A32" s="135" t="s">
        <v>78</v>
      </c>
      <c r="B32" s="136"/>
      <c r="C32" s="153">
        <f aca="true" t="shared" si="6" ref="C32:Y32">SUM(C33:C37)</f>
        <v>17807231</v>
      </c>
      <c r="D32" s="153">
        <f>SUM(D33:D37)</f>
        <v>0</v>
      </c>
      <c r="E32" s="154">
        <f t="shared" si="6"/>
        <v>11972929</v>
      </c>
      <c r="F32" s="100">
        <f t="shared" si="6"/>
        <v>11972929</v>
      </c>
      <c r="G32" s="100">
        <f t="shared" si="6"/>
        <v>699052</v>
      </c>
      <c r="H32" s="100">
        <f t="shared" si="6"/>
        <v>601877</v>
      </c>
      <c r="I32" s="100">
        <f t="shared" si="6"/>
        <v>882635</v>
      </c>
      <c r="J32" s="100">
        <f t="shared" si="6"/>
        <v>2183564</v>
      </c>
      <c r="K32" s="100">
        <f t="shared" si="6"/>
        <v>727970</v>
      </c>
      <c r="L32" s="100">
        <f t="shared" si="6"/>
        <v>807848</v>
      </c>
      <c r="M32" s="100">
        <f t="shared" si="6"/>
        <v>1641362</v>
      </c>
      <c r="N32" s="100">
        <f t="shared" si="6"/>
        <v>3177180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5360744</v>
      </c>
      <c r="X32" s="100">
        <f t="shared" si="6"/>
        <v>6111948</v>
      </c>
      <c r="Y32" s="100">
        <f t="shared" si="6"/>
        <v>-751204</v>
      </c>
      <c r="Z32" s="137">
        <f>+IF(X32&lt;&gt;0,+(Y32/X32)*100,0)</f>
        <v>-12.290745929121124</v>
      </c>
      <c r="AA32" s="153">
        <f>SUM(AA33:AA37)</f>
        <v>11972929</v>
      </c>
    </row>
    <row r="33" spans="1:27" ht="12.75">
      <c r="A33" s="138" t="s">
        <v>79</v>
      </c>
      <c r="B33" s="136"/>
      <c r="C33" s="155">
        <v>8824230</v>
      </c>
      <c r="D33" s="155"/>
      <c r="E33" s="156">
        <v>9154438</v>
      </c>
      <c r="F33" s="60">
        <v>9154438</v>
      </c>
      <c r="G33" s="60">
        <v>547197</v>
      </c>
      <c r="H33" s="60">
        <v>416124</v>
      </c>
      <c r="I33" s="60">
        <v>710505</v>
      </c>
      <c r="J33" s="60">
        <v>1673826</v>
      </c>
      <c r="K33" s="60">
        <v>533665</v>
      </c>
      <c r="L33" s="60">
        <v>646728</v>
      </c>
      <c r="M33" s="60">
        <v>1213203</v>
      </c>
      <c r="N33" s="60">
        <v>2393596</v>
      </c>
      <c r="O33" s="60"/>
      <c r="P33" s="60"/>
      <c r="Q33" s="60"/>
      <c r="R33" s="60"/>
      <c r="S33" s="60"/>
      <c r="T33" s="60"/>
      <c r="U33" s="60"/>
      <c r="V33" s="60"/>
      <c r="W33" s="60">
        <v>4067422</v>
      </c>
      <c r="X33" s="60">
        <v>4664505</v>
      </c>
      <c r="Y33" s="60">
        <v>-597083</v>
      </c>
      <c r="Z33" s="140">
        <v>-12.8</v>
      </c>
      <c r="AA33" s="155">
        <v>9154438</v>
      </c>
    </row>
    <row r="34" spans="1:27" ht="12.75">
      <c r="A34" s="138" t="s">
        <v>80</v>
      </c>
      <c r="B34" s="136"/>
      <c r="C34" s="155">
        <v>1756254</v>
      </c>
      <c r="D34" s="155"/>
      <c r="E34" s="156">
        <v>1890874</v>
      </c>
      <c r="F34" s="60">
        <v>1890874</v>
      </c>
      <c r="G34" s="60">
        <v>98440</v>
      </c>
      <c r="H34" s="60">
        <v>107089</v>
      </c>
      <c r="I34" s="60">
        <v>121774</v>
      </c>
      <c r="J34" s="60">
        <v>327303</v>
      </c>
      <c r="K34" s="60">
        <v>139815</v>
      </c>
      <c r="L34" s="60">
        <v>115772</v>
      </c>
      <c r="M34" s="60">
        <v>370884</v>
      </c>
      <c r="N34" s="60">
        <v>626471</v>
      </c>
      <c r="O34" s="60"/>
      <c r="P34" s="60"/>
      <c r="Q34" s="60"/>
      <c r="R34" s="60"/>
      <c r="S34" s="60"/>
      <c r="T34" s="60"/>
      <c r="U34" s="60"/>
      <c r="V34" s="60"/>
      <c r="W34" s="60">
        <v>953774</v>
      </c>
      <c r="X34" s="60">
        <v>959280</v>
      </c>
      <c r="Y34" s="60">
        <v>-5506</v>
      </c>
      <c r="Z34" s="140">
        <v>-0.57</v>
      </c>
      <c r="AA34" s="155">
        <v>1890874</v>
      </c>
    </row>
    <row r="35" spans="1:27" ht="12.75">
      <c r="A35" s="138" t="s">
        <v>81</v>
      </c>
      <c r="B35" s="136"/>
      <c r="C35" s="155">
        <v>7226747</v>
      </c>
      <c r="D35" s="155"/>
      <c r="E35" s="156">
        <v>927617</v>
      </c>
      <c r="F35" s="60">
        <v>927617</v>
      </c>
      <c r="G35" s="60">
        <v>53415</v>
      </c>
      <c r="H35" s="60">
        <v>78664</v>
      </c>
      <c r="I35" s="60">
        <v>50356</v>
      </c>
      <c r="J35" s="60">
        <v>182435</v>
      </c>
      <c r="K35" s="60">
        <v>54490</v>
      </c>
      <c r="L35" s="60">
        <v>45348</v>
      </c>
      <c r="M35" s="60">
        <v>57275</v>
      </c>
      <c r="N35" s="60">
        <v>157113</v>
      </c>
      <c r="O35" s="60"/>
      <c r="P35" s="60"/>
      <c r="Q35" s="60"/>
      <c r="R35" s="60"/>
      <c r="S35" s="60"/>
      <c r="T35" s="60"/>
      <c r="U35" s="60"/>
      <c r="V35" s="60"/>
      <c r="W35" s="60">
        <v>339548</v>
      </c>
      <c r="X35" s="60">
        <v>488163</v>
      </c>
      <c r="Y35" s="60">
        <v>-148615</v>
      </c>
      <c r="Z35" s="140">
        <v>-30.44</v>
      </c>
      <c r="AA35" s="155">
        <v>927617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36596611</v>
      </c>
      <c r="D38" s="153">
        <f>SUM(D39:D41)</f>
        <v>0</v>
      </c>
      <c r="E38" s="154">
        <f t="shared" si="7"/>
        <v>43867780</v>
      </c>
      <c r="F38" s="100">
        <f t="shared" si="7"/>
        <v>43867780</v>
      </c>
      <c r="G38" s="100">
        <f t="shared" si="7"/>
        <v>1970295</v>
      </c>
      <c r="H38" s="100">
        <f t="shared" si="7"/>
        <v>1851257</v>
      </c>
      <c r="I38" s="100">
        <f t="shared" si="7"/>
        <v>2418859</v>
      </c>
      <c r="J38" s="100">
        <f t="shared" si="7"/>
        <v>6240411</v>
      </c>
      <c r="K38" s="100">
        <f t="shared" si="7"/>
        <v>2099611</v>
      </c>
      <c r="L38" s="100">
        <f t="shared" si="7"/>
        <v>2428489</v>
      </c>
      <c r="M38" s="100">
        <f t="shared" si="7"/>
        <v>8432003</v>
      </c>
      <c r="N38" s="100">
        <f t="shared" si="7"/>
        <v>12960103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19200514</v>
      </c>
      <c r="X38" s="100">
        <f t="shared" si="7"/>
        <v>22492057</v>
      </c>
      <c r="Y38" s="100">
        <f t="shared" si="7"/>
        <v>-3291543</v>
      </c>
      <c r="Z38" s="137">
        <f>+IF(X38&lt;&gt;0,+(Y38/X38)*100,0)</f>
        <v>-14.634246214119056</v>
      </c>
      <c r="AA38" s="153">
        <f>SUM(AA39:AA41)</f>
        <v>43867780</v>
      </c>
    </row>
    <row r="39" spans="1:27" ht="12.75">
      <c r="A39" s="138" t="s">
        <v>85</v>
      </c>
      <c r="B39" s="136"/>
      <c r="C39" s="155">
        <v>14422961</v>
      </c>
      <c r="D39" s="155"/>
      <c r="E39" s="156">
        <v>16409153</v>
      </c>
      <c r="F39" s="60">
        <v>16409153</v>
      </c>
      <c r="G39" s="60">
        <v>748391</v>
      </c>
      <c r="H39" s="60">
        <v>1019446</v>
      </c>
      <c r="I39" s="60">
        <v>1307025</v>
      </c>
      <c r="J39" s="60">
        <v>3074862</v>
      </c>
      <c r="K39" s="60">
        <v>821997</v>
      </c>
      <c r="L39" s="60">
        <v>1327646</v>
      </c>
      <c r="M39" s="60">
        <v>1212088</v>
      </c>
      <c r="N39" s="60">
        <v>3361731</v>
      </c>
      <c r="O39" s="60"/>
      <c r="P39" s="60"/>
      <c r="Q39" s="60"/>
      <c r="R39" s="60"/>
      <c r="S39" s="60"/>
      <c r="T39" s="60"/>
      <c r="U39" s="60"/>
      <c r="V39" s="60"/>
      <c r="W39" s="60">
        <v>6436593</v>
      </c>
      <c r="X39" s="60">
        <v>8652279</v>
      </c>
      <c r="Y39" s="60">
        <v>-2215686</v>
      </c>
      <c r="Z39" s="140">
        <v>-25.61</v>
      </c>
      <c r="AA39" s="155">
        <v>16409153</v>
      </c>
    </row>
    <row r="40" spans="1:27" ht="12.75">
      <c r="A40" s="138" t="s">
        <v>86</v>
      </c>
      <c r="B40" s="136"/>
      <c r="C40" s="155">
        <v>22015948</v>
      </c>
      <c r="D40" s="155"/>
      <c r="E40" s="156">
        <v>27308677</v>
      </c>
      <c r="F40" s="60">
        <v>27308677</v>
      </c>
      <c r="G40" s="60">
        <v>1211106</v>
      </c>
      <c r="H40" s="60">
        <v>821013</v>
      </c>
      <c r="I40" s="60">
        <v>1101036</v>
      </c>
      <c r="J40" s="60">
        <v>3133155</v>
      </c>
      <c r="K40" s="60">
        <v>1266816</v>
      </c>
      <c r="L40" s="60">
        <v>1090045</v>
      </c>
      <c r="M40" s="60">
        <v>7209117</v>
      </c>
      <c r="N40" s="60">
        <v>9565978</v>
      </c>
      <c r="O40" s="60"/>
      <c r="P40" s="60"/>
      <c r="Q40" s="60"/>
      <c r="R40" s="60"/>
      <c r="S40" s="60"/>
      <c r="T40" s="60"/>
      <c r="U40" s="60"/>
      <c r="V40" s="60"/>
      <c r="W40" s="60">
        <v>12699133</v>
      </c>
      <c r="X40" s="60">
        <v>13752626</v>
      </c>
      <c r="Y40" s="60">
        <v>-1053493</v>
      </c>
      <c r="Z40" s="140">
        <v>-7.66</v>
      </c>
      <c r="AA40" s="155">
        <v>27308677</v>
      </c>
    </row>
    <row r="41" spans="1:27" ht="12.75">
      <c r="A41" s="138" t="s">
        <v>87</v>
      </c>
      <c r="B41" s="136"/>
      <c r="C41" s="155">
        <v>157702</v>
      </c>
      <c r="D41" s="155"/>
      <c r="E41" s="156">
        <v>149950</v>
      </c>
      <c r="F41" s="60">
        <v>149950</v>
      </c>
      <c r="G41" s="60">
        <v>10798</v>
      </c>
      <c r="H41" s="60">
        <v>10798</v>
      </c>
      <c r="I41" s="60">
        <v>10798</v>
      </c>
      <c r="J41" s="60">
        <v>32394</v>
      </c>
      <c r="K41" s="60">
        <v>10798</v>
      </c>
      <c r="L41" s="60">
        <v>10798</v>
      </c>
      <c r="M41" s="60">
        <v>10798</v>
      </c>
      <c r="N41" s="60">
        <v>32394</v>
      </c>
      <c r="O41" s="60"/>
      <c r="P41" s="60"/>
      <c r="Q41" s="60"/>
      <c r="R41" s="60"/>
      <c r="S41" s="60"/>
      <c r="T41" s="60"/>
      <c r="U41" s="60"/>
      <c r="V41" s="60"/>
      <c r="W41" s="60">
        <v>64788</v>
      </c>
      <c r="X41" s="60">
        <v>87152</v>
      </c>
      <c r="Y41" s="60">
        <v>-22364</v>
      </c>
      <c r="Z41" s="140">
        <v>-25.66</v>
      </c>
      <c r="AA41" s="155">
        <v>149950</v>
      </c>
    </row>
    <row r="42" spans="1:27" ht="12.75">
      <c r="A42" s="135" t="s">
        <v>88</v>
      </c>
      <c r="B42" s="142"/>
      <c r="C42" s="153">
        <f aca="true" t="shared" si="8" ref="C42:Y42">SUM(C43:C46)</f>
        <v>64426334</v>
      </c>
      <c r="D42" s="153">
        <f>SUM(D43:D46)</f>
        <v>0</v>
      </c>
      <c r="E42" s="154">
        <f t="shared" si="8"/>
        <v>84585576</v>
      </c>
      <c r="F42" s="100">
        <f t="shared" si="8"/>
        <v>84585576</v>
      </c>
      <c r="G42" s="100">
        <f t="shared" si="8"/>
        <v>7536506</v>
      </c>
      <c r="H42" s="100">
        <f t="shared" si="8"/>
        <v>6662033</v>
      </c>
      <c r="I42" s="100">
        <f t="shared" si="8"/>
        <v>6806276</v>
      </c>
      <c r="J42" s="100">
        <f t="shared" si="8"/>
        <v>21004815</v>
      </c>
      <c r="K42" s="100">
        <f t="shared" si="8"/>
        <v>4803734</v>
      </c>
      <c r="L42" s="100">
        <f t="shared" si="8"/>
        <v>5090862</v>
      </c>
      <c r="M42" s="100">
        <f t="shared" si="8"/>
        <v>7089632</v>
      </c>
      <c r="N42" s="100">
        <f t="shared" si="8"/>
        <v>16984228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37989043</v>
      </c>
      <c r="X42" s="100">
        <f t="shared" si="8"/>
        <v>42661926</v>
      </c>
      <c r="Y42" s="100">
        <f t="shared" si="8"/>
        <v>-4672883</v>
      </c>
      <c r="Z42" s="137">
        <f>+IF(X42&lt;&gt;0,+(Y42/X42)*100,0)</f>
        <v>-10.953286544072109</v>
      </c>
      <c r="AA42" s="153">
        <f>SUM(AA43:AA46)</f>
        <v>84585576</v>
      </c>
    </row>
    <row r="43" spans="1:27" ht="12.75">
      <c r="A43" s="138" t="s">
        <v>89</v>
      </c>
      <c r="B43" s="136"/>
      <c r="C43" s="155">
        <v>39413432</v>
      </c>
      <c r="D43" s="155"/>
      <c r="E43" s="156">
        <v>49452895</v>
      </c>
      <c r="F43" s="60">
        <v>49452895</v>
      </c>
      <c r="G43" s="60">
        <v>5635010</v>
      </c>
      <c r="H43" s="60">
        <v>4768783</v>
      </c>
      <c r="I43" s="60">
        <v>4539848</v>
      </c>
      <c r="J43" s="60">
        <v>14943641</v>
      </c>
      <c r="K43" s="60">
        <v>2731500</v>
      </c>
      <c r="L43" s="60">
        <v>2811120</v>
      </c>
      <c r="M43" s="60">
        <v>3701858</v>
      </c>
      <c r="N43" s="60">
        <v>9244478</v>
      </c>
      <c r="O43" s="60"/>
      <c r="P43" s="60"/>
      <c r="Q43" s="60"/>
      <c r="R43" s="60"/>
      <c r="S43" s="60"/>
      <c r="T43" s="60"/>
      <c r="U43" s="60"/>
      <c r="V43" s="60"/>
      <c r="W43" s="60">
        <v>24188119</v>
      </c>
      <c r="X43" s="60">
        <v>24914666</v>
      </c>
      <c r="Y43" s="60">
        <v>-726547</v>
      </c>
      <c r="Z43" s="140">
        <v>-2.92</v>
      </c>
      <c r="AA43" s="155">
        <v>49452895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3552793</v>
      </c>
      <c r="D45" s="157"/>
      <c r="E45" s="158">
        <v>3956191</v>
      </c>
      <c r="F45" s="159">
        <v>3956191</v>
      </c>
      <c r="G45" s="159">
        <v>154304</v>
      </c>
      <c r="H45" s="159">
        <v>168588</v>
      </c>
      <c r="I45" s="159">
        <v>229304</v>
      </c>
      <c r="J45" s="159">
        <v>552196</v>
      </c>
      <c r="K45" s="159">
        <v>200336</v>
      </c>
      <c r="L45" s="159">
        <v>287697</v>
      </c>
      <c r="M45" s="159">
        <v>915499</v>
      </c>
      <c r="N45" s="159">
        <v>1403532</v>
      </c>
      <c r="O45" s="159"/>
      <c r="P45" s="159"/>
      <c r="Q45" s="159"/>
      <c r="R45" s="159"/>
      <c r="S45" s="159"/>
      <c r="T45" s="159"/>
      <c r="U45" s="159"/>
      <c r="V45" s="159"/>
      <c r="W45" s="159">
        <v>1955728</v>
      </c>
      <c r="X45" s="159">
        <v>2045784</v>
      </c>
      <c r="Y45" s="159">
        <v>-90056</v>
      </c>
      <c r="Z45" s="141">
        <v>-4.4</v>
      </c>
      <c r="AA45" s="157">
        <v>3956191</v>
      </c>
    </row>
    <row r="46" spans="1:27" ht="12.75">
      <c r="A46" s="138" t="s">
        <v>92</v>
      </c>
      <c r="B46" s="136"/>
      <c r="C46" s="155">
        <v>21460109</v>
      </c>
      <c r="D46" s="155"/>
      <c r="E46" s="156">
        <v>31176490</v>
      </c>
      <c r="F46" s="60">
        <v>31176490</v>
      </c>
      <c r="G46" s="60">
        <v>1747192</v>
      </c>
      <c r="H46" s="60">
        <v>1724662</v>
      </c>
      <c r="I46" s="60">
        <v>2037124</v>
      </c>
      <c r="J46" s="60">
        <v>5508978</v>
      </c>
      <c r="K46" s="60">
        <v>1871898</v>
      </c>
      <c r="L46" s="60">
        <v>1992045</v>
      </c>
      <c r="M46" s="60">
        <v>2472275</v>
      </c>
      <c r="N46" s="60">
        <v>6336218</v>
      </c>
      <c r="O46" s="60"/>
      <c r="P46" s="60"/>
      <c r="Q46" s="60"/>
      <c r="R46" s="60"/>
      <c r="S46" s="60"/>
      <c r="T46" s="60"/>
      <c r="U46" s="60"/>
      <c r="V46" s="60"/>
      <c r="W46" s="60">
        <v>11845196</v>
      </c>
      <c r="X46" s="60">
        <v>15701476</v>
      </c>
      <c r="Y46" s="60">
        <v>-3856280</v>
      </c>
      <c r="Z46" s="140">
        <v>-24.56</v>
      </c>
      <c r="AA46" s="155">
        <v>31176490</v>
      </c>
    </row>
    <row r="47" spans="1:27" ht="12.75">
      <c r="A47" s="135" t="s">
        <v>93</v>
      </c>
      <c r="B47" s="142" t="s">
        <v>94</v>
      </c>
      <c r="C47" s="153">
        <v>1488789</v>
      </c>
      <c r="D47" s="153"/>
      <c r="E47" s="154">
        <v>1765010</v>
      </c>
      <c r="F47" s="100">
        <v>1765010</v>
      </c>
      <c r="G47" s="100">
        <v>78394</v>
      </c>
      <c r="H47" s="100">
        <v>96542</v>
      </c>
      <c r="I47" s="100">
        <v>102950</v>
      </c>
      <c r="J47" s="100">
        <v>277886</v>
      </c>
      <c r="K47" s="100">
        <v>118290</v>
      </c>
      <c r="L47" s="100">
        <v>98042</v>
      </c>
      <c r="M47" s="100">
        <v>132034</v>
      </c>
      <c r="N47" s="100">
        <v>348366</v>
      </c>
      <c r="O47" s="100"/>
      <c r="P47" s="100"/>
      <c r="Q47" s="100"/>
      <c r="R47" s="100"/>
      <c r="S47" s="100"/>
      <c r="T47" s="100"/>
      <c r="U47" s="100"/>
      <c r="V47" s="100"/>
      <c r="W47" s="100">
        <v>626252</v>
      </c>
      <c r="X47" s="100">
        <v>925803</v>
      </c>
      <c r="Y47" s="100">
        <v>-299551</v>
      </c>
      <c r="Z47" s="137">
        <v>-32.36</v>
      </c>
      <c r="AA47" s="153">
        <v>1765010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202440671</v>
      </c>
      <c r="D48" s="168">
        <f>+D28+D32+D38+D42+D47</f>
        <v>0</v>
      </c>
      <c r="E48" s="169">
        <f t="shared" si="9"/>
        <v>236264229</v>
      </c>
      <c r="F48" s="73">
        <f t="shared" si="9"/>
        <v>236264229</v>
      </c>
      <c r="G48" s="73">
        <f t="shared" si="9"/>
        <v>16774660</v>
      </c>
      <c r="H48" s="73">
        <f t="shared" si="9"/>
        <v>15142988</v>
      </c>
      <c r="I48" s="73">
        <f t="shared" si="9"/>
        <v>17318998</v>
      </c>
      <c r="J48" s="73">
        <f t="shared" si="9"/>
        <v>49236646</v>
      </c>
      <c r="K48" s="73">
        <f t="shared" si="9"/>
        <v>14494470</v>
      </c>
      <c r="L48" s="73">
        <f t="shared" si="9"/>
        <v>16512956</v>
      </c>
      <c r="M48" s="73">
        <f t="shared" si="9"/>
        <v>24776966</v>
      </c>
      <c r="N48" s="73">
        <f t="shared" si="9"/>
        <v>55784392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105021038</v>
      </c>
      <c r="X48" s="73">
        <f t="shared" si="9"/>
        <v>120223519</v>
      </c>
      <c r="Y48" s="73">
        <f t="shared" si="9"/>
        <v>-15202481</v>
      </c>
      <c r="Z48" s="170">
        <f>+IF(X48&lt;&gt;0,+(Y48/X48)*100,0)</f>
        <v>-12.645180515802403</v>
      </c>
      <c r="AA48" s="168">
        <f>+AA28+AA32+AA38+AA42+AA47</f>
        <v>236264229</v>
      </c>
    </row>
    <row r="49" spans="1:27" ht="12.75">
      <c r="A49" s="148" t="s">
        <v>49</v>
      </c>
      <c r="B49" s="149"/>
      <c r="C49" s="171">
        <f aca="true" t="shared" si="10" ref="C49:Y49">+C25-C48</f>
        <v>61255259</v>
      </c>
      <c r="D49" s="171">
        <f>+D25-D48</f>
        <v>0</v>
      </c>
      <c r="E49" s="172">
        <f t="shared" si="10"/>
        <v>32790078</v>
      </c>
      <c r="F49" s="173">
        <f t="shared" si="10"/>
        <v>32790078</v>
      </c>
      <c r="G49" s="173">
        <f t="shared" si="10"/>
        <v>54470466</v>
      </c>
      <c r="H49" s="173">
        <f t="shared" si="10"/>
        <v>-5605506</v>
      </c>
      <c r="I49" s="173">
        <f t="shared" si="10"/>
        <v>-10289475</v>
      </c>
      <c r="J49" s="173">
        <f t="shared" si="10"/>
        <v>38575485</v>
      </c>
      <c r="K49" s="173">
        <f t="shared" si="10"/>
        <v>-6114641</v>
      </c>
      <c r="L49" s="173">
        <f t="shared" si="10"/>
        <v>-7456852</v>
      </c>
      <c r="M49" s="173">
        <f t="shared" si="10"/>
        <v>20818286</v>
      </c>
      <c r="N49" s="173">
        <f t="shared" si="10"/>
        <v>7246793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45822278</v>
      </c>
      <c r="X49" s="173">
        <f>IF(F25=F48,0,X25-X48)</f>
        <v>63800139</v>
      </c>
      <c r="Y49" s="173">
        <f t="shared" si="10"/>
        <v>-17977861</v>
      </c>
      <c r="Z49" s="174">
        <f>+IF(X49&lt;&gt;0,+(Y49/X49)*100,0)</f>
        <v>-28.17840412542048</v>
      </c>
      <c r="AA49" s="171">
        <f>+AA25-AA48</f>
        <v>32790078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5996567</v>
      </c>
      <c r="D5" s="155">
        <v>0</v>
      </c>
      <c r="E5" s="156">
        <v>8146650</v>
      </c>
      <c r="F5" s="60">
        <v>8146650</v>
      </c>
      <c r="G5" s="60">
        <v>13751945</v>
      </c>
      <c r="H5" s="60">
        <v>1010108</v>
      </c>
      <c r="I5" s="60">
        <v>472551</v>
      </c>
      <c r="J5" s="60">
        <v>15234604</v>
      </c>
      <c r="K5" s="60">
        <v>2406922</v>
      </c>
      <c r="L5" s="60">
        <v>767452</v>
      </c>
      <c r="M5" s="60">
        <v>454713</v>
      </c>
      <c r="N5" s="60">
        <v>3629087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18863691</v>
      </c>
      <c r="X5" s="60">
        <v>4643592</v>
      </c>
      <c r="Y5" s="60">
        <v>14220099</v>
      </c>
      <c r="Z5" s="140">
        <v>306.23</v>
      </c>
      <c r="AA5" s="155">
        <v>8146650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31861358</v>
      </c>
      <c r="D7" s="155">
        <v>0</v>
      </c>
      <c r="E7" s="156">
        <v>41712079</v>
      </c>
      <c r="F7" s="60">
        <v>41712079</v>
      </c>
      <c r="G7" s="60">
        <v>3078340</v>
      </c>
      <c r="H7" s="60">
        <v>3488041</v>
      </c>
      <c r="I7" s="60">
        <v>3539637</v>
      </c>
      <c r="J7" s="60">
        <v>10106018</v>
      </c>
      <c r="K7" s="60">
        <v>2930245</v>
      </c>
      <c r="L7" s="60">
        <v>3119995</v>
      </c>
      <c r="M7" s="60">
        <v>2801907</v>
      </c>
      <c r="N7" s="60">
        <v>8852147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18958165</v>
      </c>
      <c r="X7" s="60">
        <v>21690282</v>
      </c>
      <c r="Y7" s="60">
        <v>-2732117</v>
      </c>
      <c r="Z7" s="140">
        <v>-12.6</v>
      </c>
      <c r="AA7" s="155">
        <v>41712079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10118929</v>
      </c>
      <c r="D10" s="155">
        <v>0</v>
      </c>
      <c r="E10" s="156">
        <v>9101160</v>
      </c>
      <c r="F10" s="54">
        <v>9101160</v>
      </c>
      <c r="G10" s="54">
        <v>1456645</v>
      </c>
      <c r="H10" s="54">
        <v>979167</v>
      </c>
      <c r="I10" s="54">
        <v>921418</v>
      </c>
      <c r="J10" s="54">
        <v>3357230</v>
      </c>
      <c r="K10" s="54">
        <v>1010057</v>
      </c>
      <c r="L10" s="54">
        <v>982736</v>
      </c>
      <c r="M10" s="54">
        <v>920960</v>
      </c>
      <c r="N10" s="54">
        <v>2913753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6270983</v>
      </c>
      <c r="X10" s="54">
        <v>4550580</v>
      </c>
      <c r="Y10" s="54">
        <v>1720403</v>
      </c>
      <c r="Z10" s="184">
        <v>37.81</v>
      </c>
      <c r="AA10" s="130">
        <v>9101160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1234404</v>
      </c>
      <c r="D12" s="155">
        <v>0</v>
      </c>
      <c r="E12" s="156">
        <v>95294</v>
      </c>
      <c r="F12" s="60">
        <v>95294</v>
      </c>
      <c r="G12" s="60">
        <v>55319</v>
      </c>
      <c r="H12" s="60">
        <v>96106</v>
      </c>
      <c r="I12" s="60">
        <v>119296</v>
      </c>
      <c r="J12" s="60">
        <v>270721</v>
      </c>
      <c r="K12" s="60">
        <v>72205</v>
      </c>
      <c r="L12" s="60">
        <v>74708</v>
      </c>
      <c r="M12" s="60">
        <v>70263</v>
      </c>
      <c r="N12" s="60">
        <v>217176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487897</v>
      </c>
      <c r="X12" s="60">
        <v>47646</v>
      </c>
      <c r="Y12" s="60">
        <v>440251</v>
      </c>
      <c r="Z12" s="140">
        <v>924</v>
      </c>
      <c r="AA12" s="155">
        <v>95294</v>
      </c>
    </row>
    <row r="13" spans="1:27" ht="12.75">
      <c r="A13" s="181" t="s">
        <v>109</v>
      </c>
      <c r="B13" s="185"/>
      <c r="C13" s="155">
        <v>20576605</v>
      </c>
      <c r="D13" s="155">
        <v>0</v>
      </c>
      <c r="E13" s="156">
        <v>15000000</v>
      </c>
      <c r="F13" s="60">
        <v>15000000</v>
      </c>
      <c r="G13" s="60">
        <v>1264809</v>
      </c>
      <c r="H13" s="60">
        <v>1393585</v>
      </c>
      <c r="I13" s="60">
        <v>1350822</v>
      </c>
      <c r="J13" s="60">
        <v>4009216</v>
      </c>
      <c r="K13" s="60">
        <v>0</v>
      </c>
      <c r="L13" s="60">
        <v>2460579</v>
      </c>
      <c r="M13" s="60">
        <v>1313712</v>
      </c>
      <c r="N13" s="60">
        <v>3774291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7783507</v>
      </c>
      <c r="X13" s="60">
        <v>7500000</v>
      </c>
      <c r="Y13" s="60">
        <v>283507</v>
      </c>
      <c r="Z13" s="140">
        <v>3.78</v>
      </c>
      <c r="AA13" s="155">
        <v>15000000</v>
      </c>
    </row>
    <row r="14" spans="1:27" ht="12.75">
      <c r="A14" s="181" t="s">
        <v>110</v>
      </c>
      <c r="B14" s="185"/>
      <c r="C14" s="155">
        <v>3204241</v>
      </c>
      <c r="D14" s="155">
        <v>0</v>
      </c>
      <c r="E14" s="156">
        <v>2226000</v>
      </c>
      <c r="F14" s="60">
        <v>2226000</v>
      </c>
      <c r="G14" s="60">
        <v>230779</v>
      </c>
      <c r="H14" s="60">
        <v>271246</v>
      </c>
      <c r="I14" s="60">
        <v>306303</v>
      </c>
      <c r="J14" s="60">
        <v>808328</v>
      </c>
      <c r="K14" s="60">
        <v>307358</v>
      </c>
      <c r="L14" s="60">
        <v>322992</v>
      </c>
      <c r="M14" s="60">
        <v>322798</v>
      </c>
      <c r="N14" s="60">
        <v>953148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1761476</v>
      </c>
      <c r="X14" s="60">
        <v>1113000</v>
      </c>
      <c r="Y14" s="60">
        <v>648476</v>
      </c>
      <c r="Z14" s="140">
        <v>58.26</v>
      </c>
      <c r="AA14" s="155">
        <v>2226000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410879</v>
      </c>
      <c r="D16" s="155">
        <v>0</v>
      </c>
      <c r="E16" s="156">
        <v>57240</v>
      </c>
      <c r="F16" s="60">
        <v>57240</v>
      </c>
      <c r="G16" s="60">
        <v>323</v>
      </c>
      <c r="H16" s="60">
        <v>3126</v>
      </c>
      <c r="I16" s="60">
        <v>552</v>
      </c>
      <c r="J16" s="60">
        <v>4001</v>
      </c>
      <c r="K16" s="60">
        <v>478</v>
      </c>
      <c r="L16" s="60">
        <v>103675</v>
      </c>
      <c r="M16" s="60">
        <v>4758</v>
      </c>
      <c r="N16" s="60">
        <v>108911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112912</v>
      </c>
      <c r="X16" s="60">
        <v>28620</v>
      </c>
      <c r="Y16" s="60">
        <v>84292</v>
      </c>
      <c r="Z16" s="140">
        <v>294.52</v>
      </c>
      <c r="AA16" s="155">
        <v>57240</v>
      </c>
    </row>
    <row r="17" spans="1:27" ht="12.75">
      <c r="A17" s="181" t="s">
        <v>113</v>
      </c>
      <c r="B17" s="185"/>
      <c r="C17" s="155">
        <v>1295286</v>
      </c>
      <c r="D17" s="155">
        <v>0</v>
      </c>
      <c r="E17" s="156">
        <v>1119254</v>
      </c>
      <c r="F17" s="60">
        <v>1119254</v>
      </c>
      <c r="G17" s="60">
        <v>110799</v>
      </c>
      <c r="H17" s="60">
        <v>98403</v>
      </c>
      <c r="I17" s="60">
        <v>96415</v>
      </c>
      <c r="J17" s="60">
        <v>305617</v>
      </c>
      <c r="K17" s="60">
        <v>115542</v>
      </c>
      <c r="L17" s="60">
        <v>85429</v>
      </c>
      <c r="M17" s="60">
        <v>73970</v>
      </c>
      <c r="N17" s="60">
        <v>274941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580558</v>
      </c>
      <c r="X17" s="60">
        <v>559626</v>
      </c>
      <c r="Y17" s="60">
        <v>20932</v>
      </c>
      <c r="Z17" s="140">
        <v>3.74</v>
      </c>
      <c r="AA17" s="155">
        <v>1119254</v>
      </c>
    </row>
    <row r="18" spans="1:27" ht="12.75">
      <c r="A18" s="183" t="s">
        <v>114</v>
      </c>
      <c r="B18" s="182"/>
      <c r="C18" s="155">
        <v>975474</v>
      </c>
      <c r="D18" s="155">
        <v>0</v>
      </c>
      <c r="E18" s="156">
        <v>842700</v>
      </c>
      <c r="F18" s="60">
        <v>842700</v>
      </c>
      <c r="G18" s="60">
        <v>106652</v>
      </c>
      <c r="H18" s="60">
        <v>100423</v>
      </c>
      <c r="I18" s="60">
        <v>65454</v>
      </c>
      <c r="J18" s="60">
        <v>272529</v>
      </c>
      <c r="K18" s="60">
        <v>85901</v>
      </c>
      <c r="L18" s="60">
        <v>90778</v>
      </c>
      <c r="M18" s="60">
        <v>61215</v>
      </c>
      <c r="N18" s="60">
        <v>237894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510423</v>
      </c>
      <c r="X18" s="60">
        <v>421350</v>
      </c>
      <c r="Y18" s="60">
        <v>89073</v>
      </c>
      <c r="Z18" s="140">
        <v>21.14</v>
      </c>
      <c r="AA18" s="155">
        <v>842700</v>
      </c>
    </row>
    <row r="19" spans="1:27" ht="12.75">
      <c r="A19" s="181" t="s">
        <v>34</v>
      </c>
      <c r="B19" s="185"/>
      <c r="C19" s="155">
        <v>144367274</v>
      </c>
      <c r="D19" s="155">
        <v>0</v>
      </c>
      <c r="E19" s="156">
        <v>144317750</v>
      </c>
      <c r="F19" s="60">
        <v>144317750</v>
      </c>
      <c r="G19" s="60">
        <v>49432174</v>
      </c>
      <c r="H19" s="60">
        <v>2086957</v>
      </c>
      <c r="I19" s="60">
        <v>1304</v>
      </c>
      <c r="J19" s="60">
        <v>51520435</v>
      </c>
      <c r="K19" s="60">
        <v>1304348</v>
      </c>
      <c r="L19" s="60">
        <v>1092609</v>
      </c>
      <c r="M19" s="60">
        <v>39546087</v>
      </c>
      <c r="N19" s="60">
        <v>41943044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93463479</v>
      </c>
      <c r="X19" s="60">
        <v>109038313</v>
      </c>
      <c r="Y19" s="60">
        <v>-15574834</v>
      </c>
      <c r="Z19" s="140">
        <v>-14.28</v>
      </c>
      <c r="AA19" s="155">
        <v>144317750</v>
      </c>
    </row>
    <row r="20" spans="1:27" ht="12.75">
      <c r="A20" s="181" t="s">
        <v>35</v>
      </c>
      <c r="B20" s="185"/>
      <c r="C20" s="155">
        <v>10030056</v>
      </c>
      <c r="D20" s="155">
        <v>0</v>
      </c>
      <c r="E20" s="156">
        <v>1585930</v>
      </c>
      <c r="F20" s="54">
        <v>1585930</v>
      </c>
      <c r="G20" s="54">
        <v>17168</v>
      </c>
      <c r="H20" s="54">
        <v>10016</v>
      </c>
      <c r="I20" s="54">
        <v>155771</v>
      </c>
      <c r="J20" s="54">
        <v>182955</v>
      </c>
      <c r="K20" s="54">
        <v>146773</v>
      </c>
      <c r="L20" s="54">
        <v>-44849</v>
      </c>
      <c r="M20" s="54">
        <v>24842</v>
      </c>
      <c r="N20" s="54">
        <v>126766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309721</v>
      </c>
      <c r="X20" s="54">
        <v>792966</v>
      </c>
      <c r="Y20" s="54">
        <v>-483245</v>
      </c>
      <c r="Z20" s="184">
        <v>-60.94</v>
      </c>
      <c r="AA20" s="130">
        <v>1585930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1043</v>
      </c>
      <c r="H21" s="60">
        <v>304</v>
      </c>
      <c r="I21" s="82">
        <v>0</v>
      </c>
      <c r="J21" s="60">
        <v>1347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1347</v>
      </c>
      <c r="X21" s="60"/>
      <c r="Y21" s="60">
        <v>1347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230071073</v>
      </c>
      <c r="D22" s="188">
        <f>SUM(D5:D21)</f>
        <v>0</v>
      </c>
      <c r="E22" s="189">
        <f t="shared" si="0"/>
        <v>224204057</v>
      </c>
      <c r="F22" s="190">
        <f t="shared" si="0"/>
        <v>224204057</v>
      </c>
      <c r="G22" s="190">
        <f t="shared" si="0"/>
        <v>69505996</v>
      </c>
      <c r="H22" s="190">
        <f t="shared" si="0"/>
        <v>9537482</v>
      </c>
      <c r="I22" s="190">
        <f t="shared" si="0"/>
        <v>7029523</v>
      </c>
      <c r="J22" s="190">
        <f t="shared" si="0"/>
        <v>86073001</v>
      </c>
      <c r="K22" s="190">
        <f t="shared" si="0"/>
        <v>8379829</v>
      </c>
      <c r="L22" s="190">
        <f t="shared" si="0"/>
        <v>9056104</v>
      </c>
      <c r="M22" s="190">
        <f t="shared" si="0"/>
        <v>45595225</v>
      </c>
      <c r="N22" s="190">
        <f t="shared" si="0"/>
        <v>63031158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149104159</v>
      </c>
      <c r="X22" s="190">
        <f t="shared" si="0"/>
        <v>150385975</v>
      </c>
      <c r="Y22" s="190">
        <f t="shared" si="0"/>
        <v>-1281816</v>
      </c>
      <c r="Z22" s="191">
        <f>+IF(X22&lt;&gt;0,+(Y22/X22)*100,0)</f>
        <v>-0.8523507594375073</v>
      </c>
      <c r="AA22" s="188">
        <f>SUM(AA5:AA21)</f>
        <v>224204057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81279734</v>
      </c>
      <c r="D25" s="155">
        <v>0</v>
      </c>
      <c r="E25" s="156">
        <v>87122340</v>
      </c>
      <c r="F25" s="60">
        <v>87122340</v>
      </c>
      <c r="G25" s="60">
        <v>5939725</v>
      </c>
      <c r="H25" s="60">
        <v>5889193</v>
      </c>
      <c r="I25" s="60">
        <v>7069886</v>
      </c>
      <c r="J25" s="60">
        <v>18898804</v>
      </c>
      <c r="K25" s="60">
        <v>6340593</v>
      </c>
      <c r="L25" s="60">
        <v>6726331</v>
      </c>
      <c r="M25" s="60">
        <v>6258375</v>
      </c>
      <c r="N25" s="60">
        <v>19325299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38224103</v>
      </c>
      <c r="X25" s="60">
        <v>45465655</v>
      </c>
      <c r="Y25" s="60">
        <v>-7241552</v>
      </c>
      <c r="Z25" s="140">
        <v>-15.93</v>
      </c>
      <c r="AA25" s="155">
        <v>87122340</v>
      </c>
    </row>
    <row r="26" spans="1:27" ht="12.75">
      <c r="A26" s="183" t="s">
        <v>38</v>
      </c>
      <c r="B26" s="182"/>
      <c r="C26" s="155">
        <v>11704078</v>
      </c>
      <c r="D26" s="155">
        <v>0</v>
      </c>
      <c r="E26" s="156">
        <v>13355431</v>
      </c>
      <c r="F26" s="60">
        <v>13355431</v>
      </c>
      <c r="G26" s="60">
        <v>990650</v>
      </c>
      <c r="H26" s="60">
        <v>990165</v>
      </c>
      <c r="I26" s="60">
        <v>988419</v>
      </c>
      <c r="J26" s="60">
        <v>2969234</v>
      </c>
      <c r="K26" s="60">
        <v>990165</v>
      </c>
      <c r="L26" s="60">
        <v>990165</v>
      </c>
      <c r="M26" s="60">
        <v>990165</v>
      </c>
      <c r="N26" s="60">
        <v>2970495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5939729</v>
      </c>
      <c r="X26" s="60">
        <v>6677718</v>
      </c>
      <c r="Y26" s="60">
        <v>-737989</v>
      </c>
      <c r="Z26" s="140">
        <v>-11.05</v>
      </c>
      <c r="AA26" s="155">
        <v>13355431</v>
      </c>
    </row>
    <row r="27" spans="1:27" ht="12.75">
      <c r="A27" s="183" t="s">
        <v>118</v>
      </c>
      <c r="B27" s="182"/>
      <c r="C27" s="155">
        <v>6347980</v>
      </c>
      <c r="D27" s="155">
        <v>0</v>
      </c>
      <c r="E27" s="156">
        <v>4962966</v>
      </c>
      <c r="F27" s="60">
        <v>4962966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1500</v>
      </c>
      <c r="M27" s="60">
        <v>0</v>
      </c>
      <c r="N27" s="60">
        <v>1500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1500</v>
      </c>
      <c r="X27" s="60">
        <v>2481486</v>
      </c>
      <c r="Y27" s="60">
        <v>-2479986</v>
      </c>
      <c r="Z27" s="140">
        <v>-99.94</v>
      </c>
      <c r="AA27" s="155">
        <v>4962966</v>
      </c>
    </row>
    <row r="28" spans="1:27" ht="12.75">
      <c r="A28" s="183" t="s">
        <v>39</v>
      </c>
      <c r="B28" s="182"/>
      <c r="C28" s="155">
        <v>21933093</v>
      </c>
      <c r="D28" s="155">
        <v>0</v>
      </c>
      <c r="E28" s="156">
        <v>22289591</v>
      </c>
      <c r="F28" s="60">
        <v>22289591</v>
      </c>
      <c r="G28" s="60">
        <v>0</v>
      </c>
      <c r="H28" s="60">
        <v>480</v>
      </c>
      <c r="I28" s="60">
        <v>0</v>
      </c>
      <c r="J28" s="60">
        <v>480</v>
      </c>
      <c r="K28" s="60">
        <v>0</v>
      </c>
      <c r="L28" s="60">
        <v>-480</v>
      </c>
      <c r="M28" s="60">
        <v>10587628</v>
      </c>
      <c r="N28" s="60">
        <v>10587148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10587628</v>
      </c>
      <c r="X28" s="60">
        <v>11144796</v>
      </c>
      <c r="Y28" s="60">
        <v>-557168</v>
      </c>
      <c r="Z28" s="140">
        <v>-5</v>
      </c>
      <c r="AA28" s="155">
        <v>22289591</v>
      </c>
    </row>
    <row r="29" spans="1:27" ht="12.75">
      <c r="A29" s="183" t="s">
        <v>40</v>
      </c>
      <c r="B29" s="182"/>
      <c r="C29" s="155">
        <v>2876497</v>
      </c>
      <c r="D29" s="155">
        <v>0</v>
      </c>
      <c r="E29" s="156">
        <v>3163384</v>
      </c>
      <c r="F29" s="60">
        <v>3163384</v>
      </c>
      <c r="G29" s="60">
        <v>0</v>
      </c>
      <c r="H29" s="60">
        <v>0</v>
      </c>
      <c r="I29" s="60">
        <v>485002</v>
      </c>
      <c r="J29" s="60">
        <v>485002</v>
      </c>
      <c r="K29" s="60">
        <v>0</v>
      </c>
      <c r="L29" s="60">
        <v>0</v>
      </c>
      <c r="M29" s="60">
        <v>241512</v>
      </c>
      <c r="N29" s="60">
        <v>241512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726514</v>
      </c>
      <c r="X29" s="60">
        <v>1581692</v>
      </c>
      <c r="Y29" s="60">
        <v>-855178</v>
      </c>
      <c r="Z29" s="140">
        <v>-54.07</v>
      </c>
      <c r="AA29" s="155">
        <v>3163384</v>
      </c>
    </row>
    <row r="30" spans="1:27" ht="12.75">
      <c r="A30" s="183" t="s">
        <v>119</v>
      </c>
      <c r="B30" s="182"/>
      <c r="C30" s="155">
        <v>25599340</v>
      </c>
      <c r="D30" s="155">
        <v>0</v>
      </c>
      <c r="E30" s="156">
        <v>34506416</v>
      </c>
      <c r="F30" s="60">
        <v>34506416</v>
      </c>
      <c r="G30" s="60">
        <v>5164015</v>
      </c>
      <c r="H30" s="60">
        <v>4150443</v>
      </c>
      <c r="I30" s="60">
        <v>3547086</v>
      </c>
      <c r="J30" s="60">
        <v>12861544</v>
      </c>
      <c r="K30" s="60">
        <v>2183937</v>
      </c>
      <c r="L30" s="60">
        <v>1808851</v>
      </c>
      <c r="M30" s="60">
        <v>2246380</v>
      </c>
      <c r="N30" s="60">
        <v>6239168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19100712</v>
      </c>
      <c r="X30" s="60">
        <v>17253210</v>
      </c>
      <c r="Y30" s="60">
        <v>1847502</v>
      </c>
      <c r="Z30" s="140">
        <v>10.71</v>
      </c>
      <c r="AA30" s="155">
        <v>34506416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13179439</v>
      </c>
      <c r="F31" s="60">
        <v>13179439</v>
      </c>
      <c r="G31" s="60">
        <v>967511</v>
      </c>
      <c r="H31" s="60">
        <v>662532</v>
      </c>
      <c r="I31" s="60">
        <v>785429</v>
      </c>
      <c r="J31" s="60">
        <v>2415472</v>
      </c>
      <c r="K31" s="60">
        <v>783916</v>
      </c>
      <c r="L31" s="60">
        <v>1198142</v>
      </c>
      <c r="M31" s="60">
        <v>796420</v>
      </c>
      <c r="N31" s="60">
        <v>2778478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5193950</v>
      </c>
      <c r="X31" s="60">
        <v>6516674</v>
      </c>
      <c r="Y31" s="60">
        <v>-1322724</v>
      </c>
      <c r="Z31" s="140">
        <v>-20.3</v>
      </c>
      <c r="AA31" s="155">
        <v>13179439</v>
      </c>
    </row>
    <row r="32" spans="1:27" ht="12.75">
      <c r="A32" s="183" t="s">
        <v>121</v>
      </c>
      <c r="B32" s="182"/>
      <c r="C32" s="155">
        <v>20205895</v>
      </c>
      <c r="D32" s="155">
        <v>0</v>
      </c>
      <c r="E32" s="156">
        <v>28298148</v>
      </c>
      <c r="F32" s="60">
        <v>28298148</v>
      </c>
      <c r="G32" s="60">
        <v>1214725</v>
      </c>
      <c r="H32" s="60">
        <v>1596217</v>
      </c>
      <c r="I32" s="60">
        <v>1992332</v>
      </c>
      <c r="J32" s="60">
        <v>4803274</v>
      </c>
      <c r="K32" s="60">
        <v>1751219</v>
      </c>
      <c r="L32" s="60">
        <v>2824583</v>
      </c>
      <c r="M32" s="60">
        <v>2316373</v>
      </c>
      <c r="N32" s="60">
        <v>6892175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11695449</v>
      </c>
      <c r="X32" s="60">
        <v>14024643</v>
      </c>
      <c r="Y32" s="60">
        <v>-2329194</v>
      </c>
      <c r="Z32" s="140">
        <v>-16.61</v>
      </c>
      <c r="AA32" s="155">
        <v>28298148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290000</v>
      </c>
      <c r="F33" s="60">
        <v>290000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300000</v>
      </c>
      <c r="M33" s="60">
        <v>0</v>
      </c>
      <c r="N33" s="60">
        <v>300000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300000</v>
      </c>
      <c r="X33" s="60">
        <v>290000</v>
      </c>
      <c r="Y33" s="60">
        <v>10000</v>
      </c>
      <c r="Z33" s="140">
        <v>3.45</v>
      </c>
      <c r="AA33" s="155">
        <v>290000</v>
      </c>
    </row>
    <row r="34" spans="1:27" ht="12.75">
      <c r="A34" s="183" t="s">
        <v>43</v>
      </c>
      <c r="B34" s="182"/>
      <c r="C34" s="155">
        <v>30039460</v>
      </c>
      <c r="D34" s="155">
        <v>0</v>
      </c>
      <c r="E34" s="156">
        <v>29096514</v>
      </c>
      <c r="F34" s="60">
        <v>29096514</v>
      </c>
      <c r="G34" s="60">
        <v>2498034</v>
      </c>
      <c r="H34" s="60">
        <v>1853958</v>
      </c>
      <c r="I34" s="60">
        <v>2450844</v>
      </c>
      <c r="J34" s="60">
        <v>6802836</v>
      </c>
      <c r="K34" s="60">
        <v>2444640</v>
      </c>
      <c r="L34" s="60">
        <v>2663864</v>
      </c>
      <c r="M34" s="60">
        <v>1340113</v>
      </c>
      <c r="N34" s="60">
        <v>6448617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13251453</v>
      </c>
      <c r="X34" s="60">
        <v>14787651</v>
      </c>
      <c r="Y34" s="60">
        <v>-1536198</v>
      </c>
      <c r="Z34" s="140">
        <v>-10.39</v>
      </c>
      <c r="AA34" s="155">
        <v>29096514</v>
      </c>
    </row>
    <row r="35" spans="1:27" ht="12.75">
      <c r="A35" s="181" t="s">
        <v>122</v>
      </c>
      <c r="B35" s="185"/>
      <c r="C35" s="155">
        <v>2454594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202440671</v>
      </c>
      <c r="D36" s="188">
        <f>SUM(D25:D35)</f>
        <v>0</v>
      </c>
      <c r="E36" s="189">
        <f t="shared" si="1"/>
        <v>236264229</v>
      </c>
      <c r="F36" s="190">
        <f t="shared" si="1"/>
        <v>236264229</v>
      </c>
      <c r="G36" s="190">
        <f t="shared" si="1"/>
        <v>16774660</v>
      </c>
      <c r="H36" s="190">
        <f t="shared" si="1"/>
        <v>15142988</v>
      </c>
      <c r="I36" s="190">
        <f t="shared" si="1"/>
        <v>17318998</v>
      </c>
      <c r="J36" s="190">
        <f t="shared" si="1"/>
        <v>49236646</v>
      </c>
      <c r="K36" s="190">
        <f t="shared" si="1"/>
        <v>14494470</v>
      </c>
      <c r="L36" s="190">
        <f t="shared" si="1"/>
        <v>16512956</v>
      </c>
      <c r="M36" s="190">
        <f t="shared" si="1"/>
        <v>24776966</v>
      </c>
      <c r="N36" s="190">
        <f t="shared" si="1"/>
        <v>55784392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105021038</v>
      </c>
      <c r="X36" s="190">
        <f t="shared" si="1"/>
        <v>120223525</v>
      </c>
      <c r="Y36" s="190">
        <f t="shared" si="1"/>
        <v>-15202487</v>
      </c>
      <c r="Z36" s="191">
        <f>+IF(X36&lt;&gt;0,+(Y36/X36)*100,0)</f>
        <v>-12.645184875422677</v>
      </c>
      <c r="AA36" s="188">
        <f>SUM(AA25:AA35)</f>
        <v>236264229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27630402</v>
      </c>
      <c r="D38" s="199">
        <f>+D22-D36</f>
        <v>0</v>
      </c>
      <c r="E38" s="200">
        <f t="shared" si="2"/>
        <v>-12060172</v>
      </c>
      <c r="F38" s="106">
        <f t="shared" si="2"/>
        <v>-12060172</v>
      </c>
      <c r="G38" s="106">
        <f t="shared" si="2"/>
        <v>52731336</v>
      </c>
      <c r="H38" s="106">
        <f t="shared" si="2"/>
        <v>-5605506</v>
      </c>
      <c r="I38" s="106">
        <f t="shared" si="2"/>
        <v>-10289475</v>
      </c>
      <c r="J38" s="106">
        <f t="shared" si="2"/>
        <v>36836355</v>
      </c>
      <c r="K38" s="106">
        <f t="shared" si="2"/>
        <v>-6114641</v>
      </c>
      <c r="L38" s="106">
        <f t="shared" si="2"/>
        <v>-7456852</v>
      </c>
      <c r="M38" s="106">
        <f t="shared" si="2"/>
        <v>20818259</v>
      </c>
      <c r="N38" s="106">
        <f t="shared" si="2"/>
        <v>7246766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44083121</v>
      </c>
      <c r="X38" s="106">
        <f>IF(F22=F36,0,X22-X36)</f>
        <v>30162450</v>
      </c>
      <c r="Y38" s="106">
        <f t="shared" si="2"/>
        <v>13920671</v>
      </c>
      <c r="Z38" s="201">
        <f>+IF(X38&lt;&gt;0,+(Y38/X38)*100,0)</f>
        <v>46.15232184388204</v>
      </c>
      <c r="AA38" s="199">
        <f>+AA22-AA36</f>
        <v>-12060172</v>
      </c>
    </row>
    <row r="39" spans="1:27" ht="12.75">
      <c r="A39" s="181" t="s">
        <v>46</v>
      </c>
      <c r="B39" s="185"/>
      <c r="C39" s="155">
        <v>33606115</v>
      </c>
      <c r="D39" s="155">
        <v>0</v>
      </c>
      <c r="E39" s="156">
        <v>44850250</v>
      </c>
      <c r="F39" s="60">
        <v>44850250</v>
      </c>
      <c r="G39" s="60">
        <v>1739130</v>
      </c>
      <c r="H39" s="60">
        <v>0</v>
      </c>
      <c r="I39" s="60">
        <v>0</v>
      </c>
      <c r="J39" s="60">
        <v>1739130</v>
      </c>
      <c r="K39" s="60">
        <v>0</v>
      </c>
      <c r="L39" s="60">
        <v>0</v>
      </c>
      <c r="M39" s="60">
        <v>27</v>
      </c>
      <c r="N39" s="60">
        <v>27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1739157</v>
      </c>
      <c r="X39" s="60">
        <v>33637688</v>
      </c>
      <c r="Y39" s="60">
        <v>-31898531</v>
      </c>
      <c r="Z39" s="140">
        <v>-94.83</v>
      </c>
      <c r="AA39" s="155">
        <v>44850250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18742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61255259</v>
      </c>
      <c r="D42" s="206">
        <f>SUM(D38:D41)</f>
        <v>0</v>
      </c>
      <c r="E42" s="207">
        <f t="shared" si="3"/>
        <v>32790078</v>
      </c>
      <c r="F42" s="88">
        <f t="shared" si="3"/>
        <v>32790078</v>
      </c>
      <c r="G42" s="88">
        <f t="shared" si="3"/>
        <v>54470466</v>
      </c>
      <c r="H42" s="88">
        <f t="shared" si="3"/>
        <v>-5605506</v>
      </c>
      <c r="I42" s="88">
        <f t="shared" si="3"/>
        <v>-10289475</v>
      </c>
      <c r="J42" s="88">
        <f t="shared" si="3"/>
        <v>38575485</v>
      </c>
      <c r="K42" s="88">
        <f t="shared" si="3"/>
        <v>-6114641</v>
      </c>
      <c r="L42" s="88">
        <f t="shared" si="3"/>
        <v>-7456852</v>
      </c>
      <c r="M42" s="88">
        <f t="shared" si="3"/>
        <v>20818286</v>
      </c>
      <c r="N42" s="88">
        <f t="shared" si="3"/>
        <v>7246793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45822278</v>
      </c>
      <c r="X42" s="88">
        <f t="shared" si="3"/>
        <v>63800138</v>
      </c>
      <c r="Y42" s="88">
        <f t="shared" si="3"/>
        <v>-17977860</v>
      </c>
      <c r="Z42" s="208">
        <f>+IF(X42&lt;&gt;0,+(Y42/X42)*100,0)</f>
        <v>-28.17840299969257</v>
      </c>
      <c r="AA42" s="206">
        <f>SUM(AA38:AA41)</f>
        <v>32790078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61255259</v>
      </c>
      <c r="D44" s="210">
        <f>+D42-D43</f>
        <v>0</v>
      </c>
      <c r="E44" s="211">
        <f t="shared" si="4"/>
        <v>32790078</v>
      </c>
      <c r="F44" s="77">
        <f t="shared" si="4"/>
        <v>32790078</v>
      </c>
      <c r="G44" s="77">
        <f t="shared" si="4"/>
        <v>54470466</v>
      </c>
      <c r="H44" s="77">
        <f t="shared" si="4"/>
        <v>-5605506</v>
      </c>
      <c r="I44" s="77">
        <f t="shared" si="4"/>
        <v>-10289475</v>
      </c>
      <c r="J44" s="77">
        <f t="shared" si="4"/>
        <v>38575485</v>
      </c>
      <c r="K44" s="77">
        <f t="shared" si="4"/>
        <v>-6114641</v>
      </c>
      <c r="L44" s="77">
        <f t="shared" si="4"/>
        <v>-7456852</v>
      </c>
      <c r="M44" s="77">
        <f t="shared" si="4"/>
        <v>20818286</v>
      </c>
      <c r="N44" s="77">
        <f t="shared" si="4"/>
        <v>7246793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45822278</v>
      </c>
      <c r="X44" s="77">
        <f t="shared" si="4"/>
        <v>63800138</v>
      </c>
      <c r="Y44" s="77">
        <f t="shared" si="4"/>
        <v>-17977860</v>
      </c>
      <c r="Z44" s="212">
        <f>+IF(X44&lt;&gt;0,+(Y44/X44)*100,0)</f>
        <v>-28.17840299969257</v>
      </c>
      <c r="AA44" s="210">
        <f>+AA42-AA43</f>
        <v>32790078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61255259</v>
      </c>
      <c r="D46" s="206">
        <f>SUM(D44:D45)</f>
        <v>0</v>
      </c>
      <c r="E46" s="207">
        <f t="shared" si="5"/>
        <v>32790078</v>
      </c>
      <c r="F46" s="88">
        <f t="shared" si="5"/>
        <v>32790078</v>
      </c>
      <c r="G46" s="88">
        <f t="shared" si="5"/>
        <v>54470466</v>
      </c>
      <c r="H46" s="88">
        <f t="shared" si="5"/>
        <v>-5605506</v>
      </c>
      <c r="I46" s="88">
        <f t="shared" si="5"/>
        <v>-10289475</v>
      </c>
      <c r="J46" s="88">
        <f t="shared" si="5"/>
        <v>38575485</v>
      </c>
      <c r="K46" s="88">
        <f t="shared" si="5"/>
        <v>-6114641</v>
      </c>
      <c r="L46" s="88">
        <f t="shared" si="5"/>
        <v>-7456852</v>
      </c>
      <c r="M46" s="88">
        <f t="shared" si="5"/>
        <v>20818286</v>
      </c>
      <c r="N46" s="88">
        <f t="shared" si="5"/>
        <v>7246793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45822278</v>
      </c>
      <c r="X46" s="88">
        <f t="shared" si="5"/>
        <v>63800138</v>
      </c>
      <c r="Y46" s="88">
        <f t="shared" si="5"/>
        <v>-17977860</v>
      </c>
      <c r="Z46" s="208">
        <f>+IF(X46&lt;&gt;0,+(Y46/X46)*100,0)</f>
        <v>-28.17840299969257</v>
      </c>
      <c r="AA46" s="206">
        <f>SUM(AA44:AA45)</f>
        <v>32790078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61255259</v>
      </c>
      <c r="D48" s="217">
        <f>SUM(D46:D47)</f>
        <v>0</v>
      </c>
      <c r="E48" s="218">
        <f t="shared" si="6"/>
        <v>32790078</v>
      </c>
      <c r="F48" s="219">
        <f t="shared" si="6"/>
        <v>32790078</v>
      </c>
      <c r="G48" s="219">
        <f t="shared" si="6"/>
        <v>54470466</v>
      </c>
      <c r="H48" s="220">
        <f t="shared" si="6"/>
        <v>-5605506</v>
      </c>
      <c r="I48" s="220">
        <f t="shared" si="6"/>
        <v>-10289475</v>
      </c>
      <c r="J48" s="220">
        <f t="shared" si="6"/>
        <v>38575485</v>
      </c>
      <c r="K48" s="220">
        <f t="shared" si="6"/>
        <v>-6114641</v>
      </c>
      <c r="L48" s="220">
        <f t="shared" si="6"/>
        <v>-7456852</v>
      </c>
      <c r="M48" s="219">
        <f t="shared" si="6"/>
        <v>20818286</v>
      </c>
      <c r="N48" s="219">
        <f t="shared" si="6"/>
        <v>7246793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45822278</v>
      </c>
      <c r="X48" s="220">
        <f t="shared" si="6"/>
        <v>63800138</v>
      </c>
      <c r="Y48" s="220">
        <f t="shared" si="6"/>
        <v>-17977860</v>
      </c>
      <c r="Z48" s="221">
        <f>+IF(X48&lt;&gt;0,+(Y48/X48)*100,0)</f>
        <v>-28.17840299969257</v>
      </c>
      <c r="AA48" s="222">
        <f>SUM(AA46:AA47)</f>
        <v>32790078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5092533</v>
      </c>
      <c r="D5" s="153">
        <f>SUM(D6:D8)</f>
        <v>0</v>
      </c>
      <c r="E5" s="154">
        <f t="shared" si="0"/>
        <v>7103000</v>
      </c>
      <c r="F5" s="100">
        <f t="shared" si="0"/>
        <v>7103000</v>
      </c>
      <c r="G5" s="100">
        <f t="shared" si="0"/>
        <v>3900</v>
      </c>
      <c r="H5" s="100">
        <f t="shared" si="0"/>
        <v>0</v>
      </c>
      <c r="I5" s="100">
        <f t="shared" si="0"/>
        <v>26078</v>
      </c>
      <c r="J5" s="100">
        <f t="shared" si="0"/>
        <v>29978</v>
      </c>
      <c r="K5" s="100">
        <f t="shared" si="0"/>
        <v>0</v>
      </c>
      <c r="L5" s="100">
        <f t="shared" si="0"/>
        <v>253652</v>
      </c>
      <c r="M5" s="100">
        <f t="shared" si="0"/>
        <v>27700</v>
      </c>
      <c r="N5" s="100">
        <f t="shared" si="0"/>
        <v>281352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311330</v>
      </c>
      <c r="X5" s="100">
        <f t="shared" si="0"/>
        <v>1773000</v>
      </c>
      <c r="Y5" s="100">
        <f t="shared" si="0"/>
        <v>-1461670</v>
      </c>
      <c r="Z5" s="137">
        <f>+IF(X5&lt;&gt;0,+(Y5/X5)*100,0)</f>
        <v>-82.44049633389736</v>
      </c>
      <c r="AA5" s="153">
        <f>SUM(AA6:AA8)</f>
        <v>7103000</v>
      </c>
    </row>
    <row r="6" spans="1:27" ht="12.75">
      <c r="A6" s="138" t="s">
        <v>75</v>
      </c>
      <c r="B6" s="136"/>
      <c r="C6" s="155">
        <v>1271941</v>
      </c>
      <c r="D6" s="155"/>
      <c r="E6" s="156">
        <v>335000</v>
      </c>
      <c r="F6" s="60">
        <v>335000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305000</v>
      </c>
      <c r="Y6" s="60">
        <v>-305000</v>
      </c>
      <c r="Z6" s="140">
        <v>-100</v>
      </c>
      <c r="AA6" s="62">
        <v>335000</v>
      </c>
    </row>
    <row r="7" spans="1:27" ht="12.75">
      <c r="A7" s="138" t="s">
        <v>76</v>
      </c>
      <c r="B7" s="136"/>
      <c r="C7" s="157">
        <v>3820592</v>
      </c>
      <c r="D7" s="157"/>
      <c r="E7" s="158">
        <v>6168000</v>
      </c>
      <c r="F7" s="159">
        <v>6168000</v>
      </c>
      <c r="G7" s="159">
        <v>3900</v>
      </c>
      <c r="H7" s="159"/>
      <c r="I7" s="159">
        <v>26078</v>
      </c>
      <c r="J7" s="159">
        <v>29978</v>
      </c>
      <c r="K7" s="159"/>
      <c r="L7" s="159">
        <v>253652</v>
      </c>
      <c r="M7" s="159">
        <v>27700</v>
      </c>
      <c r="N7" s="159">
        <v>281352</v>
      </c>
      <c r="O7" s="159"/>
      <c r="P7" s="159"/>
      <c r="Q7" s="159"/>
      <c r="R7" s="159"/>
      <c r="S7" s="159"/>
      <c r="T7" s="159"/>
      <c r="U7" s="159"/>
      <c r="V7" s="159"/>
      <c r="W7" s="159">
        <v>311330</v>
      </c>
      <c r="X7" s="159">
        <v>868000</v>
      </c>
      <c r="Y7" s="159">
        <v>-556670</v>
      </c>
      <c r="Z7" s="141">
        <v>-64.13</v>
      </c>
      <c r="AA7" s="225">
        <v>6168000</v>
      </c>
    </row>
    <row r="8" spans="1:27" ht="12.75">
      <c r="A8" s="138" t="s">
        <v>77</v>
      </c>
      <c r="B8" s="136"/>
      <c r="C8" s="155"/>
      <c r="D8" s="155"/>
      <c r="E8" s="156">
        <v>600000</v>
      </c>
      <c r="F8" s="60">
        <v>600000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600000</v>
      </c>
      <c r="Y8" s="60">
        <v>-600000</v>
      </c>
      <c r="Z8" s="140">
        <v>-100</v>
      </c>
      <c r="AA8" s="62">
        <v>600000</v>
      </c>
    </row>
    <row r="9" spans="1:27" ht="12.75">
      <c r="A9" s="135" t="s">
        <v>78</v>
      </c>
      <c r="B9" s="136"/>
      <c r="C9" s="153">
        <f aca="true" t="shared" si="1" ref="C9:Y9">SUM(C10:C14)</f>
        <v>3567464</v>
      </c>
      <c r="D9" s="153">
        <f>SUM(D10:D14)</f>
        <v>0</v>
      </c>
      <c r="E9" s="154">
        <f t="shared" si="1"/>
        <v>11582250</v>
      </c>
      <c r="F9" s="100">
        <f t="shared" si="1"/>
        <v>11582250</v>
      </c>
      <c r="G9" s="100">
        <f t="shared" si="1"/>
        <v>230709</v>
      </c>
      <c r="H9" s="100">
        <f t="shared" si="1"/>
        <v>117609</v>
      </c>
      <c r="I9" s="100">
        <f t="shared" si="1"/>
        <v>88500</v>
      </c>
      <c r="J9" s="100">
        <f t="shared" si="1"/>
        <v>436818</v>
      </c>
      <c r="K9" s="100">
        <f t="shared" si="1"/>
        <v>55687</v>
      </c>
      <c r="L9" s="100">
        <f t="shared" si="1"/>
        <v>309186</v>
      </c>
      <c r="M9" s="100">
        <f t="shared" si="1"/>
        <v>1167729</v>
      </c>
      <c r="N9" s="100">
        <f t="shared" si="1"/>
        <v>1532602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1969420</v>
      </c>
      <c r="X9" s="100">
        <f t="shared" si="1"/>
        <v>6122250</v>
      </c>
      <c r="Y9" s="100">
        <f t="shared" si="1"/>
        <v>-4152830</v>
      </c>
      <c r="Z9" s="137">
        <f>+IF(X9&lt;&gt;0,+(Y9/X9)*100,0)</f>
        <v>-67.83176119890562</v>
      </c>
      <c r="AA9" s="102">
        <f>SUM(AA10:AA14)</f>
        <v>11582250</v>
      </c>
    </row>
    <row r="10" spans="1:27" ht="12.75">
      <c r="A10" s="138" t="s">
        <v>79</v>
      </c>
      <c r="B10" s="136"/>
      <c r="C10" s="155">
        <v>1813578</v>
      </c>
      <c r="D10" s="155"/>
      <c r="E10" s="156">
        <v>2000000</v>
      </c>
      <c r="F10" s="60">
        <v>2000000</v>
      </c>
      <c r="G10" s="60"/>
      <c r="H10" s="60"/>
      <c r="I10" s="60"/>
      <c r="J10" s="60"/>
      <c r="K10" s="60">
        <v>55687</v>
      </c>
      <c r="L10" s="60">
        <v>85774</v>
      </c>
      <c r="M10" s="60">
        <v>210867</v>
      </c>
      <c r="N10" s="60">
        <v>352328</v>
      </c>
      <c r="O10" s="60"/>
      <c r="P10" s="60"/>
      <c r="Q10" s="60"/>
      <c r="R10" s="60"/>
      <c r="S10" s="60"/>
      <c r="T10" s="60"/>
      <c r="U10" s="60"/>
      <c r="V10" s="60"/>
      <c r="W10" s="60">
        <v>352328</v>
      </c>
      <c r="X10" s="60">
        <v>185000</v>
      </c>
      <c r="Y10" s="60">
        <v>167328</v>
      </c>
      <c r="Z10" s="140">
        <v>90.45</v>
      </c>
      <c r="AA10" s="62">
        <v>2000000</v>
      </c>
    </row>
    <row r="11" spans="1:27" ht="12.75">
      <c r="A11" s="138" t="s">
        <v>80</v>
      </c>
      <c r="B11" s="136"/>
      <c r="C11" s="155">
        <v>1159613</v>
      </c>
      <c r="D11" s="155"/>
      <c r="E11" s="156">
        <v>1950000</v>
      </c>
      <c r="F11" s="60">
        <v>1950000</v>
      </c>
      <c r="G11" s="60">
        <v>230709</v>
      </c>
      <c r="H11" s="60"/>
      <c r="I11" s="60"/>
      <c r="J11" s="60">
        <v>230709</v>
      </c>
      <c r="K11" s="60"/>
      <c r="L11" s="60">
        <v>223412</v>
      </c>
      <c r="M11" s="60"/>
      <c r="N11" s="60">
        <v>223412</v>
      </c>
      <c r="O11" s="60"/>
      <c r="P11" s="60"/>
      <c r="Q11" s="60"/>
      <c r="R11" s="60"/>
      <c r="S11" s="60"/>
      <c r="T11" s="60"/>
      <c r="U11" s="60"/>
      <c r="V11" s="60"/>
      <c r="W11" s="60">
        <v>454121</v>
      </c>
      <c r="X11" s="60">
        <v>1655000</v>
      </c>
      <c r="Y11" s="60">
        <v>-1200879</v>
      </c>
      <c r="Z11" s="140">
        <v>-72.56</v>
      </c>
      <c r="AA11" s="62">
        <v>1950000</v>
      </c>
    </row>
    <row r="12" spans="1:27" ht="12.75">
      <c r="A12" s="138" t="s">
        <v>81</v>
      </c>
      <c r="B12" s="136"/>
      <c r="C12" s="155">
        <v>594273</v>
      </c>
      <c r="D12" s="155"/>
      <c r="E12" s="156">
        <v>7632250</v>
      </c>
      <c r="F12" s="60">
        <v>7632250</v>
      </c>
      <c r="G12" s="60"/>
      <c r="H12" s="60">
        <v>117609</v>
      </c>
      <c r="I12" s="60">
        <v>88500</v>
      </c>
      <c r="J12" s="60">
        <v>206109</v>
      </c>
      <c r="K12" s="60"/>
      <c r="L12" s="60"/>
      <c r="M12" s="60">
        <v>956862</v>
      </c>
      <c r="N12" s="60">
        <v>956862</v>
      </c>
      <c r="O12" s="60"/>
      <c r="P12" s="60"/>
      <c r="Q12" s="60"/>
      <c r="R12" s="60"/>
      <c r="S12" s="60"/>
      <c r="T12" s="60"/>
      <c r="U12" s="60"/>
      <c r="V12" s="60"/>
      <c r="W12" s="60">
        <v>1162971</v>
      </c>
      <c r="X12" s="60">
        <v>4282250</v>
      </c>
      <c r="Y12" s="60">
        <v>-3119279</v>
      </c>
      <c r="Z12" s="140">
        <v>-72.84</v>
      </c>
      <c r="AA12" s="62">
        <v>7632250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27822869</v>
      </c>
      <c r="D15" s="153">
        <f>SUM(D16:D18)</f>
        <v>0</v>
      </c>
      <c r="E15" s="154">
        <f t="shared" si="2"/>
        <v>25714000</v>
      </c>
      <c r="F15" s="100">
        <f t="shared" si="2"/>
        <v>25714000</v>
      </c>
      <c r="G15" s="100">
        <f t="shared" si="2"/>
        <v>53721</v>
      </c>
      <c r="H15" s="100">
        <f t="shared" si="2"/>
        <v>988459</v>
      </c>
      <c r="I15" s="100">
        <f t="shared" si="2"/>
        <v>7784</v>
      </c>
      <c r="J15" s="100">
        <f t="shared" si="2"/>
        <v>1049964</v>
      </c>
      <c r="K15" s="100">
        <f t="shared" si="2"/>
        <v>135000</v>
      </c>
      <c r="L15" s="100">
        <f t="shared" si="2"/>
        <v>2065066</v>
      </c>
      <c r="M15" s="100">
        <f t="shared" si="2"/>
        <v>8816567</v>
      </c>
      <c r="N15" s="100">
        <f t="shared" si="2"/>
        <v>11016633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12066597</v>
      </c>
      <c r="X15" s="100">
        <f t="shared" si="2"/>
        <v>11144000</v>
      </c>
      <c r="Y15" s="100">
        <f t="shared" si="2"/>
        <v>922597</v>
      </c>
      <c r="Z15" s="137">
        <f>+IF(X15&lt;&gt;0,+(Y15/X15)*100,0)</f>
        <v>8.278867552045945</v>
      </c>
      <c r="AA15" s="102">
        <f>SUM(AA16:AA18)</f>
        <v>25714000</v>
      </c>
    </row>
    <row r="16" spans="1:27" ht="12.75">
      <c r="A16" s="138" t="s">
        <v>85</v>
      </c>
      <c r="B16" s="136"/>
      <c r="C16" s="155">
        <v>70402</v>
      </c>
      <c r="D16" s="155"/>
      <c r="E16" s="156">
        <v>150000</v>
      </c>
      <c r="F16" s="60">
        <v>150000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100000</v>
      </c>
      <c r="Y16" s="60">
        <v>-100000</v>
      </c>
      <c r="Z16" s="140">
        <v>-100</v>
      </c>
      <c r="AA16" s="62">
        <v>150000</v>
      </c>
    </row>
    <row r="17" spans="1:27" ht="12.75">
      <c r="A17" s="138" t="s">
        <v>86</v>
      </c>
      <c r="B17" s="136"/>
      <c r="C17" s="155">
        <v>27752467</v>
      </c>
      <c r="D17" s="155"/>
      <c r="E17" s="156">
        <v>25564000</v>
      </c>
      <c r="F17" s="60">
        <v>25564000</v>
      </c>
      <c r="G17" s="60">
        <v>53721</v>
      </c>
      <c r="H17" s="60">
        <v>988459</v>
      </c>
      <c r="I17" s="60">
        <v>7784</v>
      </c>
      <c r="J17" s="60">
        <v>1049964</v>
      </c>
      <c r="K17" s="60">
        <v>135000</v>
      </c>
      <c r="L17" s="60">
        <v>2065066</v>
      </c>
      <c r="M17" s="60">
        <v>8816567</v>
      </c>
      <c r="N17" s="60">
        <v>11016633</v>
      </c>
      <c r="O17" s="60"/>
      <c r="P17" s="60"/>
      <c r="Q17" s="60"/>
      <c r="R17" s="60"/>
      <c r="S17" s="60"/>
      <c r="T17" s="60"/>
      <c r="U17" s="60"/>
      <c r="V17" s="60"/>
      <c r="W17" s="60">
        <v>12066597</v>
      </c>
      <c r="X17" s="60">
        <v>11044000</v>
      </c>
      <c r="Y17" s="60">
        <v>1022597</v>
      </c>
      <c r="Z17" s="140">
        <v>9.26</v>
      </c>
      <c r="AA17" s="62">
        <v>25564000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9498407</v>
      </c>
      <c r="D19" s="153">
        <f>SUM(D20:D23)</f>
        <v>0</v>
      </c>
      <c r="E19" s="154">
        <f t="shared" si="3"/>
        <v>33168000</v>
      </c>
      <c r="F19" s="100">
        <f t="shared" si="3"/>
        <v>33168000</v>
      </c>
      <c r="G19" s="100">
        <f t="shared" si="3"/>
        <v>403018</v>
      </c>
      <c r="H19" s="100">
        <f t="shared" si="3"/>
        <v>579380</v>
      </c>
      <c r="I19" s="100">
        <f t="shared" si="3"/>
        <v>259866</v>
      </c>
      <c r="J19" s="100">
        <f t="shared" si="3"/>
        <v>1242264</v>
      </c>
      <c r="K19" s="100">
        <f t="shared" si="3"/>
        <v>1748004</v>
      </c>
      <c r="L19" s="100">
        <f t="shared" si="3"/>
        <v>2703202</v>
      </c>
      <c r="M19" s="100">
        <f t="shared" si="3"/>
        <v>3672245</v>
      </c>
      <c r="N19" s="100">
        <f t="shared" si="3"/>
        <v>8123451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9365715</v>
      </c>
      <c r="X19" s="100">
        <f t="shared" si="3"/>
        <v>17203000</v>
      </c>
      <c r="Y19" s="100">
        <f t="shared" si="3"/>
        <v>-7837285</v>
      </c>
      <c r="Z19" s="137">
        <f>+IF(X19&lt;&gt;0,+(Y19/X19)*100,0)</f>
        <v>-45.55766436086729</v>
      </c>
      <c r="AA19" s="102">
        <f>SUM(AA20:AA23)</f>
        <v>33168000</v>
      </c>
    </row>
    <row r="20" spans="1:27" ht="12.75">
      <c r="A20" s="138" t="s">
        <v>89</v>
      </c>
      <c r="B20" s="136"/>
      <c r="C20" s="155">
        <v>6404485</v>
      </c>
      <c r="D20" s="155"/>
      <c r="E20" s="156">
        <v>10067000</v>
      </c>
      <c r="F20" s="60">
        <v>10067000</v>
      </c>
      <c r="G20" s="60">
        <v>111137</v>
      </c>
      <c r="H20" s="60">
        <v>245349</v>
      </c>
      <c r="I20" s="60">
        <v>61366</v>
      </c>
      <c r="J20" s="60">
        <v>417852</v>
      </c>
      <c r="K20" s="60">
        <v>362169</v>
      </c>
      <c r="L20" s="60">
        <v>2206194</v>
      </c>
      <c r="M20" s="60">
        <v>242209</v>
      </c>
      <c r="N20" s="60">
        <v>2810572</v>
      </c>
      <c r="O20" s="60"/>
      <c r="P20" s="60"/>
      <c r="Q20" s="60"/>
      <c r="R20" s="60"/>
      <c r="S20" s="60"/>
      <c r="T20" s="60"/>
      <c r="U20" s="60"/>
      <c r="V20" s="60"/>
      <c r="W20" s="60">
        <v>3228424</v>
      </c>
      <c r="X20" s="60">
        <v>8867000</v>
      </c>
      <c r="Y20" s="60">
        <v>-5638576</v>
      </c>
      <c r="Z20" s="140">
        <v>-63.59</v>
      </c>
      <c r="AA20" s="62">
        <v>10067000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3093922</v>
      </c>
      <c r="D23" s="155"/>
      <c r="E23" s="156">
        <v>23101000</v>
      </c>
      <c r="F23" s="60">
        <v>23101000</v>
      </c>
      <c r="G23" s="60">
        <v>291881</v>
      </c>
      <c r="H23" s="60">
        <v>334031</v>
      </c>
      <c r="I23" s="60">
        <v>198500</v>
      </c>
      <c r="J23" s="60">
        <v>824412</v>
      </c>
      <c r="K23" s="60">
        <v>1385835</v>
      </c>
      <c r="L23" s="60">
        <v>497008</v>
      </c>
      <c r="M23" s="60">
        <v>3430036</v>
      </c>
      <c r="N23" s="60">
        <v>5312879</v>
      </c>
      <c r="O23" s="60"/>
      <c r="P23" s="60"/>
      <c r="Q23" s="60"/>
      <c r="R23" s="60"/>
      <c r="S23" s="60"/>
      <c r="T23" s="60"/>
      <c r="U23" s="60"/>
      <c r="V23" s="60"/>
      <c r="W23" s="60">
        <v>6137291</v>
      </c>
      <c r="X23" s="60">
        <v>8336000</v>
      </c>
      <c r="Y23" s="60">
        <v>-2198709</v>
      </c>
      <c r="Z23" s="140">
        <v>-26.38</v>
      </c>
      <c r="AA23" s="62">
        <v>23101000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45981273</v>
      </c>
      <c r="D25" s="217">
        <f>+D5+D9+D15+D19+D24</f>
        <v>0</v>
      </c>
      <c r="E25" s="230">
        <f t="shared" si="4"/>
        <v>77567250</v>
      </c>
      <c r="F25" s="219">
        <f t="shared" si="4"/>
        <v>77567250</v>
      </c>
      <c r="G25" s="219">
        <f t="shared" si="4"/>
        <v>691348</v>
      </c>
      <c r="H25" s="219">
        <f t="shared" si="4"/>
        <v>1685448</v>
      </c>
      <c r="I25" s="219">
        <f t="shared" si="4"/>
        <v>382228</v>
      </c>
      <c r="J25" s="219">
        <f t="shared" si="4"/>
        <v>2759024</v>
      </c>
      <c r="K25" s="219">
        <f t="shared" si="4"/>
        <v>1938691</v>
      </c>
      <c r="L25" s="219">
        <f t="shared" si="4"/>
        <v>5331106</v>
      </c>
      <c r="M25" s="219">
        <f t="shared" si="4"/>
        <v>13684241</v>
      </c>
      <c r="N25" s="219">
        <f t="shared" si="4"/>
        <v>20954038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23713062</v>
      </c>
      <c r="X25" s="219">
        <f t="shared" si="4"/>
        <v>36242250</v>
      </c>
      <c r="Y25" s="219">
        <f t="shared" si="4"/>
        <v>-12529188</v>
      </c>
      <c r="Z25" s="231">
        <f>+IF(X25&lt;&gt;0,+(Y25/X25)*100,0)</f>
        <v>-34.5706682118246</v>
      </c>
      <c r="AA25" s="232">
        <f>+AA5+AA9+AA15+AA19+AA24</f>
        <v>77567250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33606115</v>
      </c>
      <c r="D28" s="155"/>
      <c r="E28" s="156">
        <v>41850250</v>
      </c>
      <c r="F28" s="60">
        <v>41850250</v>
      </c>
      <c r="G28" s="60">
        <v>353386</v>
      </c>
      <c r="H28" s="60">
        <v>1436349</v>
      </c>
      <c r="I28" s="60">
        <v>88500</v>
      </c>
      <c r="J28" s="60">
        <v>1878235</v>
      </c>
      <c r="K28" s="60">
        <v>1804665</v>
      </c>
      <c r="L28" s="60">
        <v>3932539</v>
      </c>
      <c r="M28" s="60">
        <v>12571808</v>
      </c>
      <c r="N28" s="60">
        <v>18309012</v>
      </c>
      <c r="O28" s="60"/>
      <c r="P28" s="60"/>
      <c r="Q28" s="60"/>
      <c r="R28" s="60"/>
      <c r="S28" s="60"/>
      <c r="T28" s="60"/>
      <c r="U28" s="60"/>
      <c r="V28" s="60"/>
      <c r="W28" s="60">
        <v>20187247</v>
      </c>
      <c r="X28" s="60">
        <v>23756750</v>
      </c>
      <c r="Y28" s="60">
        <v>-3569503</v>
      </c>
      <c r="Z28" s="140">
        <v>-15.03</v>
      </c>
      <c r="AA28" s="155">
        <v>41850250</v>
      </c>
    </row>
    <row r="29" spans="1:27" ht="12.75">
      <c r="A29" s="234" t="s">
        <v>134</v>
      </c>
      <c r="B29" s="136"/>
      <c r="C29" s="155"/>
      <c r="D29" s="155"/>
      <c r="E29" s="156">
        <v>3000000</v>
      </c>
      <c r="F29" s="60">
        <v>3000000</v>
      </c>
      <c r="G29" s="60"/>
      <c r="H29" s="60"/>
      <c r="I29" s="60"/>
      <c r="J29" s="60"/>
      <c r="K29" s="60"/>
      <c r="L29" s="60">
        <v>650669</v>
      </c>
      <c r="M29" s="60">
        <v>605965</v>
      </c>
      <c r="N29" s="60">
        <v>1256634</v>
      </c>
      <c r="O29" s="60"/>
      <c r="P29" s="60"/>
      <c r="Q29" s="60"/>
      <c r="R29" s="60"/>
      <c r="S29" s="60"/>
      <c r="T29" s="60"/>
      <c r="U29" s="60"/>
      <c r="V29" s="60"/>
      <c r="W29" s="60">
        <v>1256634</v>
      </c>
      <c r="X29" s="60">
        <v>1750000</v>
      </c>
      <c r="Y29" s="60">
        <v>-493366</v>
      </c>
      <c r="Z29" s="140">
        <v>-28.19</v>
      </c>
      <c r="AA29" s="62">
        <v>3000000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>
        <v>18742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33624857</v>
      </c>
      <c r="D32" s="210">
        <f>SUM(D28:D31)</f>
        <v>0</v>
      </c>
      <c r="E32" s="211">
        <f t="shared" si="5"/>
        <v>44850250</v>
      </c>
      <c r="F32" s="77">
        <f t="shared" si="5"/>
        <v>44850250</v>
      </c>
      <c r="G32" s="77">
        <f t="shared" si="5"/>
        <v>353386</v>
      </c>
      <c r="H32" s="77">
        <f t="shared" si="5"/>
        <v>1436349</v>
      </c>
      <c r="I32" s="77">
        <f t="shared" si="5"/>
        <v>88500</v>
      </c>
      <c r="J32" s="77">
        <f t="shared" si="5"/>
        <v>1878235</v>
      </c>
      <c r="K32" s="77">
        <f t="shared" si="5"/>
        <v>1804665</v>
      </c>
      <c r="L32" s="77">
        <f t="shared" si="5"/>
        <v>4583208</v>
      </c>
      <c r="M32" s="77">
        <f t="shared" si="5"/>
        <v>13177773</v>
      </c>
      <c r="N32" s="77">
        <f t="shared" si="5"/>
        <v>19565646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21443881</v>
      </c>
      <c r="X32" s="77">
        <f t="shared" si="5"/>
        <v>25506750</v>
      </c>
      <c r="Y32" s="77">
        <f t="shared" si="5"/>
        <v>-4062869</v>
      </c>
      <c r="Z32" s="212">
        <f>+IF(X32&lt;&gt;0,+(Y32/X32)*100,0)</f>
        <v>-15.928603212875023</v>
      </c>
      <c r="AA32" s="79">
        <f>SUM(AA28:AA31)</f>
        <v>44850250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12356416</v>
      </c>
      <c r="D35" s="155"/>
      <c r="E35" s="156">
        <v>32717000</v>
      </c>
      <c r="F35" s="60">
        <v>32717000</v>
      </c>
      <c r="G35" s="60">
        <v>337962</v>
      </c>
      <c r="H35" s="60">
        <v>249099</v>
      </c>
      <c r="I35" s="60">
        <v>293728</v>
      </c>
      <c r="J35" s="60">
        <v>880789</v>
      </c>
      <c r="K35" s="60">
        <v>134026</v>
      </c>
      <c r="L35" s="60">
        <v>747898</v>
      </c>
      <c r="M35" s="60">
        <v>506468</v>
      </c>
      <c r="N35" s="60">
        <v>1388392</v>
      </c>
      <c r="O35" s="60"/>
      <c r="P35" s="60"/>
      <c r="Q35" s="60"/>
      <c r="R35" s="60"/>
      <c r="S35" s="60"/>
      <c r="T35" s="60"/>
      <c r="U35" s="60"/>
      <c r="V35" s="60"/>
      <c r="W35" s="60">
        <v>2269181</v>
      </c>
      <c r="X35" s="60">
        <v>10735500</v>
      </c>
      <c r="Y35" s="60">
        <v>-8466319</v>
      </c>
      <c r="Z35" s="140">
        <v>-78.86</v>
      </c>
      <c r="AA35" s="62">
        <v>32717000</v>
      </c>
    </row>
    <row r="36" spans="1:27" ht="12.75">
      <c r="A36" s="238" t="s">
        <v>139</v>
      </c>
      <c r="B36" s="149"/>
      <c r="C36" s="222">
        <f aca="true" t="shared" si="6" ref="C36:Y36">SUM(C32:C35)</f>
        <v>45981273</v>
      </c>
      <c r="D36" s="222">
        <f>SUM(D32:D35)</f>
        <v>0</v>
      </c>
      <c r="E36" s="218">
        <f t="shared" si="6"/>
        <v>77567250</v>
      </c>
      <c r="F36" s="220">
        <f t="shared" si="6"/>
        <v>77567250</v>
      </c>
      <c r="G36" s="220">
        <f t="shared" si="6"/>
        <v>691348</v>
      </c>
      <c r="H36" s="220">
        <f t="shared" si="6"/>
        <v>1685448</v>
      </c>
      <c r="I36" s="220">
        <f t="shared" si="6"/>
        <v>382228</v>
      </c>
      <c r="J36" s="220">
        <f t="shared" si="6"/>
        <v>2759024</v>
      </c>
      <c r="K36" s="220">
        <f t="shared" si="6"/>
        <v>1938691</v>
      </c>
      <c r="L36" s="220">
        <f t="shared" si="6"/>
        <v>5331106</v>
      </c>
      <c r="M36" s="220">
        <f t="shared" si="6"/>
        <v>13684241</v>
      </c>
      <c r="N36" s="220">
        <f t="shared" si="6"/>
        <v>20954038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23713062</v>
      </c>
      <c r="X36" s="220">
        <f t="shared" si="6"/>
        <v>36242250</v>
      </c>
      <c r="Y36" s="220">
        <f t="shared" si="6"/>
        <v>-12529188</v>
      </c>
      <c r="Z36" s="221">
        <f>+IF(X36&lt;&gt;0,+(Y36/X36)*100,0)</f>
        <v>-34.5706682118246</v>
      </c>
      <c r="AA36" s="239">
        <f>SUM(AA32:AA35)</f>
        <v>77567250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2052481</v>
      </c>
      <c r="D6" s="155"/>
      <c r="E6" s="59">
        <v>36753228</v>
      </c>
      <c r="F6" s="60">
        <v>36753228</v>
      </c>
      <c r="G6" s="60">
        <v>2314765</v>
      </c>
      <c r="H6" s="60"/>
      <c r="I6" s="60">
        <v>3109930</v>
      </c>
      <c r="J6" s="60">
        <v>3109930</v>
      </c>
      <c r="K6" s="60"/>
      <c r="L6" s="60"/>
      <c r="M6" s="60">
        <v>2152396</v>
      </c>
      <c r="N6" s="60">
        <v>2152396</v>
      </c>
      <c r="O6" s="60"/>
      <c r="P6" s="60"/>
      <c r="Q6" s="60"/>
      <c r="R6" s="60"/>
      <c r="S6" s="60"/>
      <c r="T6" s="60"/>
      <c r="U6" s="60"/>
      <c r="V6" s="60"/>
      <c r="W6" s="60">
        <v>2152396</v>
      </c>
      <c r="X6" s="60">
        <v>18376614</v>
      </c>
      <c r="Y6" s="60">
        <v>-16224218</v>
      </c>
      <c r="Z6" s="140">
        <v>-88.29</v>
      </c>
      <c r="AA6" s="62">
        <v>36753228</v>
      </c>
    </row>
    <row r="7" spans="1:27" ht="12.75">
      <c r="A7" s="249" t="s">
        <v>144</v>
      </c>
      <c r="B7" s="182"/>
      <c r="C7" s="155">
        <v>292207557</v>
      </c>
      <c r="D7" s="155"/>
      <c r="E7" s="59">
        <v>169567473</v>
      </c>
      <c r="F7" s="60">
        <v>169567473</v>
      </c>
      <c r="G7" s="60">
        <v>56309219</v>
      </c>
      <c r="H7" s="60">
        <v>51747433</v>
      </c>
      <c r="I7" s="60">
        <v>35143105</v>
      </c>
      <c r="J7" s="60">
        <v>35143105</v>
      </c>
      <c r="K7" s="60">
        <v>31134852</v>
      </c>
      <c r="L7" s="60">
        <v>17182871</v>
      </c>
      <c r="M7" s="60">
        <v>326752303</v>
      </c>
      <c r="N7" s="60">
        <v>326752303</v>
      </c>
      <c r="O7" s="60"/>
      <c r="P7" s="60"/>
      <c r="Q7" s="60"/>
      <c r="R7" s="60"/>
      <c r="S7" s="60"/>
      <c r="T7" s="60"/>
      <c r="U7" s="60"/>
      <c r="V7" s="60"/>
      <c r="W7" s="60">
        <v>326752303</v>
      </c>
      <c r="X7" s="60">
        <v>84783737</v>
      </c>
      <c r="Y7" s="60">
        <v>241968566</v>
      </c>
      <c r="Z7" s="140">
        <v>285.4</v>
      </c>
      <c r="AA7" s="62">
        <v>169567473</v>
      </c>
    </row>
    <row r="8" spans="1:27" ht="12.75">
      <c r="A8" s="249" t="s">
        <v>145</v>
      </c>
      <c r="B8" s="182"/>
      <c r="C8" s="155">
        <v>10125530</v>
      </c>
      <c r="D8" s="155"/>
      <c r="E8" s="59">
        <v>13550470</v>
      </c>
      <c r="F8" s="60">
        <v>13550470</v>
      </c>
      <c r="G8" s="60">
        <v>15201617</v>
      </c>
      <c r="H8" s="60">
        <v>16648333</v>
      </c>
      <c r="I8" s="60">
        <v>18259214</v>
      </c>
      <c r="J8" s="60">
        <v>18259214</v>
      </c>
      <c r="K8" s="60">
        <v>20367719</v>
      </c>
      <c r="L8" s="60">
        <v>21020512</v>
      </c>
      <c r="M8" s="60">
        <v>32124770</v>
      </c>
      <c r="N8" s="60">
        <v>32124770</v>
      </c>
      <c r="O8" s="60"/>
      <c r="P8" s="60"/>
      <c r="Q8" s="60"/>
      <c r="R8" s="60"/>
      <c r="S8" s="60"/>
      <c r="T8" s="60"/>
      <c r="U8" s="60"/>
      <c r="V8" s="60"/>
      <c r="W8" s="60">
        <v>32124770</v>
      </c>
      <c r="X8" s="60">
        <v>6775235</v>
      </c>
      <c r="Y8" s="60">
        <v>25349535</v>
      </c>
      <c r="Z8" s="140">
        <v>374.15</v>
      </c>
      <c r="AA8" s="62">
        <v>13550470</v>
      </c>
    </row>
    <row r="9" spans="1:27" ht="12.75">
      <c r="A9" s="249" t="s">
        <v>146</v>
      </c>
      <c r="B9" s="182"/>
      <c r="C9" s="155">
        <v>13118878</v>
      </c>
      <c r="D9" s="155"/>
      <c r="E9" s="59">
        <v>12630064</v>
      </c>
      <c r="F9" s="60">
        <v>12630064</v>
      </c>
      <c r="G9" s="60">
        <v>-8166345</v>
      </c>
      <c r="H9" s="60">
        <v>-9205488</v>
      </c>
      <c r="I9" s="60">
        <v>-8989980</v>
      </c>
      <c r="J9" s="60">
        <v>-8989980</v>
      </c>
      <c r="K9" s="60">
        <v>-11644173</v>
      </c>
      <c r="L9" s="60">
        <v>-11358120</v>
      </c>
      <c r="M9" s="60">
        <v>-4092449</v>
      </c>
      <c r="N9" s="60">
        <v>-4092449</v>
      </c>
      <c r="O9" s="60"/>
      <c r="P9" s="60"/>
      <c r="Q9" s="60"/>
      <c r="R9" s="60"/>
      <c r="S9" s="60"/>
      <c r="T9" s="60"/>
      <c r="U9" s="60"/>
      <c r="V9" s="60"/>
      <c r="W9" s="60">
        <v>-4092449</v>
      </c>
      <c r="X9" s="60">
        <v>6315032</v>
      </c>
      <c r="Y9" s="60">
        <v>-10407481</v>
      </c>
      <c r="Z9" s="140">
        <v>-164.8</v>
      </c>
      <c r="AA9" s="62">
        <v>12630064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697318</v>
      </c>
      <c r="D11" s="155"/>
      <c r="E11" s="59">
        <v>891000</v>
      </c>
      <c r="F11" s="60">
        <v>891000</v>
      </c>
      <c r="G11" s="60">
        <v>46297</v>
      </c>
      <c r="H11" s="60">
        <v>63940</v>
      </c>
      <c r="I11" s="60">
        <v>63940</v>
      </c>
      <c r="J11" s="60">
        <v>63940</v>
      </c>
      <c r="K11" s="60">
        <v>354406</v>
      </c>
      <c r="L11" s="60">
        <v>492431</v>
      </c>
      <c r="M11" s="60">
        <v>1168117</v>
      </c>
      <c r="N11" s="60">
        <v>1168117</v>
      </c>
      <c r="O11" s="60"/>
      <c r="P11" s="60"/>
      <c r="Q11" s="60"/>
      <c r="R11" s="60"/>
      <c r="S11" s="60"/>
      <c r="T11" s="60"/>
      <c r="U11" s="60"/>
      <c r="V11" s="60"/>
      <c r="W11" s="60">
        <v>1168117</v>
      </c>
      <c r="X11" s="60">
        <v>445500</v>
      </c>
      <c r="Y11" s="60">
        <v>722617</v>
      </c>
      <c r="Z11" s="140">
        <v>162.2</v>
      </c>
      <c r="AA11" s="62">
        <v>891000</v>
      </c>
    </row>
    <row r="12" spans="1:27" ht="12.75">
      <c r="A12" s="250" t="s">
        <v>56</v>
      </c>
      <c r="B12" s="251"/>
      <c r="C12" s="168">
        <f aca="true" t="shared" si="0" ref="C12:Y12">SUM(C6:C11)</f>
        <v>318201764</v>
      </c>
      <c r="D12" s="168">
        <f>SUM(D6:D11)</f>
        <v>0</v>
      </c>
      <c r="E12" s="72">
        <f t="shared" si="0"/>
        <v>233392235</v>
      </c>
      <c r="F12" s="73">
        <f t="shared" si="0"/>
        <v>233392235</v>
      </c>
      <c r="G12" s="73">
        <f t="shared" si="0"/>
        <v>65705553</v>
      </c>
      <c r="H12" s="73">
        <f t="shared" si="0"/>
        <v>59254218</v>
      </c>
      <c r="I12" s="73">
        <f t="shared" si="0"/>
        <v>47586209</v>
      </c>
      <c r="J12" s="73">
        <f t="shared" si="0"/>
        <v>47586209</v>
      </c>
      <c r="K12" s="73">
        <f t="shared" si="0"/>
        <v>40212804</v>
      </c>
      <c r="L12" s="73">
        <f t="shared" si="0"/>
        <v>27337694</v>
      </c>
      <c r="M12" s="73">
        <f t="shared" si="0"/>
        <v>358105137</v>
      </c>
      <c r="N12" s="73">
        <f t="shared" si="0"/>
        <v>358105137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358105137</v>
      </c>
      <c r="X12" s="73">
        <f t="shared" si="0"/>
        <v>116696118</v>
      </c>
      <c r="Y12" s="73">
        <f t="shared" si="0"/>
        <v>241409019</v>
      </c>
      <c r="Z12" s="170">
        <f>+IF(X12&lt;&gt;0,+(Y12/X12)*100,0)</f>
        <v>206.86979407489804</v>
      </c>
      <c r="AA12" s="74">
        <f>SUM(AA6:AA11)</f>
        <v>233392235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30323000</v>
      </c>
      <c r="D17" s="155"/>
      <c r="E17" s="59">
        <v>33540500</v>
      </c>
      <c r="F17" s="60">
        <v>33540500</v>
      </c>
      <c r="G17" s="60"/>
      <c r="H17" s="60"/>
      <c r="I17" s="60"/>
      <c r="J17" s="60"/>
      <c r="K17" s="60"/>
      <c r="L17" s="60"/>
      <c r="M17" s="60">
        <v>30323000</v>
      </c>
      <c r="N17" s="60">
        <v>30323000</v>
      </c>
      <c r="O17" s="60"/>
      <c r="P17" s="60"/>
      <c r="Q17" s="60"/>
      <c r="R17" s="60"/>
      <c r="S17" s="60"/>
      <c r="T17" s="60"/>
      <c r="U17" s="60"/>
      <c r="V17" s="60"/>
      <c r="W17" s="60">
        <v>30323000</v>
      </c>
      <c r="X17" s="60">
        <v>16770250</v>
      </c>
      <c r="Y17" s="60">
        <v>13552750</v>
      </c>
      <c r="Z17" s="140">
        <v>80.81</v>
      </c>
      <c r="AA17" s="62">
        <v>33540500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384691575</v>
      </c>
      <c r="D19" s="155"/>
      <c r="E19" s="59">
        <v>426143313</v>
      </c>
      <c r="F19" s="60">
        <v>426143313</v>
      </c>
      <c r="G19" s="60"/>
      <c r="H19" s="60"/>
      <c r="I19" s="60"/>
      <c r="J19" s="60"/>
      <c r="K19" s="60"/>
      <c r="L19" s="60"/>
      <c r="M19" s="60">
        <v>374196112</v>
      </c>
      <c r="N19" s="60">
        <v>374196112</v>
      </c>
      <c r="O19" s="60"/>
      <c r="P19" s="60"/>
      <c r="Q19" s="60"/>
      <c r="R19" s="60"/>
      <c r="S19" s="60"/>
      <c r="T19" s="60"/>
      <c r="U19" s="60"/>
      <c r="V19" s="60"/>
      <c r="W19" s="60">
        <v>374196112</v>
      </c>
      <c r="X19" s="60">
        <v>213071657</v>
      </c>
      <c r="Y19" s="60">
        <v>161124455</v>
      </c>
      <c r="Z19" s="140">
        <v>75.62</v>
      </c>
      <c r="AA19" s="62">
        <v>426143313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318475</v>
      </c>
      <c r="D22" s="155"/>
      <c r="E22" s="59">
        <v>953356</v>
      </c>
      <c r="F22" s="60">
        <v>953356</v>
      </c>
      <c r="G22" s="60"/>
      <c r="H22" s="60"/>
      <c r="I22" s="60"/>
      <c r="J22" s="60"/>
      <c r="K22" s="60"/>
      <c r="L22" s="60"/>
      <c r="M22" s="60">
        <v>269482</v>
      </c>
      <c r="N22" s="60">
        <v>269482</v>
      </c>
      <c r="O22" s="60"/>
      <c r="P22" s="60"/>
      <c r="Q22" s="60"/>
      <c r="R22" s="60"/>
      <c r="S22" s="60"/>
      <c r="T22" s="60"/>
      <c r="U22" s="60"/>
      <c r="V22" s="60"/>
      <c r="W22" s="60">
        <v>269482</v>
      </c>
      <c r="X22" s="60">
        <v>476678</v>
      </c>
      <c r="Y22" s="60">
        <v>-207196</v>
      </c>
      <c r="Z22" s="140">
        <v>-43.47</v>
      </c>
      <c r="AA22" s="62">
        <v>953356</v>
      </c>
    </row>
    <row r="23" spans="1:27" ht="12.75">
      <c r="A23" s="249" t="s">
        <v>158</v>
      </c>
      <c r="B23" s="182"/>
      <c r="C23" s="155">
        <v>1098063</v>
      </c>
      <c r="D23" s="155"/>
      <c r="E23" s="59">
        <v>1285883</v>
      </c>
      <c r="F23" s="60">
        <v>1285883</v>
      </c>
      <c r="G23" s="159"/>
      <c r="H23" s="159"/>
      <c r="I23" s="159"/>
      <c r="J23" s="60"/>
      <c r="K23" s="159"/>
      <c r="L23" s="159"/>
      <c r="M23" s="60">
        <v>1054963</v>
      </c>
      <c r="N23" s="159">
        <v>1054963</v>
      </c>
      <c r="O23" s="159"/>
      <c r="P23" s="159"/>
      <c r="Q23" s="60"/>
      <c r="R23" s="159"/>
      <c r="S23" s="159"/>
      <c r="T23" s="60"/>
      <c r="U23" s="159"/>
      <c r="V23" s="159"/>
      <c r="W23" s="159">
        <v>1054963</v>
      </c>
      <c r="X23" s="60">
        <v>642942</v>
      </c>
      <c r="Y23" s="159">
        <v>412021</v>
      </c>
      <c r="Z23" s="141">
        <v>64.08</v>
      </c>
      <c r="AA23" s="225">
        <v>1285883</v>
      </c>
    </row>
    <row r="24" spans="1:27" ht="12.75">
      <c r="A24" s="250" t="s">
        <v>57</v>
      </c>
      <c r="B24" s="253"/>
      <c r="C24" s="168">
        <f aca="true" t="shared" si="1" ref="C24:Y24">SUM(C15:C23)</f>
        <v>416431113</v>
      </c>
      <c r="D24" s="168">
        <f>SUM(D15:D23)</f>
        <v>0</v>
      </c>
      <c r="E24" s="76">
        <f t="shared" si="1"/>
        <v>461923052</v>
      </c>
      <c r="F24" s="77">
        <f t="shared" si="1"/>
        <v>461923052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405843557</v>
      </c>
      <c r="N24" s="77">
        <f t="shared" si="1"/>
        <v>405843557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405843557</v>
      </c>
      <c r="X24" s="77">
        <f t="shared" si="1"/>
        <v>230961527</v>
      </c>
      <c r="Y24" s="77">
        <f t="shared" si="1"/>
        <v>174882030</v>
      </c>
      <c r="Z24" s="212">
        <f>+IF(X24&lt;&gt;0,+(Y24/X24)*100,0)</f>
        <v>75.71911749613605</v>
      </c>
      <c r="AA24" s="79">
        <f>SUM(AA15:AA23)</f>
        <v>461923052</v>
      </c>
    </row>
    <row r="25" spans="1:27" ht="12.75">
      <c r="A25" s="250" t="s">
        <v>159</v>
      </c>
      <c r="B25" s="251"/>
      <c r="C25" s="168">
        <f aca="true" t="shared" si="2" ref="C25:Y25">+C12+C24</f>
        <v>734632877</v>
      </c>
      <c r="D25" s="168">
        <f>+D12+D24</f>
        <v>0</v>
      </c>
      <c r="E25" s="72">
        <f t="shared" si="2"/>
        <v>695315287</v>
      </c>
      <c r="F25" s="73">
        <f t="shared" si="2"/>
        <v>695315287</v>
      </c>
      <c r="G25" s="73">
        <f t="shared" si="2"/>
        <v>65705553</v>
      </c>
      <c r="H25" s="73">
        <f t="shared" si="2"/>
        <v>59254218</v>
      </c>
      <c r="I25" s="73">
        <f t="shared" si="2"/>
        <v>47586209</v>
      </c>
      <c r="J25" s="73">
        <f t="shared" si="2"/>
        <v>47586209</v>
      </c>
      <c r="K25" s="73">
        <f t="shared" si="2"/>
        <v>40212804</v>
      </c>
      <c r="L25" s="73">
        <f t="shared" si="2"/>
        <v>27337694</v>
      </c>
      <c r="M25" s="73">
        <f t="shared" si="2"/>
        <v>763948694</v>
      </c>
      <c r="N25" s="73">
        <f t="shared" si="2"/>
        <v>763948694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763948694</v>
      </c>
      <c r="X25" s="73">
        <f t="shared" si="2"/>
        <v>347657645</v>
      </c>
      <c r="Y25" s="73">
        <f t="shared" si="2"/>
        <v>416291049</v>
      </c>
      <c r="Z25" s="170">
        <f>+IF(X25&lt;&gt;0,+(Y25/X25)*100,0)</f>
        <v>119.74166395794346</v>
      </c>
      <c r="AA25" s="74">
        <f>+AA12+AA24</f>
        <v>695315287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>
        <v>884210</v>
      </c>
      <c r="I29" s="60"/>
      <c r="J29" s="60"/>
      <c r="K29" s="60">
        <v>1064116</v>
      </c>
      <c r="L29" s="60">
        <v>83101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840402</v>
      </c>
      <c r="D30" s="155"/>
      <c r="E30" s="59">
        <v>855242</v>
      </c>
      <c r="F30" s="60">
        <v>855242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427621</v>
      </c>
      <c r="Y30" s="60">
        <v>-427621</v>
      </c>
      <c r="Z30" s="140">
        <v>-100</v>
      </c>
      <c r="AA30" s="62">
        <v>855242</v>
      </c>
    </row>
    <row r="31" spans="1:27" ht="12.75">
      <c r="A31" s="249" t="s">
        <v>163</v>
      </c>
      <c r="B31" s="182"/>
      <c r="C31" s="155">
        <v>1564134</v>
      </c>
      <c r="D31" s="155"/>
      <c r="E31" s="59">
        <v>1579308</v>
      </c>
      <c r="F31" s="60">
        <v>1579308</v>
      </c>
      <c r="G31" s="60">
        <v>-3866</v>
      </c>
      <c r="H31" s="60">
        <v>375</v>
      </c>
      <c r="I31" s="60">
        <v>375</v>
      </c>
      <c r="J31" s="60">
        <v>375</v>
      </c>
      <c r="K31" s="60">
        <v>9064</v>
      </c>
      <c r="L31" s="60">
        <v>15003</v>
      </c>
      <c r="M31" s="60">
        <v>1602997</v>
      </c>
      <c r="N31" s="60">
        <v>1602997</v>
      </c>
      <c r="O31" s="60"/>
      <c r="P31" s="60"/>
      <c r="Q31" s="60"/>
      <c r="R31" s="60"/>
      <c r="S31" s="60"/>
      <c r="T31" s="60"/>
      <c r="U31" s="60"/>
      <c r="V31" s="60"/>
      <c r="W31" s="60">
        <v>1602997</v>
      </c>
      <c r="X31" s="60">
        <v>789654</v>
      </c>
      <c r="Y31" s="60">
        <v>813343</v>
      </c>
      <c r="Z31" s="140">
        <v>103</v>
      </c>
      <c r="AA31" s="62">
        <v>1579308</v>
      </c>
    </row>
    <row r="32" spans="1:27" ht="12.75">
      <c r="A32" s="249" t="s">
        <v>164</v>
      </c>
      <c r="B32" s="182"/>
      <c r="C32" s="155">
        <v>24961165</v>
      </c>
      <c r="D32" s="155"/>
      <c r="E32" s="59">
        <v>19131249</v>
      </c>
      <c r="F32" s="60">
        <v>19131249</v>
      </c>
      <c r="G32" s="60">
        <v>-3456693</v>
      </c>
      <c r="H32" s="60">
        <v>12487568</v>
      </c>
      <c r="I32" s="60">
        <v>12426049</v>
      </c>
      <c r="J32" s="60">
        <v>12426049</v>
      </c>
      <c r="K32" s="60">
        <v>12083096</v>
      </c>
      <c r="L32" s="60">
        <v>17108101</v>
      </c>
      <c r="M32" s="60">
        <v>37347281</v>
      </c>
      <c r="N32" s="60">
        <v>37347281</v>
      </c>
      <c r="O32" s="60"/>
      <c r="P32" s="60"/>
      <c r="Q32" s="60"/>
      <c r="R32" s="60"/>
      <c r="S32" s="60"/>
      <c r="T32" s="60"/>
      <c r="U32" s="60"/>
      <c r="V32" s="60"/>
      <c r="W32" s="60">
        <v>37347281</v>
      </c>
      <c r="X32" s="60">
        <v>9565625</v>
      </c>
      <c r="Y32" s="60">
        <v>27781656</v>
      </c>
      <c r="Z32" s="140">
        <v>290.43</v>
      </c>
      <c r="AA32" s="62">
        <v>19131249</v>
      </c>
    </row>
    <row r="33" spans="1:27" ht="12.75">
      <c r="A33" s="249" t="s">
        <v>165</v>
      </c>
      <c r="B33" s="182"/>
      <c r="C33" s="155">
        <v>11508520</v>
      </c>
      <c r="D33" s="155"/>
      <c r="E33" s="59">
        <v>11496527</v>
      </c>
      <c r="F33" s="60">
        <v>11496527</v>
      </c>
      <c r="G33" s="60">
        <v>15416477</v>
      </c>
      <c r="H33" s="60">
        <v>-534614</v>
      </c>
      <c r="I33" s="60">
        <v>-542961</v>
      </c>
      <c r="J33" s="60">
        <v>-542961</v>
      </c>
      <c r="K33" s="60">
        <v>-567814</v>
      </c>
      <c r="L33" s="60">
        <v>-4674007</v>
      </c>
      <c r="M33" s="60">
        <v>6378942</v>
      </c>
      <c r="N33" s="60">
        <v>6378942</v>
      </c>
      <c r="O33" s="60"/>
      <c r="P33" s="60"/>
      <c r="Q33" s="60"/>
      <c r="R33" s="60"/>
      <c r="S33" s="60"/>
      <c r="T33" s="60"/>
      <c r="U33" s="60"/>
      <c r="V33" s="60"/>
      <c r="W33" s="60">
        <v>6378942</v>
      </c>
      <c r="X33" s="60">
        <v>5748264</v>
      </c>
      <c r="Y33" s="60">
        <v>630678</v>
      </c>
      <c r="Z33" s="140">
        <v>10.97</v>
      </c>
      <c r="AA33" s="62">
        <v>11496527</v>
      </c>
    </row>
    <row r="34" spans="1:27" ht="12.75">
      <c r="A34" s="250" t="s">
        <v>58</v>
      </c>
      <c r="B34" s="251"/>
      <c r="C34" s="168">
        <f aca="true" t="shared" si="3" ref="C34:Y34">SUM(C29:C33)</f>
        <v>38874221</v>
      </c>
      <c r="D34" s="168">
        <f>SUM(D29:D33)</f>
        <v>0</v>
      </c>
      <c r="E34" s="72">
        <f t="shared" si="3"/>
        <v>33062326</v>
      </c>
      <c r="F34" s="73">
        <f t="shared" si="3"/>
        <v>33062326</v>
      </c>
      <c r="G34" s="73">
        <f t="shared" si="3"/>
        <v>11955918</v>
      </c>
      <c r="H34" s="73">
        <f t="shared" si="3"/>
        <v>12837539</v>
      </c>
      <c r="I34" s="73">
        <f t="shared" si="3"/>
        <v>11883463</v>
      </c>
      <c r="J34" s="73">
        <f t="shared" si="3"/>
        <v>11883463</v>
      </c>
      <c r="K34" s="73">
        <f t="shared" si="3"/>
        <v>12588462</v>
      </c>
      <c r="L34" s="73">
        <f t="shared" si="3"/>
        <v>12532198</v>
      </c>
      <c r="M34" s="73">
        <f t="shared" si="3"/>
        <v>45329220</v>
      </c>
      <c r="N34" s="73">
        <f t="shared" si="3"/>
        <v>45329220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45329220</v>
      </c>
      <c r="X34" s="73">
        <f t="shared" si="3"/>
        <v>16531164</v>
      </c>
      <c r="Y34" s="73">
        <f t="shared" si="3"/>
        <v>28798056</v>
      </c>
      <c r="Z34" s="170">
        <f>+IF(X34&lt;&gt;0,+(Y34/X34)*100,0)</f>
        <v>174.20464765820483</v>
      </c>
      <c r="AA34" s="74">
        <f>SUM(AA29:AA33)</f>
        <v>33062326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10359968</v>
      </c>
      <c r="D37" s="155"/>
      <c r="E37" s="59">
        <v>9504521</v>
      </c>
      <c r="F37" s="60">
        <v>9504521</v>
      </c>
      <c r="G37" s="60"/>
      <c r="H37" s="60"/>
      <c r="I37" s="60"/>
      <c r="J37" s="60"/>
      <c r="K37" s="60"/>
      <c r="L37" s="60"/>
      <c r="M37" s="60">
        <v>10782143</v>
      </c>
      <c r="N37" s="60">
        <v>10782143</v>
      </c>
      <c r="O37" s="60"/>
      <c r="P37" s="60"/>
      <c r="Q37" s="60"/>
      <c r="R37" s="60"/>
      <c r="S37" s="60"/>
      <c r="T37" s="60"/>
      <c r="U37" s="60"/>
      <c r="V37" s="60"/>
      <c r="W37" s="60">
        <v>10782143</v>
      </c>
      <c r="X37" s="60">
        <v>4752261</v>
      </c>
      <c r="Y37" s="60">
        <v>6029882</v>
      </c>
      <c r="Z37" s="140">
        <v>126.88</v>
      </c>
      <c r="AA37" s="62">
        <v>9504521</v>
      </c>
    </row>
    <row r="38" spans="1:27" ht="12.75">
      <c r="A38" s="249" t="s">
        <v>165</v>
      </c>
      <c r="B38" s="182"/>
      <c r="C38" s="155">
        <v>20005969</v>
      </c>
      <c r="D38" s="155"/>
      <c r="E38" s="59">
        <v>27059952</v>
      </c>
      <c r="F38" s="60">
        <v>27059952</v>
      </c>
      <c r="G38" s="60">
        <v>-29485</v>
      </c>
      <c r="H38" s="60">
        <v>-71491</v>
      </c>
      <c r="I38" s="60">
        <v>-119326</v>
      </c>
      <c r="J38" s="60">
        <v>-119326</v>
      </c>
      <c r="K38" s="60">
        <v>-145046</v>
      </c>
      <c r="L38" s="60">
        <v>-175285</v>
      </c>
      <c r="M38" s="60">
        <v>20279403</v>
      </c>
      <c r="N38" s="60">
        <v>20279403</v>
      </c>
      <c r="O38" s="60"/>
      <c r="P38" s="60"/>
      <c r="Q38" s="60"/>
      <c r="R38" s="60"/>
      <c r="S38" s="60"/>
      <c r="T38" s="60"/>
      <c r="U38" s="60"/>
      <c r="V38" s="60"/>
      <c r="W38" s="60">
        <v>20279403</v>
      </c>
      <c r="X38" s="60">
        <v>13529976</v>
      </c>
      <c r="Y38" s="60">
        <v>6749427</v>
      </c>
      <c r="Z38" s="140">
        <v>49.88</v>
      </c>
      <c r="AA38" s="62">
        <v>27059952</v>
      </c>
    </row>
    <row r="39" spans="1:27" ht="12.75">
      <c r="A39" s="250" t="s">
        <v>59</v>
      </c>
      <c r="B39" s="253"/>
      <c r="C39" s="168">
        <f aca="true" t="shared" si="4" ref="C39:Y39">SUM(C37:C38)</f>
        <v>30365937</v>
      </c>
      <c r="D39" s="168">
        <f>SUM(D37:D38)</f>
        <v>0</v>
      </c>
      <c r="E39" s="76">
        <f t="shared" si="4"/>
        <v>36564473</v>
      </c>
      <c r="F39" s="77">
        <f t="shared" si="4"/>
        <v>36564473</v>
      </c>
      <c r="G39" s="77">
        <f t="shared" si="4"/>
        <v>-29485</v>
      </c>
      <c r="H39" s="77">
        <f t="shared" si="4"/>
        <v>-71491</v>
      </c>
      <c r="I39" s="77">
        <f t="shared" si="4"/>
        <v>-119326</v>
      </c>
      <c r="J39" s="77">
        <f t="shared" si="4"/>
        <v>-119326</v>
      </c>
      <c r="K39" s="77">
        <f t="shared" si="4"/>
        <v>-145046</v>
      </c>
      <c r="L39" s="77">
        <f t="shared" si="4"/>
        <v>-175285</v>
      </c>
      <c r="M39" s="77">
        <f t="shared" si="4"/>
        <v>31061546</v>
      </c>
      <c r="N39" s="77">
        <f t="shared" si="4"/>
        <v>31061546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31061546</v>
      </c>
      <c r="X39" s="77">
        <f t="shared" si="4"/>
        <v>18282237</v>
      </c>
      <c r="Y39" s="77">
        <f t="shared" si="4"/>
        <v>12779309</v>
      </c>
      <c r="Z39" s="212">
        <f>+IF(X39&lt;&gt;0,+(Y39/X39)*100,0)</f>
        <v>69.90013858807322</v>
      </c>
      <c r="AA39" s="79">
        <f>SUM(AA37:AA38)</f>
        <v>36564473</v>
      </c>
    </row>
    <row r="40" spans="1:27" ht="12.75">
      <c r="A40" s="250" t="s">
        <v>167</v>
      </c>
      <c r="B40" s="251"/>
      <c r="C40" s="168">
        <f aca="true" t="shared" si="5" ref="C40:Y40">+C34+C39</f>
        <v>69240158</v>
      </c>
      <c r="D40" s="168">
        <f>+D34+D39</f>
        <v>0</v>
      </c>
      <c r="E40" s="72">
        <f t="shared" si="5"/>
        <v>69626799</v>
      </c>
      <c r="F40" s="73">
        <f t="shared" si="5"/>
        <v>69626799</v>
      </c>
      <c r="G40" s="73">
        <f t="shared" si="5"/>
        <v>11926433</v>
      </c>
      <c r="H40" s="73">
        <f t="shared" si="5"/>
        <v>12766048</v>
      </c>
      <c r="I40" s="73">
        <f t="shared" si="5"/>
        <v>11764137</v>
      </c>
      <c r="J40" s="73">
        <f t="shared" si="5"/>
        <v>11764137</v>
      </c>
      <c r="K40" s="73">
        <f t="shared" si="5"/>
        <v>12443416</v>
      </c>
      <c r="L40" s="73">
        <f t="shared" si="5"/>
        <v>12356913</v>
      </c>
      <c r="M40" s="73">
        <f t="shared" si="5"/>
        <v>76390766</v>
      </c>
      <c r="N40" s="73">
        <f t="shared" si="5"/>
        <v>76390766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76390766</v>
      </c>
      <c r="X40" s="73">
        <f t="shared" si="5"/>
        <v>34813401</v>
      </c>
      <c r="Y40" s="73">
        <f t="shared" si="5"/>
        <v>41577365</v>
      </c>
      <c r="Z40" s="170">
        <f>+IF(X40&lt;&gt;0,+(Y40/X40)*100,0)</f>
        <v>119.42919624543433</v>
      </c>
      <c r="AA40" s="74">
        <f>+AA34+AA39</f>
        <v>69626799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665392719</v>
      </c>
      <c r="D42" s="257">
        <f>+D25-D40</f>
        <v>0</v>
      </c>
      <c r="E42" s="258">
        <f t="shared" si="6"/>
        <v>625688488</v>
      </c>
      <c r="F42" s="259">
        <f t="shared" si="6"/>
        <v>625688488</v>
      </c>
      <c r="G42" s="259">
        <f t="shared" si="6"/>
        <v>53779120</v>
      </c>
      <c r="H42" s="259">
        <f t="shared" si="6"/>
        <v>46488170</v>
      </c>
      <c r="I42" s="259">
        <f t="shared" si="6"/>
        <v>35822072</v>
      </c>
      <c r="J42" s="259">
        <f t="shared" si="6"/>
        <v>35822072</v>
      </c>
      <c r="K42" s="259">
        <f t="shared" si="6"/>
        <v>27769388</v>
      </c>
      <c r="L42" s="259">
        <f t="shared" si="6"/>
        <v>14980781</v>
      </c>
      <c r="M42" s="259">
        <f t="shared" si="6"/>
        <v>687557928</v>
      </c>
      <c r="N42" s="259">
        <f t="shared" si="6"/>
        <v>687557928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687557928</v>
      </c>
      <c r="X42" s="259">
        <f t="shared" si="6"/>
        <v>312844244</v>
      </c>
      <c r="Y42" s="259">
        <f t="shared" si="6"/>
        <v>374713684</v>
      </c>
      <c r="Z42" s="260">
        <f>+IF(X42&lt;&gt;0,+(Y42/X42)*100,0)</f>
        <v>119.77643545840657</v>
      </c>
      <c r="AA42" s="261">
        <f>+AA25-AA40</f>
        <v>625688488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613646602</v>
      </c>
      <c r="D45" s="155"/>
      <c r="E45" s="59">
        <v>398178959</v>
      </c>
      <c r="F45" s="60">
        <v>398178959</v>
      </c>
      <c r="G45" s="60">
        <v>53779121</v>
      </c>
      <c r="H45" s="60">
        <v>46488168</v>
      </c>
      <c r="I45" s="60">
        <v>35816463</v>
      </c>
      <c r="J45" s="60">
        <v>35816463</v>
      </c>
      <c r="K45" s="60">
        <v>27763132</v>
      </c>
      <c r="L45" s="60">
        <v>14975172</v>
      </c>
      <c r="M45" s="60">
        <v>430923775</v>
      </c>
      <c r="N45" s="60">
        <v>430923775</v>
      </c>
      <c r="O45" s="60"/>
      <c r="P45" s="60"/>
      <c r="Q45" s="60"/>
      <c r="R45" s="60"/>
      <c r="S45" s="60"/>
      <c r="T45" s="60"/>
      <c r="U45" s="60"/>
      <c r="V45" s="60"/>
      <c r="W45" s="60">
        <v>430923775</v>
      </c>
      <c r="X45" s="60">
        <v>199089480</v>
      </c>
      <c r="Y45" s="60">
        <v>231834295</v>
      </c>
      <c r="Z45" s="139">
        <v>116.45</v>
      </c>
      <c r="AA45" s="62">
        <v>398178959</v>
      </c>
    </row>
    <row r="46" spans="1:27" ht="12.75">
      <c r="A46" s="249" t="s">
        <v>171</v>
      </c>
      <c r="B46" s="182"/>
      <c r="C46" s="155">
        <v>51746115</v>
      </c>
      <c r="D46" s="155"/>
      <c r="E46" s="59">
        <v>227509530</v>
      </c>
      <c r="F46" s="60">
        <v>227509530</v>
      </c>
      <c r="G46" s="60"/>
      <c r="H46" s="60"/>
      <c r="I46" s="60">
        <v>5608</v>
      </c>
      <c r="J46" s="60">
        <v>5608</v>
      </c>
      <c r="K46" s="60">
        <v>6256</v>
      </c>
      <c r="L46" s="60">
        <v>5608</v>
      </c>
      <c r="M46" s="60">
        <v>256634153</v>
      </c>
      <c r="N46" s="60">
        <v>256634153</v>
      </c>
      <c r="O46" s="60"/>
      <c r="P46" s="60"/>
      <c r="Q46" s="60"/>
      <c r="R46" s="60"/>
      <c r="S46" s="60"/>
      <c r="T46" s="60"/>
      <c r="U46" s="60"/>
      <c r="V46" s="60"/>
      <c r="W46" s="60">
        <v>256634153</v>
      </c>
      <c r="X46" s="60">
        <v>113754765</v>
      </c>
      <c r="Y46" s="60">
        <v>142879388</v>
      </c>
      <c r="Z46" s="139">
        <v>125.6</v>
      </c>
      <c r="AA46" s="62">
        <v>227509530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665392717</v>
      </c>
      <c r="D48" s="217">
        <f>SUM(D45:D47)</f>
        <v>0</v>
      </c>
      <c r="E48" s="264">
        <f t="shared" si="7"/>
        <v>625688489</v>
      </c>
      <c r="F48" s="219">
        <f t="shared" si="7"/>
        <v>625688489</v>
      </c>
      <c r="G48" s="219">
        <f t="shared" si="7"/>
        <v>53779121</v>
      </c>
      <c r="H48" s="219">
        <f t="shared" si="7"/>
        <v>46488168</v>
      </c>
      <c r="I48" s="219">
        <f t="shared" si="7"/>
        <v>35822071</v>
      </c>
      <c r="J48" s="219">
        <f t="shared" si="7"/>
        <v>35822071</v>
      </c>
      <c r="K48" s="219">
        <f t="shared" si="7"/>
        <v>27769388</v>
      </c>
      <c r="L48" s="219">
        <f t="shared" si="7"/>
        <v>14980780</v>
      </c>
      <c r="M48" s="219">
        <f t="shared" si="7"/>
        <v>687557928</v>
      </c>
      <c r="N48" s="219">
        <f t="shared" si="7"/>
        <v>687557928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687557928</v>
      </c>
      <c r="X48" s="219">
        <f t="shared" si="7"/>
        <v>312844245</v>
      </c>
      <c r="Y48" s="219">
        <f t="shared" si="7"/>
        <v>374713683</v>
      </c>
      <c r="Z48" s="265">
        <f>+IF(X48&lt;&gt;0,+(Y48/X48)*100,0)</f>
        <v>119.77643475589585</v>
      </c>
      <c r="AA48" s="232">
        <f>SUM(AA45:AA47)</f>
        <v>625688489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4658170</v>
      </c>
      <c r="D6" s="155"/>
      <c r="E6" s="59">
        <v>7199047</v>
      </c>
      <c r="F6" s="60">
        <v>7199047</v>
      </c>
      <c r="G6" s="60">
        <v>153741</v>
      </c>
      <c r="H6" s="60">
        <v>1314955</v>
      </c>
      <c r="I6" s="60">
        <v>559359</v>
      </c>
      <c r="J6" s="60">
        <v>2028055</v>
      </c>
      <c r="K6" s="60">
        <v>606277</v>
      </c>
      <c r="L6" s="60">
        <v>601453</v>
      </c>
      <c r="M6" s="60">
        <v>1767555</v>
      </c>
      <c r="N6" s="60">
        <v>2975285</v>
      </c>
      <c r="O6" s="60"/>
      <c r="P6" s="60"/>
      <c r="Q6" s="60"/>
      <c r="R6" s="60"/>
      <c r="S6" s="60"/>
      <c r="T6" s="60"/>
      <c r="U6" s="60"/>
      <c r="V6" s="60"/>
      <c r="W6" s="60">
        <v>5003340</v>
      </c>
      <c r="X6" s="60">
        <v>4103457</v>
      </c>
      <c r="Y6" s="60">
        <v>899883</v>
      </c>
      <c r="Z6" s="140">
        <v>21.93</v>
      </c>
      <c r="AA6" s="62">
        <v>7199047</v>
      </c>
    </row>
    <row r="7" spans="1:27" ht="12.75">
      <c r="A7" s="249" t="s">
        <v>32</v>
      </c>
      <c r="B7" s="182"/>
      <c r="C7" s="155">
        <v>33428182</v>
      </c>
      <c r="D7" s="155"/>
      <c r="E7" s="59">
        <v>44902732</v>
      </c>
      <c r="F7" s="60">
        <v>44902732</v>
      </c>
      <c r="G7" s="60">
        <v>2913972</v>
      </c>
      <c r="H7" s="60">
        <v>2645911</v>
      </c>
      <c r="I7" s="60">
        <v>2771832</v>
      </c>
      <c r="J7" s="60">
        <v>8331715</v>
      </c>
      <c r="K7" s="60">
        <v>3582925</v>
      </c>
      <c r="L7" s="60">
        <v>3549527</v>
      </c>
      <c r="M7" s="60">
        <v>2502816</v>
      </c>
      <c r="N7" s="60">
        <v>9635268</v>
      </c>
      <c r="O7" s="60"/>
      <c r="P7" s="60"/>
      <c r="Q7" s="60"/>
      <c r="R7" s="60"/>
      <c r="S7" s="60"/>
      <c r="T7" s="60"/>
      <c r="U7" s="60"/>
      <c r="V7" s="60"/>
      <c r="W7" s="60">
        <v>17966983</v>
      </c>
      <c r="X7" s="60">
        <v>23188570</v>
      </c>
      <c r="Y7" s="60">
        <v>-5221587</v>
      </c>
      <c r="Z7" s="140">
        <v>-22.52</v>
      </c>
      <c r="AA7" s="62">
        <v>44902732</v>
      </c>
    </row>
    <row r="8" spans="1:27" ht="12.75">
      <c r="A8" s="249" t="s">
        <v>178</v>
      </c>
      <c r="B8" s="182"/>
      <c r="C8" s="155">
        <v>14180543</v>
      </c>
      <c r="D8" s="155"/>
      <c r="E8" s="59">
        <v>3689328</v>
      </c>
      <c r="F8" s="60">
        <v>3689328</v>
      </c>
      <c r="G8" s="60">
        <v>-55734605</v>
      </c>
      <c r="H8" s="60">
        <v>7652606</v>
      </c>
      <c r="I8" s="60">
        <v>17972153</v>
      </c>
      <c r="J8" s="60">
        <v>-30109846</v>
      </c>
      <c r="K8" s="60">
        <v>-3112548</v>
      </c>
      <c r="L8" s="60">
        <v>16087841</v>
      </c>
      <c r="M8" s="60">
        <v>30741007</v>
      </c>
      <c r="N8" s="60">
        <v>43716300</v>
      </c>
      <c r="O8" s="60"/>
      <c r="P8" s="60"/>
      <c r="Q8" s="60"/>
      <c r="R8" s="60"/>
      <c r="S8" s="60"/>
      <c r="T8" s="60"/>
      <c r="U8" s="60"/>
      <c r="V8" s="60"/>
      <c r="W8" s="60">
        <v>13606454</v>
      </c>
      <c r="X8" s="60">
        <v>1844664</v>
      </c>
      <c r="Y8" s="60">
        <v>11761790</v>
      </c>
      <c r="Z8" s="140">
        <v>637.61</v>
      </c>
      <c r="AA8" s="62">
        <v>3689328</v>
      </c>
    </row>
    <row r="9" spans="1:27" ht="12.75">
      <c r="A9" s="249" t="s">
        <v>179</v>
      </c>
      <c r="B9" s="182"/>
      <c r="C9" s="155">
        <v>140044772</v>
      </c>
      <c r="D9" s="155"/>
      <c r="E9" s="59">
        <v>144317751</v>
      </c>
      <c r="F9" s="60">
        <v>144317751</v>
      </c>
      <c r="G9" s="60">
        <v>49432174</v>
      </c>
      <c r="H9" s="60">
        <v>2086957</v>
      </c>
      <c r="I9" s="60">
        <v>1304</v>
      </c>
      <c r="J9" s="60">
        <v>51520435</v>
      </c>
      <c r="K9" s="60">
        <v>1304348</v>
      </c>
      <c r="L9" s="60">
        <v>1092609</v>
      </c>
      <c r="M9" s="60">
        <v>39546087</v>
      </c>
      <c r="N9" s="60">
        <v>41943044</v>
      </c>
      <c r="O9" s="60"/>
      <c r="P9" s="60"/>
      <c r="Q9" s="60"/>
      <c r="R9" s="60"/>
      <c r="S9" s="60"/>
      <c r="T9" s="60"/>
      <c r="U9" s="60"/>
      <c r="V9" s="60"/>
      <c r="W9" s="60">
        <v>93463479</v>
      </c>
      <c r="X9" s="60">
        <v>109038313</v>
      </c>
      <c r="Y9" s="60">
        <v>-15574834</v>
      </c>
      <c r="Z9" s="140">
        <v>-14.28</v>
      </c>
      <c r="AA9" s="62">
        <v>144317751</v>
      </c>
    </row>
    <row r="10" spans="1:27" ht="12.75">
      <c r="A10" s="249" t="s">
        <v>180</v>
      </c>
      <c r="B10" s="182"/>
      <c r="C10" s="155">
        <v>42159250</v>
      </c>
      <c r="D10" s="155"/>
      <c r="E10" s="59">
        <v>44850251</v>
      </c>
      <c r="F10" s="60">
        <v>44850251</v>
      </c>
      <c r="G10" s="60">
        <v>1739130</v>
      </c>
      <c r="H10" s="60"/>
      <c r="I10" s="60"/>
      <c r="J10" s="60">
        <v>1739130</v>
      </c>
      <c r="K10" s="60"/>
      <c r="L10" s="60"/>
      <c r="M10" s="60">
        <v>27</v>
      </c>
      <c r="N10" s="60">
        <v>27</v>
      </c>
      <c r="O10" s="60"/>
      <c r="P10" s="60"/>
      <c r="Q10" s="60"/>
      <c r="R10" s="60"/>
      <c r="S10" s="60"/>
      <c r="T10" s="60"/>
      <c r="U10" s="60"/>
      <c r="V10" s="60"/>
      <c r="W10" s="60">
        <v>1739157</v>
      </c>
      <c r="X10" s="60">
        <v>33637688</v>
      </c>
      <c r="Y10" s="60">
        <v>-31898531</v>
      </c>
      <c r="Z10" s="140">
        <v>-94.83</v>
      </c>
      <c r="AA10" s="62">
        <v>44850251</v>
      </c>
    </row>
    <row r="11" spans="1:27" ht="12.75">
      <c r="A11" s="249" t="s">
        <v>181</v>
      </c>
      <c r="B11" s="182"/>
      <c r="C11" s="155">
        <v>20576605</v>
      </c>
      <c r="D11" s="155"/>
      <c r="E11" s="59">
        <v>16967076</v>
      </c>
      <c r="F11" s="60">
        <v>16967076</v>
      </c>
      <c r="G11" s="60">
        <v>1495588</v>
      </c>
      <c r="H11" s="60">
        <v>1664830</v>
      </c>
      <c r="I11" s="60">
        <v>1657126</v>
      </c>
      <c r="J11" s="60">
        <v>4817544</v>
      </c>
      <c r="K11" s="60">
        <v>307358</v>
      </c>
      <c r="L11" s="60">
        <v>2783571</v>
      </c>
      <c r="M11" s="60">
        <v>1636510</v>
      </c>
      <c r="N11" s="60">
        <v>4727439</v>
      </c>
      <c r="O11" s="60"/>
      <c r="P11" s="60"/>
      <c r="Q11" s="60"/>
      <c r="R11" s="60"/>
      <c r="S11" s="60"/>
      <c r="T11" s="60"/>
      <c r="U11" s="60"/>
      <c r="V11" s="60"/>
      <c r="W11" s="60">
        <v>9544983</v>
      </c>
      <c r="X11" s="60">
        <v>8483538</v>
      </c>
      <c r="Y11" s="60">
        <v>1061445</v>
      </c>
      <c r="Z11" s="140">
        <v>12.51</v>
      </c>
      <c r="AA11" s="62">
        <v>16967076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-166241467</v>
      </c>
      <c r="D14" s="155"/>
      <c r="E14" s="59">
        <v>-201410601</v>
      </c>
      <c r="F14" s="60">
        <v>-201410601</v>
      </c>
      <c r="G14" s="60">
        <v>-76807692</v>
      </c>
      <c r="H14" s="60">
        <v>-16878785</v>
      </c>
      <c r="I14" s="60">
        <v>-17682174</v>
      </c>
      <c r="J14" s="60">
        <v>-111368651</v>
      </c>
      <c r="K14" s="60">
        <v>-6537758</v>
      </c>
      <c r="L14" s="60">
        <v>-17802879</v>
      </c>
      <c r="M14" s="60">
        <v>-62084529</v>
      </c>
      <c r="N14" s="60">
        <v>-86425166</v>
      </c>
      <c r="O14" s="60"/>
      <c r="P14" s="60"/>
      <c r="Q14" s="60"/>
      <c r="R14" s="60"/>
      <c r="S14" s="60"/>
      <c r="T14" s="60"/>
      <c r="U14" s="60"/>
      <c r="V14" s="60"/>
      <c r="W14" s="60">
        <v>-197793817</v>
      </c>
      <c r="X14" s="60">
        <v>-102626699</v>
      </c>
      <c r="Y14" s="60">
        <v>-95167118</v>
      </c>
      <c r="Z14" s="140">
        <v>92.73</v>
      </c>
      <c r="AA14" s="62">
        <v>-201410601</v>
      </c>
    </row>
    <row r="15" spans="1:27" ht="12.75">
      <c r="A15" s="249" t="s">
        <v>40</v>
      </c>
      <c r="B15" s="182"/>
      <c r="C15" s="155">
        <v>-1038344</v>
      </c>
      <c r="D15" s="155"/>
      <c r="E15" s="59">
        <v>-3163384</v>
      </c>
      <c r="F15" s="60">
        <v>-3163384</v>
      </c>
      <c r="G15" s="60"/>
      <c r="H15" s="60"/>
      <c r="I15" s="60">
        <v>-485003</v>
      </c>
      <c r="J15" s="60">
        <v>-485003</v>
      </c>
      <c r="K15" s="60"/>
      <c r="L15" s="60"/>
      <c r="M15" s="60">
        <v>-241512</v>
      </c>
      <c r="N15" s="60">
        <v>-241512</v>
      </c>
      <c r="O15" s="60"/>
      <c r="P15" s="60"/>
      <c r="Q15" s="60"/>
      <c r="R15" s="60"/>
      <c r="S15" s="60"/>
      <c r="T15" s="60"/>
      <c r="U15" s="60"/>
      <c r="V15" s="60"/>
      <c r="W15" s="60">
        <v>-726515</v>
      </c>
      <c r="X15" s="60">
        <v>-1581692</v>
      </c>
      <c r="Y15" s="60">
        <v>855177</v>
      </c>
      <c r="Z15" s="140">
        <v>-54.07</v>
      </c>
      <c r="AA15" s="62">
        <v>-3163384</v>
      </c>
    </row>
    <row r="16" spans="1:27" ht="12.75">
      <c r="A16" s="249" t="s">
        <v>42</v>
      </c>
      <c r="B16" s="182"/>
      <c r="C16" s="155"/>
      <c r="D16" s="155"/>
      <c r="E16" s="59">
        <v>-290000</v>
      </c>
      <c r="F16" s="60">
        <v>-290000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-290000</v>
      </c>
      <c r="Y16" s="60">
        <v>290000</v>
      </c>
      <c r="Z16" s="140">
        <v>-100</v>
      </c>
      <c r="AA16" s="62">
        <v>-290000</v>
      </c>
    </row>
    <row r="17" spans="1:27" ht="12.75">
      <c r="A17" s="250" t="s">
        <v>185</v>
      </c>
      <c r="B17" s="251"/>
      <c r="C17" s="168">
        <f aca="true" t="shared" si="0" ref="C17:Y17">SUM(C6:C16)</f>
        <v>87767711</v>
      </c>
      <c r="D17" s="168">
        <f t="shared" si="0"/>
        <v>0</v>
      </c>
      <c r="E17" s="72">
        <f t="shared" si="0"/>
        <v>57062200</v>
      </c>
      <c r="F17" s="73">
        <f t="shared" si="0"/>
        <v>57062200</v>
      </c>
      <c r="G17" s="73">
        <f t="shared" si="0"/>
        <v>-76807692</v>
      </c>
      <c r="H17" s="73">
        <f t="shared" si="0"/>
        <v>-1513526</v>
      </c>
      <c r="I17" s="73">
        <f t="shared" si="0"/>
        <v>4794597</v>
      </c>
      <c r="J17" s="73">
        <f t="shared" si="0"/>
        <v>-73526621</v>
      </c>
      <c r="K17" s="73">
        <f t="shared" si="0"/>
        <v>-3849398</v>
      </c>
      <c r="L17" s="73">
        <f t="shared" si="0"/>
        <v>6312122</v>
      </c>
      <c r="M17" s="73">
        <f t="shared" si="0"/>
        <v>13867961</v>
      </c>
      <c r="N17" s="73">
        <f t="shared" si="0"/>
        <v>16330685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-57195936</v>
      </c>
      <c r="X17" s="73">
        <f t="shared" si="0"/>
        <v>75797839</v>
      </c>
      <c r="Y17" s="73">
        <f t="shared" si="0"/>
        <v>-132993775</v>
      </c>
      <c r="Z17" s="170">
        <f>+IF(X17&lt;&gt;0,+(Y17/X17)*100,0)</f>
        <v>-175.4585312122157</v>
      </c>
      <c r="AA17" s="74">
        <f>SUM(AA6:AA16)</f>
        <v>57062200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-45981271</v>
      </c>
      <c r="D26" s="155"/>
      <c r="E26" s="59">
        <v>-77567250</v>
      </c>
      <c r="F26" s="60">
        <v>-77567250</v>
      </c>
      <c r="G26" s="60">
        <v>-691349</v>
      </c>
      <c r="H26" s="60">
        <v>-1685448</v>
      </c>
      <c r="I26" s="60">
        <v>-382229</v>
      </c>
      <c r="J26" s="60">
        <v>-2759026</v>
      </c>
      <c r="K26" s="60">
        <v>-1938691</v>
      </c>
      <c r="L26" s="60">
        <v>-5331105</v>
      </c>
      <c r="M26" s="60">
        <v>-13684242</v>
      </c>
      <c r="N26" s="60">
        <v>-20954038</v>
      </c>
      <c r="O26" s="60"/>
      <c r="P26" s="60"/>
      <c r="Q26" s="60"/>
      <c r="R26" s="60"/>
      <c r="S26" s="60"/>
      <c r="T26" s="60"/>
      <c r="U26" s="60"/>
      <c r="V26" s="60"/>
      <c r="W26" s="60">
        <v>-23713064</v>
      </c>
      <c r="X26" s="60">
        <v>-36242250</v>
      </c>
      <c r="Y26" s="60">
        <v>12529186</v>
      </c>
      <c r="Z26" s="140">
        <v>-34.57</v>
      </c>
      <c r="AA26" s="62">
        <v>-77567250</v>
      </c>
    </row>
    <row r="27" spans="1:27" ht="12.75">
      <c r="A27" s="250" t="s">
        <v>192</v>
      </c>
      <c r="B27" s="251"/>
      <c r="C27" s="168">
        <f aca="true" t="shared" si="1" ref="C27:Y27">SUM(C21:C26)</f>
        <v>-45981271</v>
      </c>
      <c r="D27" s="168">
        <f>SUM(D21:D26)</f>
        <v>0</v>
      </c>
      <c r="E27" s="72">
        <f t="shared" si="1"/>
        <v>-77567250</v>
      </c>
      <c r="F27" s="73">
        <f t="shared" si="1"/>
        <v>-77567250</v>
      </c>
      <c r="G27" s="73">
        <f t="shared" si="1"/>
        <v>-691349</v>
      </c>
      <c r="H27" s="73">
        <f t="shared" si="1"/>
        <v>-1685448</v>
      </c>
      <c r="I27" s="73">
        <f t="shared" si="1"/>
        <v>-382229</v>
      </c>
      <c r="J27" s="73">
        <f t="shared" si="1"/>
        <v>-2759026</v>
      </c>
      <c r="K27" s="73">
        <f t="shared" si="1"/>
        <v>-1938691</v>
      </c>
      <c r="L27" s="73">
        <f t="shared" si="1"/>
        <v>-5331105</v>
      </c>
      <c r="M27" s="73">
        <f t="shared" si="1"/>
        <v>-13684242</v>
      </c>
      <c r="N27" s="73">
        <f t="shared" si="1"/>
        <v>-20954038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-23713064</v>
      </c>
      <c r="X27" s="73">
        <f t="shared" si="1"/>
        <v>-36242250</v>
      </c>
      <c r="Y27" s="73">
        <f t="shared" si="1"/>
        <v>12529186</v>
      </c>
      <c r="Z27" s="170">
        <f>+IF(X27&lt;&gt;0,+(Y27/X27)*100,0)</f>
        <v>-34.57066269340342</v>
      </c>
      <c r="AA27" s="74">
        <f>SUM(AA21:AA26)</f>
        <v>-77567250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131655</v>
      </c>
      <c r="D33" s="155"/>
      <c r="E33" s="59">
        <v>75204</v>
      </c>
      <c r="F33" s="60">
        <v>75204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37602</v>
      </c>
      <c r="Y33" s="60">
        <v>-37602</v>
      </c>
      <c r="Z33" s="140">
        <v>-100</v>
      </c>
      <c r="AA33" s="62">
        <v>75204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-827384</v>
      </c>
      <c r="D35" s="155"/>
      <c r="E35" s="59">
        <v>-840916</v>
      </c>
      <c r="F35" s="60">
        <v>-840916</v>
      </c>
      <c r="G35" s="60"/>
      <c r="H35" s="60"/>
      <c r="I35" s="60">
        <v>-418228</v>
      </c>
      <c r="J35" s="60">
        <v>-418228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-418228</v>
      </c>
      <c r="X35" s="60">
        <v>-420458</v>
      </c>
      <c r="Y35" s="60">
        <v>2230</v>
      </c>
      <c r="Z35" s="140">
        <v>-0.53</v>
      </c>
      <c r="AA35" s="62">
        <v>-840916</v>
      </c>
    </row>
    <row r="36" spans="1:27" ht="12.75">
      <c r="A36" s="250" t="s">
        <v>198</v>
      </c>
      <c r="B36" s="251"/>
      <c r="C36" s="168">
        <f aca="true" t="shared" si="2" ref="C36:Y36">SUM(C31:C35)</f>
        <v>-695729</v>
      </c>
      <c r="D36" s="168">
        <f>SUM(D31:D35)</f>
        <v>0</v>
      </c>
      <c r="E36" s="72">
        <f t="shared" si="2"/>
        <v>-765712</v>
      </c>
      <c r="F36" s="73">
        <f t="shared" si="2"/>
        <v>-765712</v>
      </c>
      <c r="G36" s="73">
        <f t="shared" si="2"/>
        <v>0</v>
      </c>
      <c r="H36" s="73">
        <f t="shared" si="2"/>
        <v>0</v>
      </c>
      <c r="I36" s="73">
        <f t="shared" si="2"/>
        <v>-418228</v>
      </c>
      <c r="J36" s="73">
        <f t="shared" si="2"/>
        <v>-418228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-418228</v>
      </c>
      <c r="X36" s="73">
        <f t="shared" si="2"/>
        <v>-382856</v>
      </c>
      <c r="Y36" s="73">
        <f t="shared" si="2"/>
        <v>-35372</v>
      </c>
      <c r="Z36" s="170">
        <f>+IF(X36&lt;&gt;0,+(Y36/X36)*100,0)</f>
        <v>9.23898280293374</v>
      </c>
      <c r="AA36" s="74">
        <f>SUM(AA31:AA35)</f>
        <v>-765712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41090711</v>
      </c>
      <c r="D38" s="153">
        <f>+D17+D27+D36</f>
        <v>0</v>
      </c>
      <c r="E38" s="99">
        <f t="shared" si="3"/>
        <v>-21270762</v>
      </c>
      <c r="F38" s="100">
        <f t="shared" si="3"/>
        <v>-21270762</v>
      </c>
      <c r="G38" s="100">
        <f t="shared" si="3"/>
        <v>-77499041</v>
      </c>
      <c r="H38" s="100">
        <f t="shared" si="3"/>
        <v>-3198974</v>
      </c>
      <c r="I38" s="100">
        <f t="shared" si="3"/>
        <v>3994140</v>
      </c>
      <c r="J38" s="100">
        <f t="shared" si="3"/>
        <v>-76703875</v>
      </c>
      <c r="K38" s="100">
        <f t="shared" si="3"/>
        <v>-5788089</v>
      </c>
      <c r="L38" s="100">
        <f t="shared" si="3"/>
        <v>981017</v>
      </c>
      <c r="M38" s="100">
        <f t="shared" si="3"/>
        <v>183719</v>
      </c>
      <c r="N38" s="100">
        <f t="shared" si="3"/>
        <v>-4623353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-81327228</v>
      </c>
      <c r="X38" s="100">
        <f t="shared" si="3"/>
        <v>39172733</v>
      </c>
      <c r="Y38" s="100">
        <f t="shared" si="3"/>
        <v>-120499961</v>
      </c>
      <c r="Z38" s="137">
        <f>+IF(X38&lt;&gt;0,+(Y38/X38)*100,0)</f>
        <v>-307.6118304025405</v>
      </c>
      <c r="AA38" s="102">
        <f>+AA17+AA27+AA36</f>
        <v>-21270762</v>
      </c>
    </row>
    <row r="39" spans="1:27" ht="12.75">
      <c r="A39" s="249" t="s">
        <v>200</v>
      </c>
      <c r="B39" s="182"/>
      <c r="C39" s="153">
        <v>253169330</v>
      </c>
      <c r="D39" s="153"/>
      <c r="E39" s="99">
        <v>227591454</v>
      </c>
      <c r="F39" s="100">
        <v>227591454</v>
      </c>
      <c r="G39" s="100">
        <v>294260038</v>
      </c>
      <c r="H39" s="100">
        <v>216760997</v>
      </c>
      <c r="I39" s="100">
        <v>213562023</v>
      </c>
      <c r="J39" s="100">
        <v>294260038</v>
      </c>
      <c r="K39" s="100">
        <v>217556163</v>
      </c>
      <c r="L39" s="100">
        <v>211768074</v>
      </c>
      <c r="M39" s="100">
        <v>212749091</v>
      </c>
      <c r="N39" s="100">
        <v>217556163</v>
      </c>
      <c r="O39" s="100"/>
      <c r="P39" s="100"/>
      <c r="Q39" s="100"/>
      <c r="R39" s="100"/>
      <c r="S39" s="100"/>
      <c r="T39" s="100"/>
      <c r="U39" s="100"/>
      <c r="V39" s="100"/>
      <c r="W39" s="100">
        <v>294260038</v>
      </c>
      <c r="X39" s="100">
        <v>227591454</v>
      </c>
      <c r="Y39" s="100">
        <v>66668584</v>
      </c>
      <c r="Z39" s="137">
        <v>29.29</v>
      </c>
      <c r="AA39" s="102">
        <v>227591454</v>
      </c>
    </row>
    <row r="40" spans="1:27" ht="12.75">
      <c r="A40" s="269" t="s">
        <v>201</v>
      </c>
      <c r="B40" s="256"/>
      <c r="C40" s="257">
        <v>294260041</v>
      </c>
      <c r="D40" s="257"/>
      <c r="E40" s="258">
        <v>206320692</v>
      </c>
      <c r="F40" s="259">
        <v>206320692</v>
      </c>
      <c r="G40" s="259">
        <v>216760997</v>
      </c>
      <c r="H40" s="259">
        <v>213562023</v>
      </c>
      <c r="I40" s="259">
        <v>217556163</v>
      </c>
      <c r="J40" s="259">
        <v>217556163</v>
      </c>
      <c r="K40" s="259">
        <v>211768074</v>
      </c>
      <c r="L40" s="259">
        <v>212749091</v>
      </c>
      <c r="M40" s="259">
        <v>212932810</v>
      </c>
      <c r="N40" s="259">
        <v>212932810</v>
      </c>
      <c r="O40" s="259"/>
      <c r="P40" s="259"/>
      <c r="Q40" s="259"/>
      <c r="R40" s="259"/>
      <c r="S40" s="259"/>
      <c r="T40" s="259"/>
      <c r="U40" s="259"/>
      <c r="V40" s="259"/>
      <c r="W40" s="259">
        <v>212932810</v>
      </c>
      <c r="X40" s="259">
        <v>266764187</v>
      </c>
      <c r="Y40" s="259">
        <v>-53831377</v>
      </c>
      <c r="Z40" s="260">
        <v>-20.18</v>
      </c>
      <c r="AA40" s="261">
        <v>206320692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45981273</v>
      </c>
      <c r="D5" s="200">
        <f t="shared" si="0"/>
        <v>0</v>
      </c>
      <c r="E5" s="106">
        <f t="shared" si="0"/>
        <v>58766250</v>
      </c>
      <c r="F5" s="106">
        <f t="shared" si="0"/>
        <v>58766250</v>
      </c>
      <c r="G5" s="106">
        <f t="shared" si="0"/>
        <v>259220</v>
      </c>
      <c r="H5" s="106">
        <f t="shared" si="0"/>
        <v>1233808</v>
      </c>
      <c r="I5" s="106">
        <f t="shared" si="0"/>
        <v>382228</v>
      </c>
      <c r="J5" s="106">
        <f t="shared" si="0"/>
        <v>1875256</v>
      </c>
      <c r="K5" s="106">
        <f t="shared" si="0"/>
        <v>1788591</v>
      </c>
      <c r="L5" s="106">
        <f t="shared" si="0"/>
        <v>3818556</v>
      </c>
      <c r="M5" s="106">
        <f t="shared" si="0"/>
        <v>11921724</v>
      </c>
      <c r="N5" s="106">
        <f t="shared" si="0"/>
        <v>17528871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19404127</v>
      </c>
      <c r="X5" s="106">
        <f t="shared" si="0"/>
        <v>29383125</v>
      </c>
      <c r="Y5" s="106">
        <f t="shared" si="0"/>
        <v>-9978998</v>
      </c>
      <c r="Z5" s="201">
        <f>+IF(X5&lt;&gt;0,+(Y5/X5)*100,0)</f>
        <v>-33.96166336970625</v>
      </c>
      <c r="AA5" s="199">
        <f>SUM(AA11:AA18)</f>
        <v>58766250</v>
      </c>
    </row>
    <row r="6" spans="1:27" ht="12.75">
      <c r="A6" s="291" t="s">
        <v>206</v>
      </c>
      <c r="B6" s="142"/>
      <c r="C6" s="62">
        <v>24189874</v>
      </c>
      <c r="D6" s="156"/>
      <c r="E6" s="60">
        <v>25454000</v>
      </c>
      <c r="F6" s="60">
        <v>25454000</v>
      </c>
      <c r="G6" s="60">
        <v>61505</v>
      </c>
      <c r="H6" s="60">
        <v>968571</v>
      </c>
      <c r="I6" s="60"/>
      <c r="J6" s="60">
        <v>1030076</v>
      </c>
      <c r="K6" s="60">
        <v>135000</v>
      </c>
      <c r="L6" s="60">
        <v>2065066</v>
      </c>
      <c r="M6" s="60">
        <v>8816567</v>
      </c>
      <c r="N6" s="60">
        <v>11016633</v>
      </c>
      <c r="O6" s="60"/>
      <c r="P6" s="60"/>
      <c r="Q6" s="60"/>
      <c r="R6" s="60"/>
      <c r="S6" s="60"/>
      <c r="T6" s="60"/>
      <c r="U6" s="60"/>
      <c r="V6" s="60"/>
      <c r="W6" s="60">
        <v>12046709</v>
      </c>
      <c r="X6" s="60">
        <v>12727000</v>
      </c>
      <c r="Y6" s="60">
        <v>-680291</v>
      </c>
      <c r="Z6" s="140">
        <v>-5.35</v>
      </c>
      <c r="AA6" s="155">
        <v>25454000</v>
      </c>
    </row>
    <row r="7" spans="1:27" ht="12.75">
      <c r="A7" s="291" t="s">
        <v>207</v>
      </c>
      <c r="B7" s="142"/>
      <c r="C7" s="62">
        <v>6175833</v>
      </c>
      <c r="D7" s="156"/>
      <c r="E7" s="60">
        <v>8283000</v>
      </c>
      <c r="F7" s="60">
        <v>8283000</v>
      </c>
      <c r="G7" s="60">
        <v>111137</v>
      </c>
      <c r="H7" s="60">
        <v>245349</v>
      </c>
      <c r="I7" s="60">
        <v>40850</v>
      </c>
      <c r="J7" s="60">
        <v>397336</v>
      </c>
      <c r="K7" s="60">
        <v>340774</v>
      </c>
      <c r="L7" s="60">
        <v>2206194</v>
      </c>
      <c r="M7" s="60">
        <v>242209</v>
      </c>
      <c r="N7" s="60">
        <v>2789177</v>
      </c>
      <c r="O7" s="60"/>
      <c r="P7" s="60"/>
      <c r="Q7" s="60"/>
      <c r="R7" s="60"/>
      <c r="S7" s="60"/>
      <c r="T7" s="60"/>
      <c r="U7" s="60"/>
      <c r="V7" s="60"/>
      <c r="W7" s="60">
        <v>3186513</v>
      </c>
      <c r="X7" s="60">
        <v>4141500</v>
      </c>
      <c r="Y7" s="60">
        <v>-954987</v>
      </c>
      <c r="Z7" s="140">
        <v>-23.06</v>
      </c>
      <c r="AA7" s="155">
        <v>8283000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3018329</v>
      </c>
      <c r="D10" s="156"/>
      <c r="E10" s="60">
        <v>12120000</v>
      </c>
      <c r="F10" s="60">
        <v>12120000</v>
      </c>
      <c r="G10" s="60"/>
      <c r="H10" s="60"/>
      <c r="I10" s="60">
        <v>58500</v>
      </c>
      <c r="J10" s="60">
        <v>58500</v>
      </c>
      <c r="K10" s="60">
        <v>1235735</v>
      </c>
      <c r="L10" s="60">
        <v>-1015542</v>
      </c>
      <c r="M10" s="60">
        <v>1825044</v>
      </c>
      <c r="N10" s="60">
        <v>2045237</v>
      </c>
      <c r="O10" s="60"/>
      <c r="P10" s="60"/>
      <c r="Q10" s="60"/>
      <c r="R10" s="60"/>
      <c r="S10" s="60"/>
      <c r="T10" s="60"/>
      <c r="U10" s="60"/>
      <c r="V10" s="60"/>
      <c r="W10" s="60">
        <v>2103737</v>
      </c>
      <c r="X10" s="60">
        <v>6060000</v>
      </c>
      <c r="Y10" s="60">
        <v>-3956263</v>
      </c>
      <c r="Z10" s="140">
        <v>-65.28</v>
      </c>
      <c r="AA10" s="155">
        <v>12120000</v>
      </c>
    </row>
    <row r="11" spans="1:27" ht="12.75">
      <c r="A11" s="292" t="s">
        <v>211</v>
      </c>
      <c r="B11" s="142"/>
      <c r="C11" s="293">
        <f aca="true" t="shared" si="1" ref="C11:Y11">SUM(C6:C10)</f>
        <v>33384036</v>
      </c>
      <c r="D11" s="294">
        <f t="shared" si="1"/>
        <v>0</v>
      </c>
      <c r="E11" s="295">
        <f t="shared" si="1"/>
        <v>45857000</v>
      </c>
      <c r="F11" s="295">
        <f t="shared" si="1"/>
        <v>45857000</v>
      </c>
      <c r="G11" s="295">
        <f t="shared" si="1"/>
        <v>172642</v>
      </c>
      <c r="H11" s="295">
        <f t="shared" si="1"/>
        <v>1213920</v>
      </c>
      <c r="I11" s="295">
        <f t="shared" si="1"/>
        <v>99350</v>
      </c>
      <c r="J11" s="295">
        <f t="shared" si="1"/>
        <v>1485912</v>
      </c>
      <c r="K11" s="295">
        <f t="shared" si="1"/>
        <v>1711509</v>
      </c>
      <c r="L11" s="295">
        <f t="shared" si="1"/>
        <v>3255718</v>
      </c>
      <c r="M11" s="295">
        <f t="shared" si="1"/>
        <v>10883820</v>
      </c>
      <c r="N11" s="295">
        <f t="shared" si="1"/>
        <v>15851047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17336959</v>
      </c>
      <c r="X11" s="295">
        <f t="shared" si="1"/>
        <v>22928500</v>
      </c>
      <c r="Y11" s="295">
        <f t="shared" si="1"/>
        <v>-5591541</v>
      </c>
      <c r="Z11" s="296">
        <f>+IF(X11&lt;&gt;0,+(Y11/X11)*100,0)</f>
        <v>-24.386859149093922</v>
      </c>
      <c r="AA11" s="297">
        <f>SUM(AA6:AA10)</f>
        <v>45857000</v>
      </c>
    </row>
    <row r="12" spans="1:27" ht="12.75">
      <c r="A12" s="298" t="s">
        <v>212</v>
      </c>
      <c r="B12" s="136"/>
      <c r="C12" s="62">
        <v>3392016</v>
      </c>
      <c r="D12" s="156"/>
      <c r="E12" s="60">
        <v>7962250</v>
      </c>
      <c r="F12" s="60">
        <v>7962250</v>
      </c>
      <c r="G12" s="60">
        <v>90462</v>
      </c>
      <c r="H12" s="60"/>
      <c r="I12" s="60">
        <v>88500</v>
      </c>
      <c r="J12" s="60">
        <v>178962</v>
      </c>
      <c r="K12" s="60">
        <v>55687</v>
      </c>
      <c r="L12" s="60">
        <v>309186</v>
      </c>
      <c r="M12" s="60">
        <v>1010204</v>
      </c>
      <c r="N12" s="60">
        <v>1375077</v>
      </c>
      <c r="O12" s="60"/>
      <c r="P12" s="60"/>
      <c r="Q12" s="60"/>
      <c r="R12" s="60"/>
      <c r="S12" s="60"/>
      <c r="T12" s="60"/>
      <c r="U12" s="60"/>
      <c r="V12" s="60"/>
      <c r="W12" s="60">
        <v>1554039</v>
      </c>
      <c r="X12" s="60">
        <v>3981125</v>
      </c>
      <c r="Y12" s="60">
        <v>-2427086</v>
      </c>
      <c r="Z12" s="140">
        <v>-60.96</v>
      </c>
      <c r="AA12" s="155">
        <v>7962250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9172869</v>
      </c>
      <c r="D15" s="156"/>
      <c r="E15" s="60">
        <v>4347000</v>
      </c>
      <c r="F15" s="60">
        <v>4347000</v>
      </c>
      <c r="G15" s="60">
        <v>-3884</v>
      </c>
      <c r="H15" s="60">
        <v>19888</v>
      </c>
      <c r="I15" s="60">
        <v>194378</v>
      </c>
      <c r="J15" s="60">
        <v>210382</v>
      </c>
      <c r="K15" s="60">
        <v>21395</v>
      </c>
      <c r="L15" s="60">
        <v>253652</v>
      </c>
      <c r="M15" s="60">
        <v>27700</v>
      </c>
      <c r="N15" s="60">
        <v>302747</v>
      </c>
      <c r="O15" s="60"/>
      <c r="P15" s="60"/>
      <c r="Q15" s="60"/>
      <c r="R15" s="60"/>
      <c r="S15" s="60"/>
      <c r="T15" s="60"/>
      <c r="U15" s="60"/>
      <c r="V15" s="60"/>
      <c r="W15" s="60">
        <v>513129</v>
      </c>
      <c r="X15" s="60">
        <v>2173500</v>
      </c>
      <c r="Y15" s="60">
        <v>-1660371</v>
      </c>
      <c r="Z15" s="140">
        <v>-76.39</v>
      </c>
      <c r="AA15" s="155">
        <v>4347000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32352</v>
      </c>
      <c r="D18" s="276"/>
      <c r="E18" s="82">
        <v>600000</v>
      </c>
      <c r="F18" s="82">
        <v>600000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300000</v>
      </c>
      <c r="Y18" s="82">
        <v>-300000</v>
      </c>
      <c r="Z18" s="270">
        <v>-100</v>
      </c>
      <c r="AA18" s="278">
        <v>600000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18801000</v>
      </c>
      <c r="F20" s="100">
        <f t="shared" si="2"/>
        <v>18801000</v>
      </c>
      <c r="G20" s="100">
        <f t="shared" si="2"/>
        <v>432128</v>
      </c>
      <c r="H20" s="100">
        <f t="shared" si="2"/>
        <v>451640</v>
      </c>
      <c r="I20" s="100">
        <f t="shared" si="2"/>
        <v>0</v>
      </c>
      <c r="J20" s="100">
        <f t="shared" si="2"/>
        <v>883768</v>
      </c>
      <c r="K20" s="100">
        <f t="shared" si="2"/>
        <v>150100</v>
      </c>
      <c r="L20" s="100">
        <f t="shared" si="2"/>
        <v>1512550</v>
      </c>
      <c r="M20" s="100">
        <f t="shared" si="2"/>
        <v>1762517</v>
      </c>
      <c r="N20" s="100">
        <f t="shared" si="2"/>
        <v>3425167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4308935</v>
      </c>
      <c r="X20" s="100">
        <f t="shared" si="2"/>
        <v>9400500</v>
      </c>
      <c r="Y20" s="100">
        <f t="shared" si="2"/>
        <v>-5091565</v>
      </c>
      <c r="Z20" s="137">
        <f>+IF(X20&lt;&gt;0,+(Y20/X20)*100,0)</f>
        <v>-54.16270411148343</v>
      </c>
      <c r="AA20" s="153">
        <f>SUM(AA26:AA33)</f>
        <v>18801000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>
        <v>10301000</v>
      </c>
      <c r="F25" s="60">
        <v>10301000</v>
      </c>
      <c r="G25" s="60">
        <v>291881</v>
      </c>
      <c r="H25" s="60">
        <v>334031</v>
      </c>
      <c r="I25" s="60"/>
      <c r="J25" s="60">
        <v>625912</v>
      </c>
      <c r="K25" s="60">
        <v>150100</v>
      </c>
      <c r="L25" s="60">
        <v>1512550</v>
      </c>
      <c r="M25" s="60">
        <v>1604992</v>
      </c>
      <c r="N25" s="60">
        <v>3267642</v>
      </c>
      <c r="O25" s="60"/>
      <c r="P25" s="60"/>
      <c r="Q25" s="60"/>
      <c r="R25" s="60"/>
      <c r="S25" s="60"/>
      <c r="T25" s="60"/>
      <c r="U25" s="60"/>
      <c r="V25" s="60"/>
      <c r="W25" s="60">
        <v>3893554</v>
      </c>
      <c r="X25" s="60">
        <v>5150500</v>
      </c>
      <c r="Y25" s="60">
        <v>-1256946</v>
      </c>
      <c r="Z25" s="140">
        <v>-24.4</v>
      </c>
      <c r="AA25" s="155">
        <v>10301000</v>
      </c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10301000</v>
      </c>
      <c r="F26" s="295">
        <f t="shared" si="3"/>
        <v>10301000</v>
      </c>
      <c r="G26" s="295">
        <f t="shared" si="3"/>
        <v>291881</v>
      </c>
      <c r="H26" s="295">
        <f t="shared" si="3"/>
        <v>334031</v>
      </c>
      <c r="I26" s="295">
        <f t="shared" si="3"/>
        <v>0</v>
      </c>
      <c r="J26" s="295">
        <f t="shared" si="3"/>
        <v>625912</v>
      </c>
      <c r="K26" s="295">
        <f t="shared" si="3"/>
        <v>150100</v>
      </c>
      <c r="L26" s="295">
        <f t="shared" si="3"/>
        <v>1512550</v>
      </c>
      <c r="M26" s="295">
        <f t="shared" si="3"/>
        <v>1604992</v>
      </c>
      <c r="N26" s="295">
        <f t="shared" si="3"/>
        <v>3267642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3893554</v>
      </c>
      <c r="X26" s="295">
        <f t="shared" si="3"/>
        <v>5150500</v>
      </c>
      <c r="Y26" s="295">
        <f t="shared" si="3"/>
        <v>-1256946</v>
      </c>
      <c r="Z26" s="296">
        <f>+IF(X26&lt;&gt;0,+(Y26/X26)*100,0)</f>
        <v>-24.404349092321134</v>
      </c>
      <c r="AA26" s="297">
        <f>SUM(AA21:AA25)</f>
        <v>10301000</v>
      </c>
    </row>
    <row r="27" spans="1:27" ht="12.75">
      <c r="A27" s="298" t="s">
        <v>212</v>
      </c>
      <c r="B27" s="147"/>
      <c r="C27" s="62"/>
      <c r="D27" s="156"/>
      <c r="E27" s="60">
        <v>3200000</v>
      </c>
      <c r="F27" s="60">
        <v>3200000</v>
      </c>
      <c r="G27" s="60">
        <v>140247</v>
      </c>
      <c r="H27" s="60">
        <v>117609</v>
      </c>
      <c r="I27" s="60"/>
      <c r="J27" s="60">
        <v>257856</v>
      </c>
      <c r="K27" s="60"/>
      <c r="L27" s="60"/>
      <c r="M27" s="60">
        <v>157525</v>
      </c>
      <c r="N27" s="60">
        <v>157525</v>
      </c>
      <c r="O27" s="60"/>
      <c r="P27" s="60"/>
      <c r="Q27" s="60"/>
      <c r="R27" s="60"/>
      <c r="S27" s="60"/>
      <c r="T27" s="60"/>
      <c r="U27" s="60"/>
      <c r="V27" s="60"/>
      <c r="W27" s="60">
        <v>415381</v>
      </c>
      <c r="X27" s="60">
        <v>1600000</v>
      </c>
      <c r="Y27" s="60">
        <v>-1184619</v>
      </c>
      <c r="Z27" s="140">
        <v>-74.04</v>
      </c>
      <c r="AA27" s="155">
        <v>3200000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5300000</v>
      </c>
      <c r="F30" s="60">
        <v>5300000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2650000</v>
      </c>
      <c r="Y30" s="60">
        <v>-2650000</v>
      </c>
      <c r="Z30" s="140">
        <v>-100</v>
      </c>
      <c r="AA30" s="155">
        <v>5300000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24189874</v>
      </c>
      <c r="D36" s="156">
        <f t="shared" si="4"/>
        <v>0</v>
      </c>
      <c r="E36" s="60">
        <f t="shared" si="4"/>
        <v>25454000</v>
      </c>
      <c r="F36" s="60">
        <f t="shared" si="4"/>
        <v>25454000</v>
      </c>
      <c r="G36" s="60">
        <f t="shared" si="4"/>
        <v>61505</v>
      </c>
      <c r="H36" s="60">
        <f t="shared" si="4"/>
        <v>968571</v>
      </c>
      <c r="I36" s="60">
        <f t="shared" si="4"/>
        <v>0</v>
      </c>
      <c r="J36" s="60">
        <f t="shared" si="4"/>
        <v>1030076</v>
      </c>
      <c r="K36" s="60">
        <f t="shared" si="4"/>
        <v>135000</v>
      </c>
      <c r="L36" s="60">
        <f t="shared" si="4"/>
        <v>2065066</v>
      </c>
      <c r="M36" s="60">
        <f t="shared" si="4"/>
        <v>8816567</v>
      </c>
      <c r="N36" s="60">
        <f t="shared" si="4"/>
        <v>11016633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12046709</v>
      </c>
      <c r="X36" s="60">
        <f t="shared" si="4"/>
        <v>12727000</v>
      </c>
      <c r="Y36" s="60">
        <f t="shared" si="4"/>
        <v>-680291</v>
      </c>
      <c r="Z36" s="140">
        <f aca="true" t="shared" si="5" ref="Z36:Z49">+IF(X36&lt;&gt;0,+(Y36/X36)*100,0)</f>
        <v>-5.345258112673843</v>
      </c>
      <c r="AA36" s="155">
        <f>AA6+AA21</f>
        <v>25454000</v>
      </c>
    </row>
    <row r="37" spans="1:27" ht="12.75">
      <c r="A37" s="291" t="s">
        <v>207</v>
      </c>
      <c r="B37" s="142"/>
      <c r="C37" s="62">
        <f t="shared" si="4"/>
        <v>6175833</v>
      </c>
      <c r="D37" s="156">
        <f t="shared" si="4"/>
        <v>0</v>
      </c>
      <c r="E37" s="60">
        <f t="shared" si="4"/>
        <v>8283000</v>
      </c>
      <c r="F37" s="60">
        <f t="shared" si="4"/>
        <v>8283000</v>
      </c>
      <c r="G37" s="60">
        <f t="shared" si="4"/>
        <v>111137</v>
      </c>
      <c r="H37" s="60">
        <f t="shared" si="4"/>
        <v>245349</v>
      </c>
      <c r="I37" s="60">
        <f t="shared" si="4"/>
        <v>40850</v>
      </c>
      <c r="J37" s="60">
        <f t="shared" si="4"/>
        <v>397336</v>
      </c>
      <c r="K37" s="60">
        <f t="shared" si="4"/>
        <v>340774</v>
      </c>
      <c r="L37" s="60">
        <f t="shared" si="4"/>
        <v>2206194</v>
      </c>
      <c r="M37" s="60">
        <f t="shared" si="4"/>
        <v>242209</v>
      </c>
      <c r="N37" s="60">
        <f t="shared" si="4"/>
        <v>2789177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3186513</v>
      </c>
      <c r="X37" s="60">
        <f t="shared" si="4"/>
        <v>4141500</v>
      </c>
      <c r="Y37" s="60">
        <f t="shared" si="4"/>
        <v>-954987</v>
      </c>
      <c r="Z37" s="140">
        <f t="shared" si="5"/>
        <v>-23.058964143426294</v>
      </c>
      <c r="AA37" s="155">
        <f>AA7+AA22</f>
        <v>8283000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3018329</v>
      </c>
      <c r="D40" s="156">
        <f t="shared" si="4"/>
        <v>0</v>
      </c>
      <c r="E40" s="60">
        <f t="shared" si="4"/>
        <v>22421000</v>
      </c>
      <c r="F40" s="60">
        <f t="shared" si="4"/>
        <v>22421000</v>
      </c>
      <c r="G40" s="60">
        <f t="shared" si="4"/>
        <v>291881</v>
      </c>
      <c r="H40" s="60">
        <f t="shared" si="4"/>
        <v>334031</v>
      </c>
      <c r="I40" s="60">
        <f t="shared" si="4"/>
        <v>58500</v>
      </c>
      <c r="J40" s="60">
        <f t="shared" si="4"/>
        <v>684412</v>
      </c>
      <c r="K40" s="60">
        <f t="shared" si="4"/>
        <v>1385835</v>
      </c>
      <c r="L40" s="60">
        <f t="shared" si="4"/>
        <v>497008</v>
      </c>
      <c r="M40" s="60">
        <f t="shared" si="4"/>
        <v>3430036</v>
      </c>
      <c r="N40" s="60">
        <f t="shared" si="4"/>
        <v>5312879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5997291</v>
      </c>
      <c r="X40" s="60">
        <f t="shared" si="4"/>
        <v>11210500</v>
      </c>
      <c r="Y40" s="60">
        <f t="shared" si="4"/>
        <v>-5213209</v>
      </c>
      <c r="Z40" s="140">
        <f t="shared" si="5"/>
        <v>-46.502912448151285</v>
      </c>
      <c r="AA40" s="155">
        <f>AA10+AA25</f>
        <v>22421000</v>
      </c>
    </row>
    <row r="41" spans="1:27" ht="12.75">
      <c r="A41" s="292" t="s">
        <v>211</v>
      </c>
      <c r="B41" s="142"/>
      <c r="C41" s="293">
        <f aca="true" t="shared" si="6" ref="C41:Y41">SUM(C36:C40)</f>
        <v>33384036</v>
      </c>
      <c r="D41" s="294">
        <f t="shared" si="6"/>
        <v>0</v>
      </c>
      <c r="E41" s="295">
        <f t="shared" si="6"/>
        <v>56158000</v>
      </c>
      <c r="F41" s="295">
        <f t="shared" si="6"/>
        <v>56158000</v>
      </c>
      <c r="G41" s="295">
        <f t="shared" si="6"/>
        <v>464523</v>
      </c>
      <c r="H41" s="295">
        <f t="shared" si="6"/>
        <v>1547951</v>
      </c>
      <c r="I41" s="295">
        <f t="shared" si="6"/>
        <v>99350</v>
      </c>
      <c r="J41" s="295">
        <f t="shared" si="6"/>
        <v>2111824</v>
      </c>
      <c r="K41" s="295">
        <f t="shared" si="6"/>
        <v>1861609</v>
      </c>
      <c r="L41" s="295">
        <f t="shared" si="6"/>
        <v>4768268</v>
      </c>
      <c r="M41" s="295">
        <f t="shared" si="6"/>
        <v>12488812</v>
      </c>
      <c r="N41" s="295">
        <f t="shared" si="6"/>
        <v>19118689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21230513</v>
      </c>
      <c r="X41" s="295">
        <f t="shared" si="6"/>
        <v>28079000</v>
      </c>
      <c r="Y41" s="295">
        <f t="shared" si="6"/>
        <v>-6848487</v>
      </c>
      <c r="Z41" s="296">
        <f t="shared" si="5"/>
        <v>-24.390067310089393</v>
      </c>
      <c r="AA41" s="297">
        <f>SUM(AA36:AA40)</f>
        <v>56158000</v>
      </c>
    </row>
    <row r="42" spans="1:27" ht="12.75">
      <c r="A42" s="298" t="s">
        <v>212</v>
      </c>
      <c r="B42" s="136"/>
      <c r="C42" s="95">
        <f aca="true" t="shared" si="7" ref="C42:Y48">C12+C27</f>
        <v>3392016</v>
      </c>
      <c r="D42" s="129">
        <f t="shared" si="7"/>
        <v>0</v>
      </c>
      <c r="E42" s="54">
        <f t="shared" si="7"/>
        <v>11162250</v>
      </c>
      <c r="F42" s="54">
        <f t="shared" si="7"/>
        <v>11162250</v>
      </c>
      <c r="G42" s="54">
        <f t="shared" si="7"/>
        <v>230709</v>
      </c>
      <c r="H42" s="54">
        <f t="shared" si="7"/>
        <v>117609</v>
      </c>
      <c r="I42" s="54">
        <f t="shared" si="7"/>
        <v>88500</v>
      </c>
      <c r="J42" s="54">
        <f t="shared" si="7"/>
        <v>436818</v>
      </c>
      <c r="K42" s="54">
        <f t="shared" si="7"/>
        <v>55687</v>
      </c>
      <c r="L42" s="54">
        <f t="shared" si="7"/>
        <v>309186</v>
      </c>
      <c r="M42" s="54">
        <f t="shared" si="7"/>
        <v>1167729</v>
      </c>
      <c r="N42" s="54">
        <f t="shared" si="7"/>
        <v>1532602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1969420</v>
      </c>
      <c r="X42" s="54">
        <f t="shared" si="7"/>
        <v>5581125</v>
      </c>
      <c r="Y42" s="54">
        <f t="shared" si="7"/>
        <v>-3611705</v>
      </c>
      <c r="Z42" s="184">
        <f t="shared" si="5"/>
        <v>-64.71284911196219</v>
      </c>
      <c r="AA42" s="130">
        <f aca="true" t="shared" si="8" ref="AA42:AA48">AA12+AA27</f>
        <v>11162250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9172869</v>
      </c>
      <c r="D45" s="129">
        <f t="shared" si="7"/>
        <v>0</v>
      </c>
      <c r="E45" s="54">
        <f t="shared" si="7"/>
        <v>9647000</v>
      </c>
      <c r="F45" s="54">
        <f t="shared" si="7"/>
        <v>9647000</v>
      </c>
      <c r="G45" s="54">
        <f t="shared" si="7"/>
        <v>-3884</v>
      </c>
      <c r="H45" s="54">
        <f t="shared" si="7"/>
        <v>19888</v>
      </c>
      <c r="I45" s="54">
        <f t="shared" si="7"/>
        <v>194378</v>
      </c>
      <c r="J45" s="54">
        <f t="shared" si="7"/>
        <v>210382</v>
      </c>
      <c r="K45" s="54">
        <f t="shared" si="7"/>
        <v>21395</v>
      </c>
      <c r="L45" s="54">
        <f t="shared" si="7"/>
        <v>253652</v>
      </c>
      <c r="M45" s="54">
        <f t="shared" si="7"/>
        <v>27700</v>
      </c>
      <c r="N45" s="54">
        <f t="shared" si="7"/>
        <v>302747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513129</v>
      </c>
      <c r="X45" s="54">
        <f t="shared" si="7"/>
        <v>4823500</v>
      </c>
      <c r="Y45" s="54">
        <f t="shared" si="7"/>
        <v>-4310371</v>
      </c>
      <c r="Z45" s="184">
        <f t="shared" si="5"/>
        <v>-89.361894889603</v>
      </c>
      <c r="AA45" s="130">
        <f t="shared" si="8"/>
        <v>9647000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32352</v>
      </c>
      <c r="D48" s="129">
        <f t="shared" si="7"/>
        <v>0</v>
      </c>
      <c r="E48" s="54">
        <f t="shared" si="7"/>
        <v>600000</v>
      </c>
      <c r="F48" s="54">
        <f t="shared" si="7"/>
        <v>600000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300000</v>
      </c>
      <c r="Y48" s="54">
        <f t="shared" si="7"/>
        <v>-300000</v>
      </c>
      <c r="Z48" s="184">
        <f t="shared" si="5"/>
        <v>-100</v>
      </c>
      <c r="AA48" s="130">
        <f t="shared" si="8"/>
        <v>600000</v>
      </c>
    </row>
    <row r="49" spans="1:27" ht="12.75">
      <c r="A49" s="308" t="s">
        <v>221</v>
      </c>
      <c r="B49" s="149"/>
      <c r="C49" s="239">
        <f aca="true" t="shared" si="9" ref="C49:Y49">SUM(C41:C48)</f>
        <v>45981273</v>
      </c>
      <c r="D49" s="218">
        <f t="shared" si="9"/>
        <v>0</v>
      </c>
      <c r="E49" s="220">
        <f t="shared" si="9"/>
        <v>77567250</v>
      </c>
      <c r="F49" s="220">
        <f t="shared" si="9"/>
        <v>77567250</v>
      </c>
      <c r="G49" s="220">
        <f t="shared" si="9"/>
        <v>691348</v>
      </c>
      <c r="H49" s="220">
        <f t="shared" si="9"/>
        <v>1685448</v>
      </c>
      <c r="I49" s="220">
        <f t="shared" si="9"/>
        <v>382228</v>
      </c>
      <c r="J49" s="220">
        <f t="shared" si="9"/>
        <v>2759024</v>
      </c>
      <c r="K49" s="220">
        <f t="shared" si="9"/>
        <v>1938691</v>
      </c>
      <c r="L49" s="220">
        <f t="shared" si="9"/>
        <v>5331106</v>
      </c>
      <c r="M49" s="220">
        <f t="shared" si="9"/>
        <v>13684241</v>
      </c>
      <c r="N49" s="220">
        <f t="shared" si="9"/>
        <v>20954038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23713062</v>
      </c>
      <c r="X49" s="220">
        <f t="shared" si="9"/>
        <v>38783625</v>
      </c>
      <c r="Y49" s="220">
        <f t="shared" si="9"/>
        <v>-15070563</v>
      </c>
      <c r="Z49" s="221">
        <f t="shared" si="5"/>
        <v>-38.85805671852489</v>
      </c>
      <c r="AA49" s="222">
        <f>SUM(AA41:AA48)</f>
        <v>77567250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7898016</v>
      </c>
      <c r="D51" s="129">
        <f t="shared" si="10"/>
        <v>0</v>
      </c>
      <c r="E51" s="54">
        <f t="shared" si="10"/>
        <v>10287981</v>
      </c>
      <c r="F51" s="54">
        <f t="shared" si="10"/>
        <v>10287981</v>
      </c>
      <c r="G51" s="54">
        <f t="shared" si="10"/>
        <v>647372</v>
      </c>
      <c r="H51" s="54">
        <f t="shared" si="10"/>
        <v>375906</v>
      </c>
      <c r="I51" s="54">
        <f t="shared" si="10"/>
        <v>711792</v>
      </c>
      <c r="J51" s="54">
        <f t="shared" si="10"/>
        <v>1735070</v>
      </c>
      <c r="K51" s="54">
        <f t="shared" si="10"/>
        <v>579748</v>
      </c>
      <c r="L51" s="54">
        <f t="shared" si="10"/>
        <v>875472</v>
      </c>
      <c r="M51" s="54">
        <f t="shared" si="10"/>
        <v>962239</v>
      </c>
      <c r="N51" s="54">
        <f t="shared" si="10"/>
        <v>2417459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4152529</v>
      </c>
      <c r="X51" s="54">
        <f t="shared" si="10"/>
        <v>5143992</v>
      </c>
      <c r="Y51" s="54">
        <f t="shared" si="10"/>
        <v>-991463</v>
      </c>
      <c r="Z51" s="184">
        <f>+IF(X51&lt;&gt;0,+(Y51/X51)*100,0)</f>
        <v>-19.27419405006851</v>
      </c>
      <c r="AA51" s="130">
        <f>SUM(AA57:AA61)</f>
        <v>10287981</v>
      </c>
    </row>
    <row r="52" spans="1:27" ht="12.75">
      <c r="A52" s="310" t="s">
        <v>206</v>
      </c>
      <c r="B52" s="142"/>
      <c r="C52" s="62">
        <v>1856679</v>
      </c>
      <c r="D52" s="156"/>
      <c r="E52" s="60">
        <v>2292512</v>
      </c>
      <c r="F52" s="60">
        <v>2292512</v>
      </c>
      <c r="G52" s="60">
        <v>353647</v>
      </c>
      <c r="H52" s="60">
        <v>103850</v>
      </c>
      <c r="I52" s="60">
        <v>137016</v>
      </c>
      <c r="J52" s="60">
        <v>594513</v>
      </c>
      <c r="K52" s="60">
        <v>226718</v>
      </c>
      <c r="L52" s="60">
        <v>180237</v>
      </c>
      <c r="M52" s="60">
        <v>102587</v>
      </c>
      <c r="N52" s="60">
        <v>509542</v>
      </c>
      <c r="O52" s="60"/>
      <c r="P52" s="60"/>
      <c r="Q52" s="60"/>
      <c r="R52" s="60"/>
      <c r="S52" s="60"/>
      <c r="T52" s="60"/>
      <c r="U52" s="60"/>
      <c r="V52" s="60"/>
      <c r="W52" s="60">
        <v>1104055</v>
      </c>
      <c r="X52" s="60">
        <v>1146256</v>
      </c>
      <c r="Y52" s="60">
        <v>-42201</v>
      </c>
      <c r="Z52" s="140">
        <v>-3.68</v>
      </c>
      <c r="AA52" s="155">
        <v>2292512</v>
      </c>
    </row>
    <row r="53" spans="1:27" ht="12.75">
      <c r="A53" s="310" t="s">
        <v>207</v>
      </c>
      <c r="B53" s="142"/>
      <c r="C53" s="62">
        <v>751544</v>
      </c>
      <c r="D53" s="156"/>
      <c r="E53" s="60">
        <v>946263</v>
      </c>
      <c r="F53" s="60">
        <v>946263</v>
      </c>
      <c r="G53" s="60">
        <v>173</v>
      </c>
      <c r="H53" s="60">
        <v>10258</v>
      </c>
      <c r="I53" s="60"/>
      <c r="J53" s="60">
        <v>10431</v>
      </c>
      <c r="K53" s="60"/>
      <c r="L53" s="60">
        <v>50611</v>
      </c>
      <c r="M53" s="60">
        <v>68526</v>
      </c>
      <c r="N53" s="60">
        <v>119137</v>
      </c>
      <c r="O53" s="60"/>
      <c r="P53" s="60"/>
      <c r="Q53" s="60"/>
      <c r="R53" s="60"/>
      <c r="S53" s="60"/>
      <c r="T53" s="60"/>
      <c r="U53" s="60"/>
      <c r="V53" s="60"/>
      <c r="W53" s="60">
        <v>129568</v>
      </c>
      <c r="X53" s="60">
        <v>473132</v>
      </c>
      <c r="Y53" s="60">
        <v>-343564</v>
      </c>
      <c r="Z53" s="140">
        <v>-72.61</v>
      </c>
      <c r="AA53" s="155">
        <v>946263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>
        <v>207707</v>
      </c>
      <c r="D56" s="156"/>
      <c r="E56" s="60">
        <v>238290</v>
      </c>
      <c r="F56" s="60">
        <v>238290</v>
      </c>
      <c r="G56" s="60"/>
      <c r="H56" s="60">
        <v>27666</v>
      </c>
      <c r="I56" s="60"/>
      <c r="J56" s="60">
        <v>27666</v>
      </c>
      <c r="K56" s="60"/>
      <c r="L56" s="60"/>
      <c r="M56" s="60">
        <v>1490</v>
      </c>
      <c r="N56" s="60">
        <v>1490</v>
      </c>
      <c r="O56" s="60"/>
      <c r="P56" s="60"/>
      <c r="Q56" s="60"/>
      <c r="R56" s="60"/>
      <c r="S56" s="60"/>
      <c r="T56" s="60"/>
      <c r="U56" s="60"/>
      <c r="V56" s="60"/>
      <c r="W56" s="60">
        <v>29156</v>
      </c>
      <c r="X56" s="60">
        <v>119145</v>
      </c>
      <c r="Y56" s="60">
        <v>-89989</v>
      </c>
      <c r="Z56" s="140">
        <v>-75.53</v>
      </c>
      <c r="AA56" s="155">
        <v>238290</v>
      </c>
    </row>
    <row r="57" spans="1:27" ht="12.75">
      <c r="A57" s="138" t="s">
        <v>211</v>
      </c>
      <c r="B57" s="142"/>
      <c r="C57" s="293">
        <f aca="true" t="shared" si="11" ref="C57:Y57">SUM(C52:C56)</f>
        <v>2815930</v>
      </c>
      <c r="D57" s="294">
        <f t="shared" si="11"/>
        <v>0</v>
      </c>
      <c r="E57" s="295">
        <f t="shared" si="11"/>
        <v>3477065</v>
      </c>
      <c r="F57" s="295">
        <f t="shared" si="11"/>
        <v>3477065</v>
      </c>
      <c r="G57" s="295">
        <f t="shared" si="11"/>
        <v>353820</v>
      </c>
      <c r="H57" s="295">
        <f t="shared" si="11"/>
        <v>141774</v>
      </c>
      <c r="I57" s="295">
        <f t="shared" si="11"/>
        <v>137016</v>
      </c>
      <c r="J57" s="295">
        <f t="shared" si="11"/>
        <v>632610</v>
      </c>
      <c r="K57" s="295">
        <f t="shared" si="11"/>
        <v>226718</v>
      </c>
      <c r="L57" s="295">
        <f t="shared" si="11"/>
        <v>230848</v>
      </c>
      <c r="M57" s="295">
        <f t="shared" si="11"/>
        <v>172603</v>
      </c>
      <c r="N57" s="295">
        <f t="shared" si="11"/>
        <v>630169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1262779</v>
      </c>
      <c r="X57" s="295">
        <f t="shared" si="11"/>
        <v>1738533</v>
      </c>
      <c r="Y57" s="295">
        <f t="shared" si="11"/>
        <v>-475754</v>
      </c>
      <c r="Z57" s="296">
        <f>+IF(X57&lt;&gt;0,+(Y57/X57)*100,0)</f>
        <v>-27.36525564944698</v>
      </c>
      <c r="AA57" s="297">
        <f>SUM(AA52:AA56)</f>
        <v>3477065</v>
      </c>
    </row>
    <row r="58" spans="1:27" ht="12.75">
      <c r="A58" s="311" t="s">
        <v>212</v>
      </c>
      <c r="B58" s="136"/>
      <c r="C58" s="62">
        <v>1426058</v>
      </c>
      <c r="D58" s="156"/>
      <c r="E58" s="60">
        <v>2054511</v>
      </c>
      <c r="F58" s="60">
        <v>2054511</v>
      </c>
      <c r="G58" s="60">
        <v>42809</v>
      </c>
      <c r="H58" s="60">
        <v>5697</v>
      </c>
      <c r="I58" s="60">
        <v>105131</v>
      </c>
      <c r="J58" s="60">
        <v>153637</v>
      </c>
      <c r="K58" s="60">
        <v>76899</v>
      </c>
      <c r="L58" s="60">
        <v>54351</v>
      </c>
      <c r="M58" s="60">
        <v>312110</v>
      </c>
      <c r="N58" s="60">
        <v>443360</v>
      </c>
      <c r="O58" s="60"/>
      <c r="P58" s="60"/>
      <c r="Q58" s="60"/>
      <c r="R58" s="60"/>
      <c r="S58" s="60"/>
      <c r="T58" s="60"/>
      <c r="U58" s="60"/>
      <c r="V58" s="60"/>
      <c r="W58" s="60">
        <v>596997</v>
      </c>
      <c r="X58" s="60">
        <v>1027256</v>
      </c>
      <c r="Y58" s="60">
        <v>-430259</v>
      </c>
      <c r="Z58" s="140">
        <v>-41.88</v>
      </c>
      <c r="AA58" s="155">
        <v>2054511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3656028</v>
      </c>
      <c r="D61" s="156"/>
      <c r="E61" s="60">
        <v>4756405</v>
      </c>
      <c r="F61" s="60">
        <v>4756405</v>
      </c>
      <c r="G61" s="60">
        <v>250743</v>
      </c>
      <c r="H61" s="60">
        <v>228435</v>
      </c>
      <c r="I61" s="60">
        <v>469645</v>
      </c>
      <c r="J61" s="60">
        <v>948823</v>
      </c>
      <c r="K61" s="60">
        <v>276131</v>
      </c>
      <c r="L61" s="60">
        <v>590273</v>
      </c>
      <c r="M61" s="60">
        <v>477526</v>
      </c>
      <c r="N61" s="60">
        <v>1343930</v>
      </c>
      <c r="O61" s="60"/>
      <c r="P61" s="60"/>
      <c r="Q61" s="60"/>
      <c r="R61" s="60"/>
      <c r="S61" s="60"/>
      <c r="T61" s="60"/>
      <c r="U61" s="60"/>
      <c r="V61" s="60"/>
      <c r="W61" s="60">
        <v>2292753</v>
      </c>
      <c r="X61" s="60">
        <v>2378203</v>
      </c>
      <c r="Y61" s="60">
        <v>-85450</v>
      </c>
      <c r="Z61" s="140">
        <v>-3.59</v>
      </c>
      <c r="AA61" s="155">
        <v>4756405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28298148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647373</v>
      </c>
      <c r="H68" s="60">
        <v>375906</v>
      </c>
      <c r="I68" s="60">
        <v>711791</v>
      </c>
      <c r="J68" s="60">
        <v>1735070</v>
      </c>
      <c r="K68" s="60">
        <v>579747</v>
      </c>
      <c r="L68" s="60">
        <v>875472</v>
      </c>
      <c r="M68" s="60">
        <v>962239</v>
      </c>
      <c r="N68" s="60">
        <v>2417458</v>
      </c>
      <c r="O68" s="60"/>
      <c r="P68" s="60"/>
      <c r="Q68" s="60"/>
      <c r="R68" s="60"/>
      <c r="S68" s="60"/>
      <c r="T68" s="60"/>
      <c r="U68" s="60"/>
      <c r="V68" s="60"/>
      <c r="W68" s="60">
        <v>4152528</v>
      </c>
      <c r="X68" s="60"/>
      <c r="Y68" s="60">
        <v>4152528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28298148</v>
      </c>
      <c r="F69" s="220">
        <f t="shared" si="12"/>
        <v>0</v>
      </c>
      <c r="G69" s="220">
        <f t="shared" si="12"/>
        <v>647373</v>
      </c>
      <c r="H69" s="220">
        <f t="shared" si="12"/>
        <v>375906</v>
      </c>
      <c r="I69" s="220">
        <f t="shared" si="12"/>
        <v>711791</v>
      </c>
      <c r="J69" s="220">
        <f t="shared" si="12"/>
        <v>1735070</v>
      </c>
      <c r="K69" s="220">
        <f t="shared" si="12"/>
        <v>579747</v>
      </c>
      <c r="L69" s="220">
        <f t="shared" si="12"/>
        <v>875472</v>
      </c>
      <c r="M69" s="220">
        <f t="shared" si="12"/>
        <v>962239</v>
      </c>
      <c r="N69" s="220">
        <f t="shared" si="12"/>
        <v>2417458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4152528</v>
      </c>
      <c r="X69" s="220">
        <f t="shared" si="12"/>
        <v>0</v>
      </c>
      <c r="Y69" s="220">
        <f t="shared" si="12"/>
        <v>4152528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33384036</v>
      </c>
      <c r="D5" s="357">
        <f t="shared" si="0"/>
        <v>0</v>
      </c>
      <c r="E5" s="356">
        <f t="shared" si="0"/>
        <v>45857000</v>
      </c>
      <c r="F5" s="358">
        <f t="shared" si="0"/>
        <v>45857000</v>
      </c>
      <c r="G5" s="358">
        <f t="shared" si="0"/>
        <v>172642</v>
      </c>
      <c r="H5" s="356">
        <f t="shared" si="0"/>
        <v>1213920</v>
      </c>
      <c r="I5" s="356">
        <f t="shared" si="0"/>
        <v>99350</v>
      </c>
      <c r="J5" s="358">
        <f t="shared" si="0"/>
        <v>1485912</v>
      </c>
      <c r="K5" s="358">
        <f t="shared" si="0"/>
        <v>1711509</v>
      </c>
      <c r="L5" s="356">
        <f t="shared" si="0"/>
        <v>3255718</v>
      </c>
      <c r="M5" s="356">
        <f t="shared" si="0"/>
        <v>10883820</v>
      </c>
      <c r="N5" s="358">
        <f t="shared" si="0"/>
        <v>15851047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17336959</v>
      </c>
      <c r="X5" s="356">
        <f t="shared" si="0"/>
        <v>22928500</v>
      </c>
      <c r="Y5" s="358">
        <f t="shared" si="0"/>
        <v>-5591541</v>
      </c>
      <c r="Z5" s="359">
        <f>+IF(X5&lt;&gt;0,+(Y5/X5)*100,0)</f>
        <v>-24.386859149093922</v>
      </c>
      <c r="AA5" s="360">
        <f>+AA6+AA8+AA11+AA13+AA15</f>
        <v>45857000</v>
      </c>
    </row>
    <row r="6" spans="1:27" ht="12.75">
      <c r="A6" s="361" t="s">
        <v>206</v>
      </c>
      <c r="B6" s="142"/>
      <c r="C6" s="60">
        <f>+C7</f>
        <v>24189874</v>
      </c>
      <c r="D6" s="340">
        <f aca="true" t="shared" si="1" ref="D6:AA6">+D7</f>
        <v>0</v>
      </c>
      <c r="E6" s="60">
        <f t="shared" si="1"/>
        <v>25454000</v>
      </c>
      <c r="F6" s="59">
        <f t="shared" si="1"/>
        <v>25454000</v>
      </c>
      <c r="G6" s="59">
        <f t="shared" si="1"/>
        <v>61505</v>
      </c>
      <c r="H6" s="60">
        <f t="shared" si="1"/>
        <v>968571</v>
      </c>
      <c r="I6" s="60">
        <f t="shared" si="1"/>
        <v>0</v>
      </c>
      <c r="J6" s="59">
        <f t="shared" si="1"/>
        <v>1030076</v>
      </c>
      <c r="K6" s="59">
        <f t="shared" si="1"/>
        <v>135000</v>
      </c>
      <c r="L6" s="60">
        <f t="shared" si="1"/>
        <v>2065066</v>
      </c>
      <c r="M6" s="60">
        <f t="shared" si="1"/>
        <v>8816567</v>
      </c>
      <c r="N6" s="59">
        <f t="shared" si="1"/>
        <v>11016633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12046709</v>
      </c>
      <c r="X6" s="60">
        <f t="shared" si="1"/>
        <v>12727000</v>
      </c>
      <c r="Y6" s="59">
        <f t="shared" si="1"/>
        <v>-680291</v>
      </c>
      <c r="Z6" s="61">
        <f>+IF(X6&lt;&gt;0,+(Y6/X6)*100,0)</f>
        <v>-5.345258112673843</v>
      </c>
      <c r="AA6" s="62">
        <f t="shared" si="1"/>
        <v>25454000</v>
      </c>
    </row>
    <row r="7" spans="1:27" ht="12.75">
      <c r="A7" s="291" t="s">
        <v>230</v>
      </c>
      <c r="B7" s="142"/>
      <c r="C7" s="60">
        <v>24189874</v>
      </c>
      <c r="D7" s="340"/>
      <c r="E7" s="60">
        <v>25454000</v>
      </c>
      <c r="F7" s="59">
        <v>25454000</v>
      </c>
      <c r="G7" s="59">
        <v>61505</v>
      </c>
      <c r="H7" s="60">
        <v>968571</v>
      </c>
      <c r="I7" s="60"/>
      <c r="J7" s="59">
        <v>1030076</v>
      </c>
      <c r="K7" s="59">
        <v>135000</v>
      </c>
      <c r="L7" s="60">
        <v>2065066</v>
      </c>
      <c r="M7" s="60">
        <v>8816567</v>
      </c>
      <c r="N7" s="59">
        <v>11016633</v>
      </c>
      <c r="O7" s="59"/>
      <c r="P7" s="60"/>
      <c r="Q7" s="60"/>
      <c r="R7" s="59"/>
      <c r="S7" s="59"/>
      <c r="T7" s="60"/>
      <c r="U7" s="60"/>
      <c r="V7" s="59"/>
      <c r="W7" s="59">
        <v>12046709</v>
      </c>
      <c r="X7" s="60">
        <v>12727000</v>
      </c>
      <c r="Y7" s="59">
        <v>-680291</v>
      </c>
      <c r="Z7" s="61">
        <v>-5.35</v>
      </c>
      <c r="AA7" s="62">
        <v>25454000</v>
      </c>
    </row>
    <row r="8" spans="1:27" ht="12.75">
      <c r="A8" s="361" t="s">
        <v>207</v>
      </c>
      <c r="B8" s="142"/>
      <c r="C8" s="60">
        <f aca="true" t="shared" si="2" ref="C8:Y8">SUM(C9:C10)</f>
        <v>6175833</v>
      </c>
      <c r="D8" s="340">
        <f t="shared" si="2"/>
        <v>0</v>
      </c>
      <c r="E8" s="60">
        <f t="shared" si="2"/>
        <v>8283000</v>
      </c>
      <c r="F8" s="59">
        <f t="shared" si="2"/>
        <v>8283000</v>
      </c>
      <c r="G8" s="59">
        <f t="shared" si="2"/>
        <v>111137</v>
      </c>
      <c r="H8" s="60">
        <f t="shared" si="2"/>
        <v>245349</v>
      </c>
      <c r="I8" s="60">
        <f t="shared" si="2"/>
        <v>40850</v>
      </c>
      <c r="J8" s="59">
        <f t="shared" si="2"/>
        <v>397336</v>
      </c>
      <c r="K8" s="59">
        <f t="shared" si="2"/>
        <v>340774</v>
      </c>
      <c r="L8" s="60">
        <f t="shared" si="2"/>
        <v>2206194</v>
      </c>
      <c r="M8" s="60">
        <f t="shared" si="2"/>
        <v>242209</v>
      </c>
      <c r="N8" s="59">
        <f t="shared" si="2"/>
        <v>2789177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3186513</v>
      </c>
      <c r="X8" s="60">
        <f t="shared" si="2"/>
        <v>4141500</v>
      </c>
      <c r="Y8" s="59">
        <f t="shared" si="2"/>
        <v>-954987</v>
      </c>
      <c r="Z8" s="61">
        <f>+IF(X8&lt;&gt;0,+(Y8/X8)*100,0)</f>
        <v>-23.058964143426294</v>
      </c>
      <c r="AA8" s="62">
        <f>SUM(AA9:AA10)</f>
        <v>8283000</v>
      </c>
    </row>
    <row r="9" spans="1:27" ht="12.75">
      <c r="A9" s="291" t="s">
        <v>231</v>
      </c>
      <c r="B9" s="142"/>
      <c r="C9" s="60">
        <v>6175833</v>
      </c>
      <c r="D9" s="340"/>
      <c r="E9" s="60">
        <v>8183000</v>
      </c>
      <c r="F9" s="59">
        <v>8183000</v>
      </c>
      <c r="G9" s="59"/>
      <c r="H9" s="60">
        <v>133747</v>
      </c>
      <c r="I9" s="60"/>
      <c r="J9" s="59">
        <v>133747</v>
      </c>
      <c r="K9" s="59">
        <v>228143</v>
      </c>
      <c r="L9" s="60">
        <v>1935360</v>
      </c>
      <c r="M9" s="60"/>
      <c r="N9" s="59">
        <v>2163503</v>
      </c>
      <c r="O9" s="59"/>
      <c r="P9" s="60"/>
      <c r="Q9" s="60"/>
      <c r="R9" s="59"/>
      <c r="S9" s="59"/>
      <c r="T9" s="60"/>
      <c r="U9" s="60"/>
      <c r="V9" s="59"/>
      <c r="W9" s="59">
        <v>2297250</v>
      </c>
      <c r="X9" s="60">
        <v>4091500</v>
      </c>
      <c r="Y9" s="59">
        <v>-1794250</v>
      </c>
      <c r="Z9" s="61">
        <v>-43.85</v>
      </c>
      <c r="AA9" s="62">
        <v>8183000</v>
      </c>
    </row>
    <row r="10" spans="1:27" ht="12.75">
      <c r="A10" s="291" t="s">
        <v>232</v>
      </c>
      <c r="B10" s="142"/>
      <c r="C10" s="60"/>
      <c r="D10" s="340"/>
      <c r="E10" s="60">
        <v>100000</v>
      </c>
      <c r="F10" s="59">
        <v>100000</v>
      </c>
      <c r="G10" s="59">
        <v>111137</v>
      </c>
      <c r="H10" s="60">
        <v>111602</v>
      </c>
      <c r="I10" s="60">
        <v>40850</v>
      </c>
      <c r="J10" s="59">
        <v>263589</v>
      </c>
      <c r="K10" s="59">
        <v>112631</v>
      </c>
      <c r="L10" s="60">
        <v>270834</v>
      </c>
      <c r="M10" s="60">
        <v>242209</v>
      </c>
      <c r="N10" s="59">
        <v>625674</v>
      </c>
      <c r="O10" s="59"/>
      <c r="P10" s="60"/>
      <c r="Q10" s="60"/>
      <c r="R10" s="59"/>
      <c r="S10" s="59"/>
      <c r="T10" s="60"/>
      <c r="U10" s="60"/>
      <c r="V10" s="59"/>
      <c r="W10" s="59">
        <v>889263</v>
      </c>
      <c r="X10" s="60">
        <v>50000</v>
      </c>
      <c r="Y10" s="59">
        <v>839263</v>
      </c>
      <c r="Z10" s="61">
        <v>1678.53</v>
      </c>
      <c r="AA10" s="62">
        <v>100000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3018329</v>
      </c>
      <c r="D15" s="340">
        <f t="shared" si="5"/>
        <v>0</v>
      </c>
      <c r="E15" s="60">
        <f t="shared" si="5"/>
        <v>12120000</v>
      </c>
      <c r="F15" s="59">
        <f t="shared" si="5"/>
        <v>12120000</v>
      </c>
      <c r="G15" s="59">
        <f t="shared" si="5"/>
        <v>0</v>
      </c>
      <c r="H15" s="60">
        <f t="shared" si="5"/>
        <v>0</v>
      </c>
      <c r="I15" s="60">
        <f t="shared" si="5"/>
        <v>58500</v>
      </c>
      <c r="J15" s="59">
        <f t="shared" si="5"/>
        <v>58500</v>
      </c>
      <c r="K15" s="59">
        <f t="shared" si="5"/>
        <v>1235735</v>
      </c>
      <c r="L15" s="60">
        <f t="shared" si="5"/>
        <v>-1015542</v>
      </c>
      <c r="M15" s="60">
        <f t="shared" si="5"/>
        <v>1825044</v>
      </c>
      <c r="N15" s="59">
        <f t="shared" si="5"/>
        <v>2045237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2103737</v>
      </c>
      <c r="X15" s="60">
        <f t="shared" si="5"/>
        <v>6060000</v>
      </c>
      <c r="Y15" s="59">
        <f t="shared" si="5"/>
        <v>-3956263</v>
      </c>
      <c r="Z15" s="61">
        <f>+IF(X15&lt;&gt;0,+(Y15/X15)*100,0)</f>
        <v>-65.28486798679867</v>
      </c>
      <c r="AA15" s="62">
        <f>SUM(AA16:AA20)</f>
        <v>12120000</v>
      </c>
    </row>
    <row r="16" spans="1:27" ht="12.75">
      <c r="A16" s="291" t="s">
        <v>235</v>
      </c>
      <c r="B16" s="300"/>
      <c r="C16" s="60">
        <v>3018329</v>
      </c>
      <c r="D16" s="340"/>
      <c r="E16" s="60">
        <v>12120000</v>
      </c>
      <c r="F16" s="59">
        <v>12120000</v>
      </c>
      <c r="G16" s="59"/>
      <c r="H16" s="60"/>
      <c r="I16" s="60">
        <v>58500</v>
      </c>
      <c r="J16" s="59">
        <v>58500</v>
      </c>
      <c r="K16" s="59">
        <v>1235735</v>
      </c>
      <c r="L16" s="60">
        <v>-1015542</v>
      </c>
      <c r="M16" s="60">
        <v>1825044</v>
      </c>
      <c r="N16" s="59">
        <v>2045237</v>
      </c>
      <c r="O16" s="59"/>
      <c r="P16" s="60"/>
      <c r="Q16" s="60"/>
      <c r="R16" s="59"/>
      <c r="S16" s="59"/>
      <c r="T16" s="60"/>
      <c r="U16" s="60"/>
      <c r="V16" s="59"/>
      <c r="W16" s="59">
        <v>2103737</v>
      </c>
      <c r="X16" s="60">
        <v>6060000</v>
      </c>
      <c r="Y16" s="59">
        <v>-3956263</v>
      </c>
      <c r="Z16" s="61">
        <v>-65.28</v>
      </c>
      <c r="AA16" s="62">
        <v>12120000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3392016</v>
      </c>
      <c r="D22" s="344">
        <f t="shared" si="6"/>
        <v>0</v>
      </c>
      <c r="E22" s="343">
        <f t="shared" si="6"/>
        <v>7962250</v>
      </c>
      <c r="F22" s="345">
        <f t="shared" si="6"/>
        <v>7962250</v>
      </c>
      <c r="G22" s="345">
        <f t="shared" si="6"/>
        <v>90462</v>
      </c>
      <c r="H22" s="343">
        <f t="shared" si="6"/>
        <v>0</v>
      </c>
      <c r="I22" s="343">
        <f t="shared" si="6"/>
        <v>88500</v>
      </c>
      <c r="J22" s="345">
        <f t="shared" si="6"/>
        <v>178962</v>
      </c>
      <c r="K22" s="345">
        <f t="shared" si="6"/>
        <v>55687</v>
      </c>
      <c r="L22" s="343">
        <f t="shared" si="6"/>
        <v>309186</v>
      </c>
      <c r="M22" s="343">
        <f t="shared" si="6"/>
        <v>1010204</v>
      </c>
      <c r="N22" s="345">
        <f t="shared" si="6"/>
        <v>1375077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1554039</v>
      </c>
      <c r="X22" s="343">
        <f t="shared" si="6"/>
        <v>3981125</v>
      </c>
      <c r="Y22" s="345">
        <f t="shared" si="6"/>
        <v>-2427086</v>
      </c>
      <c r="Z22" s="336">
        <f>+IF(X22&lt;&gt;0,+(Y22/X22)*100,0)</f>
        <v>-60.964827781092026</v>
      </c>
      <c r="AA22" s="350">
        <f>SUM(AA23:AA32)</f>
        <v>7962250</v>
      </c>
    </row>
    <row r="23" spans="1:27" ht="12.75">
      <c r="A23" s="361" t="s">
        <v>238</v>
      </c>
      <c r="B23" s="142"/>
      <c r="C23" s="60">
        <v>823671</v>
      </c>
      <c r="D23" s="340"/>
      <c r="E23" s="60"/>
      <c r="F23" s="59"/>
      <c r="G23" s="59">
        <v>90462</v>
      </c>
      <c r="H23" s="60"/>
      <c r="I23" s="60"/>
      <c r="J23" s="59">
        <v>90462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90462</v>
      </c>
      <c r="X23" s="60"/>
      <c r="Y23" s="59">
        <v>90462</v>
      </c>
      <c r="Z23" s="61"/>
      <c r="AA23" s="62"/>
    </row>
    <row r="24" spans="1:27" ht="12.75">
      <c r="A24" s="361" t="s">
        <v>239</v>
      </c>
      <c r="B24" s="142"/>
      <c r="C24" s="60">
        <v>773509</v>
      </c>
      <c r="D24" s="340"/>
      <c r="E24" s="60">
        <v>250000</v>
      </c>
      <c r="F24" s="59">
        <v>250000</v>
      </c>
      <c r="G24" s="59"/>
      <c r="H24" s="60"/>
      <c r="I24" s="60"/>
      <c r="J24" s="59"/>
      <c r="K24" s="59"/>
      <c r="L24" s="60">
        <v>223412</v>
      </c>
      <c r="M24" s="60"/>
      <c r="N24" s="59">
        <v>223412</v>
      </c>
      <c r="O24" s="59"/>
      <c r="P24" s="60"/>
      <c r="Q24" s="60"/>
      <c r="R24" s="59"/>
      <c r="S24" s="59"/>
      <c r="T24" s="60"/>
      <c r="U24" s="60"/>
      <c r="V24" s="59"/>
      <c r="W24" s="59">
        <v>223412</v>
      </c>
      <c r="X24" s="60">
        <v>125000</v>
      </c>
      <c r="Y24" s="59">
        <v>98412</v>
      </c>
      <c r="Z24" s="61">
        <v>78.73</v>
      </c>
      <c r="AA24" s="62">
        <v>250000</v>
      </c>
    </row>
    <row r="25" spans="1:27" ht="12.75">
      <c r="A25" s="361" t="s">
        <v>240</v>
      </c>
      <c r="B25" s="142"/>
      <c r="C25" s="60">
        <v>1794836</v>
      </c>
      <c r="D25" s="340"/>
      <c r="E25" s="60"/>
      <c r="F25" s="59"/>
      <c r="G25" s="59"/>
      <c r="H25" s="60"/>
      <c r="I25" s="60"/>
      <c r="J25" s="59"/>
      <c r="K25" s="59"/>
      <c r="L25" s="60">
        <v>85774</v>
      </c>
      <c r="M25" s="60">
        <v>53342</v>
      </c>
      <c r="N25" s="59">
        <v>139116</v>
      </c>
      <c r="O25" s="59"/>
      <c r="P25" s="60"/>
      <c r="Q25" s="60"/>
      <c r="R25" s="59"/>
      <c r="S25" s="59"/>
      <c r="T25" s="60"/>
      <c r="U25" s="60"/>
      <c r="V25" s="59"/>
      <c r="W25" s="59">
        <v>139116</v>
      </c>
      <c r="X25" s="60"/>
      <c r="Y25" s="59">
        <v>139116</v>
      </c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7712250</v>
      </c>
      <c r="F32" s="59">
        <v>7712250</v>
      </c>
      <c r="G32" s="59"/>
      <c r="H32" s="60"/>
      <c r="I32" s="60">
        <v>88500</v>
      </c>
      <c r="J32" s="59">
        <v>88500</v>
      </c>
      <c r="K32" s="59">
        <v>55687</v>
      </c>
      <c r="L32" s="60"/>
      <c r="M32" s="60">
        <v>956862</v>
      </c>
      <c r="N32" s="59">
        <v>1012549</v>
      </c>
      <c r="O32" s="59"/>
      <c r="P32" s="60"/>
      <c r="Q32" s="60"/>
      <c r="R32" s="59"/>
      <c r="S32" s="59"/>
      <c r="T32" s="60"/>
      <c r="U32" s="60"/>
      <c r="V32" s="59"/>
      <c r="W32" s="59">
        <v>1101049</v>
      </c>
      <c r="X32" s="60">
        <v>3856125</v>
      </c>
      <c r="Y32" s="59">
        <v>-2755076</v>
      </c>
      <c r="Z32" s="61">
        <v>-71.45</v>
      </c>
      <c r="AA32" s="62">
        <v>7712250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9172869</v>
      </c>
      <c r="D40" s="344">
        <f t="shared" si="9"/>
        <v>0</v>
      </c>
      <c r="E40" s="343">
        <f t="shared" si="9"/>
        <v>4347000</v>
      </c>
      <c r="F40" s="345">
        <f t="shared" si="9"/>
        <v>4347000</v>
      </c>
      <c r="G40" s="345">
        <f t="shared" si="9"/>
        <v>-3884</v>
      </c>
      <c r="H40" s="343">
        <f t="shared" si="9"/>
        <v>19888</v>
      </c>
      <c r="I40" s="343">
        <f t="shared" si="9"/>
        <v>194378</v>
      </c>
      <c r="J40" s="345">
        <f t="shared" si="9"/>
        <v>210382</v>
      </c>
      <c r="K40" s="345">
        <f t="shared" si="9"/>
        <v>21395</v>
      </c>
      <c r="L40" s="343">
        <f t="shared" si="9"/>
        <v>253652</v>
      </c>
      <c r="M40" s="343">
        <f t="shared" si="9"/>
        <v>27700</v>
      </c>
      <c r="N40" s="345">
        <f t="shared" si="9"/>
        <v>302747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513129</v>
      </c>
      <c r="X40" s="343">
        <f t="shared" si="9"/>
        <v>2173500</v>
      </c>
      <c r="Y40" s="345">
        <f t="shared" si="9"/>
        <v>-1660371</v>
      </c>
      <c r="Z40" s="336">
        <f>+IF(X40&lt;&gt;0,+(Y40/X40)*100,0)</f>
        <v>-76.39158040027606</v>
      </c>
      <c r="AA40" s="350">
        <f>SUM(AA41:AA49)</f>
        <v>4347000</v>
      </c>
    </row>
    <row r="41" spans="1:27" ht="12.75">
      <c r="A41" s="361" t="s">
        <v>249</v>
      </c>
      <c r="B41" s="142"/>
      <c r="C41" s="362">
        <v>1609809</v>
      </c>
      <c r="D41" s="363"/>
      <c r="E41" s="362">
        <v>1700000</v>
      </c>
      <c r="F41" s="364">
        <v>1700000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850000</v>
      </c>
      <c r="Y41" s="364">
        <v>-850000</v>
      </c>
      <c r="Z41" s="365">
        <v>-100</v>
      </c>
      <c r="AA41" s="366">
        <v>1700000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3492157</v>
      </c>
      <c r="D43" s="369"/>
      <c r="E43" s="305">
        <v>1200000</v>
      </c>
      <c r="F43" s="370">
        <v>1200000</v>
      </c>
      <c r="G43" s="370">
        <v>3900</v>
      </c>
      <c r="H43" s="305">
        <v>19888</v>
      </c>
      <c r="I43" s="305">
        <v>160516</v>
      </c>
      <c r="J43" s="370">
        <v>184304</v>
      </c>
      <c r="K43" s="370">
        <v>21395</v>
      </c>
      <c r="L43" s="305"/>
      <c r="M43" s="305"/>
      <c r="N43" s="370">
        <v>21395</v>
      </c>
      <c r="O43" s="370"/>
      <c r="P43" s="305"/>
      <c r="Q43" s="305"/>
      <c r="R43" s="370"/>
      <c r="S43" s="370"/>
      <c r="T43" s="305"/>
      <c r="U43" s="305"/>
      <c r="V43" s="370"/>
      <c r="W43" s="370">
        <v>205699</v>
      </c>
      <c r="X43" s="305">
        <v>600000</v>
      </c>
      <c r="Y43" s="370">
        <v>-394301</v>
      </c>
      <c r="Z43" s="371">
        <v>-65.72</v>
      </c>
      <c r="AA43" s="303">
        <v>1200000</v>
      </c>
    </row>
    <row r="44" spans="1:27" ht="12.75">
      <c r="A44" s="361" t="s">
        <v>252</v>
      </c>
      <c r="B44" s="136"/>
      <c r="C44" s="60">
        <v>304494</v>
      </c>
      <c r="D44" s="368"/>
      <c r="E44" s="54">
        <v>1247000</v>
      </c>
      <c r="F44" s="53">
        <v>1247000</v>
      </c>
      <c r="G44" s="53">
        <v>-7784</v>
      </c>
      <c r="H44" s="54"/>
      <c r="I44" s="54">
        <v>7784</v>
      </c>
      <c r="J44" s="53"/>
      <c r="K44" s="53"/>
      <c r="L44" s="54"/>
      <c r="M44" s="54">
        <v>27700</v>
      </c>
      <c r="N44" s="53">
        <v>27700</v>
      </c>
      <c r="O44" s="53"/>
      <c r="P44" s="54"/>
      <c r="Q44" s="54"/>
      <c r="R44" s="53"/>
      <c r="S44" s="53"/>
      <c r="T44" s="54"/>
      <c r="U44" s="54"/>
      <c r="V44" s="53"/>
      <c r="W44" s="53">
        <v>27700</v>
      </c>
      <c r="X44" s="54">
        <v>623500</v>
      </c>
      <c r="Y44" s="53">
        <v>-595800</v>
      </c>
      <c r="Z44" s="94">
        <v>-95.56</v>
      </c>
      <c r="AA44" s="95">
        <v>1247000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3279133</v>
      </c>
      <c r="D48" s="368"/>
      <c r="E48" s="54">
        <v>200000</v>
      </c>
      <c r="F48" s="53">
        <v>200000</v>
      </c>
      <c r="G48" s="53"/>
      <c r="H48" s="54"/>
      <c r="I48" s="54">
        <v>26078</v>
      </c>
      <c r="J48" s="53">
        <v>26078</v>
      </c>
      <c r="K48" s="53"/>
      <c r="L48" s="54">
        <v>253652</v>
      </c>
      <c r="M48" s="54"/>
      <c r="N48" s="53">
        <v>253652</v>
      </c>
      <c r="O48" s="53"/>
      <c r="P48" s="54"/>
      <c r="Q48" s="54"/>
      <c r="R48" s="53"/>
      <c r="S48" s="53"/>
      <c r="T48" s="54"/>
      <c r="U48" s="54"/>
      <c r="V48" s="53"/>
      <c r="W48" s="53">
        <v>279730</v>
      </c>
      <c r="X48" s="54">
        <v>100000</v>
      </c>
      <c r="Y48" s="53">
        <v>179730</v>
      </c>
      <c r="Z48" s="94">
        <v>179.73</v>
      </c>
      <c r="AA48" s="95">
        <v>200000</v>
      </c>
    </row>
    <row r="49" spans="1:27" ht="12.75">
      <c r="A49" s="361" t="s">
        <v>93</v>
      </c>
      <c r="B49" s="136"/>
      <c r="C49" s="54">
        <v>487276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32352</v>
      </c>
      <c r="D57" s="344">
        <f aca="true" t="shared" si="13" ref="D57:AA57">+D58</f>
        <v>0</v>
      </c>
      <c r="E57" s="343">
        <f t="shared" si="13"/>
        <v>600000</v>
      </c>
      <c r="F57" s="345">
        <f t="shared" si="13"/>
        <v>600000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300000</v>
      </c>
      <c r="Y57" s="345">
        <f t="shared" si="13"/>
        <v>-300000</v>
      </c>
      <c r="Z57" s="336">
        <f>+IF(X57&lt;&gt;0,+(Y57/X57)*100,0)</f>
        <v>-100</v>
      </c>
      <c r="AA57" s="350">
        <f t="shared" si="13"/>
        <v>600000</v>
      </c>
    </row>
    <row r="58" spans="1:27" ht="12.75">
      <c r="A58" s="361" t="s">
        <v>218</v>
      </c>
      <c r="B58" s="136"/>
      <c r="C58" s="60">
        <v>32352</v>
      </c>
      <c r="D58" s="340"/>
      <c r="E58" s="60">
        <v>600000</v>
      </c>
      <c r="F58" s="59">
        <v>600000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300000</v>
      </c>
      <c r="Y58" s="59">
        <v>-300000</v>
      </c>
      <c r="Z58" s="61">
        <v>-100</v>
      </c>
      <c r="AA58" s="62">
        <v>600000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45981273</v>
      </c>
      <c r="D60" s="346">
        <f t="shared" si="14"/>
        <v>0</v>
      </c>
      <c r="E60" s="219">
        <f t="shared" si="14"/>
        <v>58766250</v>
      </c>
      <c r="F60" s="264">
        <f t="shared" si="14"/>
        <v>58766250</v>
      </c>
      <c r="G60" s="264">
        <f t="shared" si="14"/>
        <v>259220</v>
      </c>
      <c r="H60" s="219">
        <f t="shared" si="14"/>
        <v>1233808</v>
      </c>
      <c r="I60" s="219">
        <f t="shared" si="14"/>
        <v>382228</v>
      </c>
      <c r="J60" s="264">
        <f t="shared" si="14"/>
        <v>1875256</v>
      </c>
      <c r="K60" s="264">
        <f t="shared" si="14"/>
        <v>1788591</v>
      </c>
      <c r="L60" s="219">
        <f t="shared" si="14"/>
        <v>3818556</v>
      </c>
      <c r="M60" s="219">
        <f t="shared" si="14"/>
        <v>11921724</v>
      </c>
      <c r="N60" s="264">
        <f t="shared" si="14"/>
        <v>17528871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19404127</v>
      </c>
      <c r="X60" s="219">
        <f t="shared" si="14"/>
        <v>29383125</v>
      </c>
      <c r="Y60" s="264">
        <f t="shared" si="14"/>
        <v>-9978998</v>
      </c>
      <c r="Z60" s="337">
        <f>+IF(X60&lt;&gt;0,+(Y60/X60)*100,0)</f>
        <v>-33.96166336970625</v>
      </c>
      <c r="AA60" s="232">
        <f>+AA57+AA54+AA51+AA40+AA37+AA34+AA22+AA5</f>
        <v>58766250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10301000</v>
      </c>
      <c r="F5" s="358">
        <f t="shared" si="0"/>
        <v>10301000</v>
      </c>
      <c r="G5" s="358">
        <f t="shared" si="0"/>
        <v>291881</v>
      </c>
      <c r="H5" s="356">
        <f t="shared" si="0"/>
        <v>334031</v>
      </c>
      <c r="I5" s="356">
        <f t="shared" si="0"/>
        <v>0</v>
      </c>
      <c r="J5" s="358">
        <f t="shared" si="0"/>
        <v>625912</v>
      </c>
      <c r="K5" s="358">
        <f t="shared" si="0"/>
        <v>150100</v>
      </c>
      <c r="L5" s="356">
        <f t="shared" si="0"/>
        <v>1512550</v>
      </c>
      <c r="M5" s="356">
        <f t="shared" si="0"/>
        <v>1604992</v>
      </c>
      <c r="N5" s="358">
        <f t="shared" si="0"/>
        <v>3267642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3893554</v>
      </c>
      <c r="X5" s="356">
        <f t="shared" si="0"/>
        <v>5150500</v>
      </c>
      <c r="Y5" s="358">
        <f t="shared" si="0"/>
        <v>-1256946</v>
      </c>
      <c r="Z5" s="359">
        <f>+IF(X5&lt;&gt;0,+(Y5/X5)*100,0)</f>
        <v>-24.404349092321134</v>
      </c>
      <c r="AA5" s="360">
        <f>+AA6+AA8+AA11+AA13+AA15</f>
        <v>10301000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10301000</v>
      </c>
      <c r="F15" s="59">
        <f t="shared" si="5"/>
        <v>10301000</v>
      </c>
      <c r="G15" s="59">
        <f t="shared" si="5"/>
        <v>291881</v>
      </c>
      <c r="H15" s="60">
        <f t="shared" si="5"/>
        <v>334031</v>
      </c>
      <c r="I15" s="60">
        <f t="shared" si="5"/>
        <v>0</v>
      </c>
      <c r="J15" s="59">
        <f t="shared" si="5"/>
        <v>625912</v>
      </c>
      <c r="K15" s="59">
        <f t="shared" si="5"/>
        <v>150100</v>
      </c>
      <c r="L15" s="60">
        <f t="shared" si="5"/>
        <v>1512550</v>
      </c>
      <c r="M15" s="60">
        <f t="shared" si="5"/>
        <v>1604992</v>
      </c>
      <c r="N15" s="59">
        <f t="shared" si="5"/>
        <v>3267642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3893554</v>
      </c>
      <c r="X15" s="60">
        <f t="shared" si="5"/>
        <v>5150500</v>
      </c>
      <c r="Y15" s="59">
        <f t="shared" si="5"/>
        <v>-1256946</v>
      </c>
      <c r="Z15" s="61">
        <f>+IF(X15&lt;&gt;0,+(Y15/X15)*100,0)</f>
        <v>-24.404349092321134</v>
      </c>
      <c r="AA15" s="62">
        <f>SUM(AA16:AA20)</f>
        <v>10301000</v>
      </c>
    </row>
    <row r="16" spans="1:27" ht="12.75">
      <c r="A16" s="291" t="s">
        <v>235</v>
      </c>
      <c r="B16" s="300"/>
      <c r="C16" s="60"/>
      <c r="D16" s="340"/>
      <c r="E16" s="60">
        <v>10301000</v>
      </c>
      <c r="F16" s="59">
        <v>10301000</v>
      </c>
      <c r="G16" s="59">
        <v>291881</v>
      </c>
      <c r="H16" s="60">
        <v>334031</v>
      </c>
      <c r="I16" s="60"/>
      <c r="J16" s="59">
        <v>625912</v>
      </c>
      <c r="K16" s="59">
        <v>150100</v>
      </c>
      <c r="L16" s="60">
        <v>1512550</v>
      </c>
      <c r="M16" s="60">
        <v>1604992</v>
      </c>
      <c r="N16" s="59">
        <v>3267642</v>
      </c>
      <c r="O16" s="59"/>
      <c r="P16" s="60"/>
      <c r="Q16" s="60"/>
      <c r="R16" s="59"/>
      <c r="S16" s="59"/>
      <c r="T16" s="60"/>
      <c r="U16" s="60"/>
      <c r="V16" s="59"/>
      <c r="W16" s="59">
        <v>3893554</v>
      </c>
      <c r="X16" s="60">
        <v>5150500</v>
      </c>
      <c r="Y16" s="59">
        <v>-1256946</v>
      </c>
      <c r="Z16" s="61">
        <v>-24.4</v>
      </c>
      <c r="AA16" s="62">
        <v>10301000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3200000</v>
      </c>
      <c r="F22" s="345">
        <f t="shared" si="6"/>
        <v>3200000</v>
      </c>
      <c r="G22" s="345">
        <f t="shared" si="6"/>
        <v>140247</v>
      </c>
      <c r="H22" s="343">
        <f t="shared" si="6"/>
        <v>117609</v>
      </c>
      <c r="I22" s="343">
        <f t="shared" si="6"/>
        <v>0</v>
      </c>
      <c r="J22" s="345">
        <f t="shared" si="6"/>
        <v>257856</v>
      </c>
      <c r="K22" s="345">
        <f t="shared" si="6"/>
        <v>0</v>
      </c>
      <c r="L22" s="343">
        <f t="shared" si="6"/>
        <v>0</v>
      </c>
      <c r="M22" s="343">
        <f t="shared" si="6"/>
        <v>157525</v>
      </c>
      <c r="N22" s="345">
        <f t="shared" si="6"/>
        <v>157525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415381</v>
      </c>
      <c r="X22" s="343">
        <f t="shared" si="6"/>
        <v>1600000</v>
      </c>
      <c r="Y22" s="345">
        <f t="shared" si="6"/>
        <v>-1184619</v>
      </c>
      <c r="Z22" s="336">
        <f>+IF(X22&lt;&gt;0,+(Y22/X22)*100,0)</f>
        <v>-74.0386875</v>
      </c>
      <c r="AA22" s="350">
        <f>SUM(AA23:AA32)</f>
        <v>3200000</v>
      </c>
    </row>
    <row r="23" spans="1:27" ht="12.75">
      <c r="A23" s="361" t="s">
        <v>238</v>
      </c>
      <c r="B23" s="142"/>
      <c r="C23" s="60"/>
      <c r="D23" s="340"/>
      <c r="E23" s="60">
        <v>600000</v>
      </c>
      <c r="F23" s="59">
        <v>600000</v>
      </c>
      <c r="G23" s="59"/>
      <c r="H23" s="60">
        <v>117609</v>
      </c>
      <c r="I23" s="60"/>
      <c r="J23" s="59">
        <v>117609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117609</v>
      </c>
      <c r="X23" s="60">
        <v>300000</v>
      </c>
      <c r="Y23" s="59">
        <v>-182391</v>
      </c>
      <c r="Z23" s="61">
        <v>-60.8</v>
      </c>
      <c r="AA23" s="62">
        <v>600000</v>
      </c>
    </row>
    <row r="24" spans="1:27" ht="12.75">
      <c r="A24" s="361" t="s">
        <v>239</v>
      </c>
      <c r="B24" s="142"/>
      <c r="C24" s="60"/>
      <c r="D24" s="340"/>
      <c r="E24" s="60">
        <v>1100000</v>
      </c>
      <c r="F24" s="59">
        <v>1100000</v>
      </c>
      <c r="G24" s="59">
        <v>140247</v>
      </c>
      <c r="H24" s="60"/>
      <c r="I24" s="60"/>
      <c r="J24" s="59">
        <v>140247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140247</v>
      </c>
      <c r="X24" s="60">
        <v>550000</v>
      </c>
      <c r="Y24" s="59">
        <v>-409753</v>
      </c>
      <c r="Z24" s="61">
        <v>-74.5</v>
      </c>
      <c r="AA24" s="62">
        <v>1100000</v>
      </c>
    </row>
    <row r="25" spans="1:27" ht="12.75">
      <c r="A25" s="361" t="s">
        <v>240</v>
      </c>
      <c r="B25" s="142"/>
      <c r="C25" s="60"/>
      <c r="D25" s="340"/>
      <c r="E25" s="60">
        <v>1500000</v>
      </c>
      <c r="F25" s="59">
        <v>1500000</v>
      </c>
      <c r="G25" s="59"/>
      <c r="H25" s="60"/>
      <c r="I25" s="60"/>
      <c r="J25" s="59"/>
      <c r="K25" s="59"/>
      <c r="L25" s="60"/>
      <c r="M25" s="60">
        <v>157525</v>
      </c>
      <c r="N25" s="59">
        <v>157525</v>
      </c>
      <c r="O25" s="59"/>
      <c r="P25" s="60"/>
      <c r="Q25" s="60"/>
      <c r="R25" s="59"/>
      <c r="S25" s="59"/>
      <c r="T25" s="60"/>
      <c r="U25" s="60"/>
      <c r="V25" s="59"/>
      <c r="W25" s="59">
        <v>157525</v>
      </c>
      <c r="X25" s="60">
        <v>750000</v>
      </c>
      <c r="Y25" s="59">
        <v>-592475</v>
      </c>
      <c r="Z25" s="61">
        <v>-79</v>
      </c>
      <c r="AA25" s="62">
        <v>1500000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5300000</v>
      </c>
      <c r="F40" s="345">
        <f t="shared" si="9"/>
        <v>5300000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2650000</v>
      </c>
      <c r="Y40" s="345">
        <f t="shared" si="9"/>
        <v>-2650000</v>
      </c>
      <c r="Z40" s="336">
        <f>+IF(X40&lt;&gt;0,+(Y40/X40)*100,0)</f>
        <v>-100</v>
      </c>
      <c r="AA40" s="350">
        <f>SUM(AA41:AA49)</f>
        <v>5300000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5300000</v>
      </c>
      <c r="F48" s="53">
        <v>5300000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2650000</v>
      </c>
      <c r="Y48" s="53">
        <v>-2650000</v>
      </c>
      <c r="Z48" s="94">
        <v>-100</v>
      </c>
      <c r="AA48" s="95">
        <v>5300000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18801000</v>
      </c>
      <c r="F60" s="264">
        <f t="shared" si="14"/>
        <v>18801000</v>
      </c>
      <c r="G60" s="264">
        <f t="shared" si="14"/>
        <v>432128</v>
      </c>
      <c r="H60" s="219">
        <f t="shared" si="14"/>
        <v>451640</v>
      </c>
      <c r="I60" s="219">
        <f t="shared" si="14"/>
        <v>0</v>
      </c>
      <c r="J60" s="264">
        <f t="shared" si="14"/>
        <v>883768</v>
      </c>
      <c r="K60" s="264">
        <f t="shared" si="14"/>
        <v>150100</v>
      </c>
      <c r="L60" s="219">
        <f t="shared" si="14"/>
        <v>1512550</v>
      </c>
      <c r="M60" s="219">
        <f t="shared" si="14"/>
        <v>1762517</v>
      </c>
      <c r="N60" s="264">
        <f t="shared" si="14"/>
        <v>3425167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4308935</v>
      </c>
      <c r="X60" s="219">
        <f t="shared" si="14"/>
        <v>9400500</v>
      </c>
      <c r="Y60" s="264">
        <f t="shared" si="14"/>
        <v>-5091565</v>
      </c>
      <c r="Z60" s="337">
        <f>+IF(X60&lt;&gt;0,+(Y60/X60)*100,0)</f>
        <v>-54.16270411148343</v>
      </c>
      <c r="AA60" s="232">
        <f>+AA57+AA54+AA51+AA40+AA37+AA34+AA22+AA5</f>
        <v>18801000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2019-01-31T12:17:51Z</dcterms:created>
  <dcterms:modified xsi:type="dcterms:W3CDTF">2019-01-31T12:17:55Z</dcterms:modified>
  <cp:category/>
  <cp:version/>
  <cp:contentType/>
  <cp:contentStatus/>
</cp:coreProperties>
</file>