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<sst xmlns="http://schemas.openxmlformats.org/spreadsheetml/2006/main" count="859" uniqueCount="304">
  <si>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Walter Sisulu(EC145)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</si>
  <si>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</si>
  <si>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</si>
  <si>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</si>
  <si>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</si>
  <si>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</si>
  <si>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</si>
  <si>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</si>
  <si>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</si>
  <si>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</si>
  <si>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</si>
  <si>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</si>
  <si>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</si>
  <si>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</si>
  <si>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</si>
  <si>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</si>
  <si>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</si>
  <si>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</si>
  <si>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</si>
  <si>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</si>
  <si>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</si>
  <si>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</si>
  <si>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</si>
  <si>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</si>
  <si>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</si>
  <si>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</si>
  <si>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</si>
  <si>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</si>
  <si>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</si>
  <si>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</si>
  <si>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</si>
  <si>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</si>
  <si>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</si>
  <si>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</si>
  <si>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</si>
  <si>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</si>
  <si>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</si>
  <si>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</si>
  <si>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</si>
  <si>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</si>
  <si>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</si>
  <si>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</si>
  <si>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</si>
  <si>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</si>
  <si>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</si>
  <si>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</si>
  <si>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</si>
  <si>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</si>
  <si>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</si>
  <si>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</si>
  <si>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</si>
  <si>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</si>
  <si>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</si>
  <si>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</si>
  <si>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</si>
  <si>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</si>
  <si>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</si>
  <si>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</si>
  <si>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</si>
  <si>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</si>
  <si>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</si>
  <si>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</si>
  <si>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</si>
  <si>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</si>
  <si>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</si>
  <si>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</si>
  <si>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</si>
  <si>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</si>
  <si>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</si>
  <si>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</si>
  <si>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Walter Sisulu(EC145)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</si>
  <si>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</si>
  <si>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</si>
  <si>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</si>
  <si>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</si>
  <si>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</si>
  <si>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</si>
  <si>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</si>
  <si>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</si>
  <si>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</si>
  <si>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</si>
  <si>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</si>
  <si>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</si>
  <si>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</si>
  <si>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</si>
  <si>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</si>
  <si>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</si>
  <si>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</si>
  <si>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</si>
  <si>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</si>
  <si>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</si>
  <si>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</si>
  <si>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</si>
  <si>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</si>
  <si>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</si>
  <si>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</si>
  <si>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</si>
  <si>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</si>
  <si>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</si>
  <si>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</si>
  <si>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Walter Sisulu(EC145)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</si>
  <si>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</si>
  <si>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</si>
  <si>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</si>
  <si>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</si>
  <si>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</si>
  <si>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</si>
  <si>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</si>
  <si>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</si>
  <si>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</si>
  <si>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</si>
  <si>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</si>
  <si>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</si>
  <si>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</si>
  <si>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</si>
  <si>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</si>
  <si>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</si>
  <si>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</si>
  <si>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</si>
  <si>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</si>
  <si>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</si>
  <si>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</si>
  <si>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</si>
  <si>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</si>
  <si>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</si>
  <si>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</si>
  <si>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</si>
  <si>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</si>
  <si>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</si>
  <si>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Walter Sisulu(EC145)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</si>
  <si>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</si>
  <si>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</si>
  <si>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</si>
  <si>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</si>
  <si>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</si>
  <si>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</si>
  <si>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</si>
  <si>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</si>
  <si>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</si>
  <si>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</si>
  <si>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Walter Sisulu(EC145)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</si>
  <si>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</si>
  <si>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</si>
  <si>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</si>
  <si>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</si>
  <si>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</si>
  <si>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</si>
  <si>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</si>
  <si>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</si>
  <si>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</si>
  <si>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</si>
  <si>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</si>
  <si>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</si>
  <si>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</si>
  <si>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</si>
  <si>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</si>
  <si>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</si>
  <si>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</si>
  <si>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</si>
  <si>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</si>
  <si>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</si>
  <si>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</si>
  <si>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</si>
  <si>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</si>
  <si>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</si>
  <si>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</si>
  <si>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</si>
  <si>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</si>
  <si>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</si>
  <si>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</si>
  <si>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</si>
  <si>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</si>
  <si>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</si>
  <si>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</si>
  <si>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Walter Sisulu(EC145)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</si>
  <si>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</si>
  <si>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</si>
  <si>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</si>
  <si>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</si>
  <si>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</si>
  <si>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</si>
  <si>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</si>
  <si>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</si>
  <si>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</si>
  <si>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</si>
  <si>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</si>
  <si>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</si>
  <si>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</si>
  <si>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</si>
  <si>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</si>
  <si>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</si>
  <si>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</si>
  <si>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</si>
  <si>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</si>
  <si>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</si>
  <si>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</si>
  <si>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</si>
  <si>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</si>
  <si>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</si>
  <si>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</si>
  <si>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</si>
  <si>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</si>
  <si>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Walter Sisulu(EC145)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</si>
  <si>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</si>
  <si>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</si>
  <si>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</si>
  <si>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</si>
  <si>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</si>
  <si>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</si>
  <si>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</si>
  <si>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</si>
  <si>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</si>
  <si>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</si>
  <si>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</si>
  <si>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</si>
  <si>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</si>
  <si>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</si>
  <si>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</si>
  <si>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</si>
  <si>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</si>
  <si>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</si>
  <si>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</si>
  <si>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</si>
  <si>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</si>
  <si>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</si>
  <si>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</si>
  <si>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</si>
  <si>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</si>
  <si>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Walter Sisulu(EC145)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</si>
  <si>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</si>
  <si>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</si>
  <si>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</si>
  <si>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</si>
  <si>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</si>
  <si>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</si>
  <si>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</si>
  <si>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</si>
  <si>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</si>
  <si>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</si>
  <si>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</si>
  <si>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</si>
  <si>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</si>
  <si>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</si>
  <si>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</si>
  <si>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</si>
  <si>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</si>
  <si>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</si>
  <si>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</si>
  <si>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</si>
  <si>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</si>
  <si>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</si>
  <si>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</si>
  <si>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</si>
  <si>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</si>
  <si>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</si>
  <si>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</si>
  <si>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</si>
  <si>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</si>
  <si>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</si>
  <si>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</si>
  <si>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</si>
  <si>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</si>
  <si>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</si>
  <si>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</si>
  <si>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Walter Sisulu(EC145)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</si>
  <si>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</si>
  <si>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</si>
  <si>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Walter Sisulu(EC145)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</si>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</sst>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19911120</v>
      </c>
      <c r="C5" s="19">
        <v>0</v>
      </c>
      <c r="D5" s="59">
        <v>38548980</v>
      </c>
      <c r="E5" s="60">
        <v>38548980</v>
      </c>
      <c r="F5" s="60">
        <v>1281559</v>
      </c>
      <c r="G5" s="60">
        <v>1912851</v>
      </c>
      <c r="H5" s="60">
        <v>2610636</v>
      </c>
      <c r="I5" s="60">
        <v>5805046</v>
      </c>
      <c r="J5" s="60">
        <v>3100807</v>
      </c>
      <c r="K5" s="60">
        <v>1862544</v>
      </c>
      <c r="L5" s="60">
        <v>1675127</v>
      </c>
      <c r="M5" s="60">
        <v>6638478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12443524</v>
      </c>
      <c r="W5" s="60">
        <v>18477625</v>
      </c>
      <c r="X5" s="60">
        <v>-6034101</v>
      </c>
      <c r="Y5" s="61">
        <v>-32.66</v>
      </c>
      <c r="Z5" s="62">
        <v>38548980</v>
      </c>
    </row>
    <row r="6" spans="1:26" ht="12.75">
      <c r="A6" s="58" t="s">
        <v>32</v>
      </c>
      <c r="B6" s="19">
        <v>113410666</v>
      </c>
      <c r="C6" s="19">
        <v>0</v>
      </c>
      <c r="D6" s="59">
        <v>126599661</v>
      </c>
      <c r="E6" s="60">
        <v>126599661</v>
      </c>
      <c r="F6" s="60">
        <v>13314422</v>
      </c>
      <c r="G6" s="60">
        <v>9679510</v>
      </c>
      <c r="H6" s="60">
        <v>11925284</v>
      </c>
      <c r="I6" s="60">
        <v>34919216</v>
      </c>
      <c r="J6" s="60">
        <v>11111201</v>
      </c>
      <c r="K6" s="60">
        <v>7459679</v>
      </c>
      <c r="L6" s="60">
        <v>11260411</v>
      </c>
      <c r="M6" s="60">
        <v>29831291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64750507</v>
      </c>
      <c r="W6" s="60">
        <v>60011114</v>
      </c>
      <c r="X6" s="60">
        <v>4739393</v>
      </c>
      <c r="Y6" s="61">
        <v>7.9</v>
      </c>
      <c r="Z6" s="62">
        <v>126599661</v>
      </c>
    </row>
    <row r="7" spans="1:26" ht="12.75">
      <c r="A7" s="58" t="s">
        <v>33</v>
      </c>
      <c r="B7" s="19">
        <v>1686081</v>
      </c>
      <c r="C7" s="19">
        <v>0</v>
      </c>
      <c r="D7" s="59">
        <v>2650000</v>
      </c>
      <c r="E7" s="60">
        <v>2650000</v>
      </c>
      <c r="F7" s="60">
        <v>0</v>
      </c>
      <c r="G7" s="60">
        <v>19438</v>
      </c>
      <c r="H7" s="60">
        <v>18292</v>
      </c>
      <c r="I7" s="60">
        <v>37730</v>
      </c>
      <c r="J7" s="60">
        <v>14437</v>
      </c>
      <c r="K7" s="60">
        <v>21316</v>
      </c>
      <c r="L7" s="60">
        <v>0</v>
      </c>
      <c r="M7" s="60">
        <v>35753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73483</v>
      </c>
      <c r="W7" s="60">
        <v>1324998</v>
      </c>
      <c r="X7" s="60">
        <v>-1251515</v>
      </c>
      <c r="Y7" s="61">
        <v>-94.45</v>
      </c>
      <c r="Z7" s="62">
        <v>2650000</v>
      </c>
    </row>
    <row r="8" spans="1:26" ht="12.75">
      <c r="A8" s="58" t="s">
        <v>34</v>
      </c>
      <c r="B8" s="19">
        <v>69314990</v>
      </c>
      <c r="C8" s="19">
        <v>0</v>
      </c>
      <c r="D8" s="59">
        <v>60456000</v>
      </c>
      <c r="E8" s="60">
        <v>60456000</v>
      </c>
      <c r="F8" s="60">
        <v>21949000</v>
      </c>
      <c r="G8" s="60">
        <v>0</v>
      </c>
      <c r="H8" s="60">
        <v>0</v>
      </c>
      <c r="I8" s="60">
        <v>21949000</v>
      </c>
      <c r="J8" s="60">
        <v>0</v>
      </c>
      <c r="K8" s="60">
        <v>0</v>
      </c>
      <c r="L8" s="60">
        <v>10203000</v>
      </c>
      <c r="M8" s="60">
        <v>10203000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32152000</v>
      </c>
      <c r="W8" s="60">
        <v>32481324</v>
      </c>
      <c r="X8" s="60">
        <v>-329324</v>
      </c>
      <c r="Y8" s="61">
        <v>-1.01</v>
      </c>
      <c r="Z8" s="62">
        <v>60456000</v>
      </c>
    </row>
    <row r="9" spans="1:26" ht="12.75">
      <c r="A9" s="58" t="s">
        <v>35</v>
      </c>
      <c r="B9" s="19">
        <v>34171915</v>
      </c>
      <c r="C9" s="19">
        <v>0</v>
      </c>
      <c r="D9" s="59">
        <v>28080921</v>
      </c>
      <c r="E9" s="60">
        <v>28080921</v>
      </c>
      <c r="F9" s="60">
        <v>1041074</v>
      </c>
      <c r="G9" s="60">
        <v>723598</v>
      </c>
      <c r="H9" s="60">
        <v>351254</v>
      </c>
      <c r="I9" s="60">
        <v>2115926</v>
      </c>
      <c r="J9" s="60">
        <v>424069</v>
      </c>
      <c r="K9" s="60">
        <v>967336</v>
      </c>
      <c r="L9" s="60">
        <v>162335</v>
      </c>
      <c r="M9" s="60">
        <v>1553740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3669666</v>
      </c>
      <c r="W9" s="60">
        <v>12139537</v>
      </c>
      <c r="X9" s="60">
        <v>-8469871</v>
      </c>
      <c r="Y9" s="61">
        <v>-69.77</v>
      </c>
      <c r="Z9" s="62">
        <v>28080921</v>
      </c>
    </row>
    <row r="10" spans="1:26" ht="22.5">
      <c r="A10" s="63" t="s">
        <v>279</v>
      </c>
      <c r="B10" s="64">
        <f>SUM(B5:B9)</f>
        <v>238494772</v>
      </c>
      <c r="C10" s="64">
        <f>SUM(C5:C9)</f>
        <v>0</v>
      </c>
      <c r="D10" s="65">
        <f aca="true" t="shared" si="0" ref="D10:Z10">SUM(D5:D9)</f>
        <v>256335562</v>
      </c>
      <c r="E10" s="66">
        <f t="shared" si="0"/>
        <v>256335562</v>
      </c>
      <c r="F10" s="66">
        <f t="shared" si="0"/>
        <v>37586055</v>
      </c>
      <c r="G10" s="66">
        <f t="shared" si="0"/>
        <v>12335397</v>
      </c>
      <c r="H10" s="66">
        <f t="shared" si="0"/>
        <v>14905466</v>
      </c>
      <c r="I10" s="66">
        <f t="shared" si="0"/>
        <v>64826918</v>
      </c>
      <c r="J10" s="66">
        <f t="shared" si="0"/>
        <v>14650514</v>
      </c>
      <c r="K10" s="66">
        <f t="shared" si="0"/>
        <v>10310875</v>
      </c>
      <c r="L10" s="66">
        <f t="shared" si="0"/>
        <v>23300873</v>
      </c>
      <c r="M10" s="66">
        <f t="shared" si="0"/>
        <v>48262262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113089180</v>
      </c>
      <c r="W10" s="66">
        <f t="shared" si="0"/>
        <v>124434598</v>
      </c>
      <c r="X10" s="66">
        <f t="shared" si="0"/>
        <v>-11345418</v>
      </c>
      <c r="Y10" s="67">
        <f>+IF(W10&lt;&gt;0,(X10/W10)*100,0)</f>
        <v>-9.117575161853297</v>
      </c>
      <c r="Z10" s="68">
        <f t="shared" si="0"/>
        <v>256335562</v>
      </c>
    </row>
    <row r="11" spans="1:26" ht="12.75">
      <c r="A11" s="58" t="s">
        <v>37</v>
      </c>
      <c r="B11" s="19">
        <v>84613449</v>
      </c>
      <c r="C11" s="19">
        <v>0</v>
      </c>
      <c r="D11" s="59">
        <v>95188237</v>
      </c>
      <c r="E11" s="60">
        <v>95188237</v>
      </c>
      <c r="F11" s="60">
        <v>6140105</v>
      </c>
      <c r="G11" s="60">
        <v>7198629</v>
      </c>
      <c r="H11" s="60">
        <v>7321841</v>
      </c>
      <c r="I11" s="60">
        <v>20660575</v>
      </c>
      <c r="J11" s="60">
        <v>7383612</v>
      </c>
      <c r="K11" s="60">
        <v>7982755</v>
      </c>
      <c r="L11" s="60">
        <v>11271058</v>
      </c>
      <c r="M11" s="60">
        <v>26637425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47298000</v>
      </c>
      <c r="W11" s="60">
        <v>47594118</v>
      </c>
      <c r="X11" s="60">
        <v>-296118</v>
      </c>
      <c r="Y11" s="61">
        <v>-0.62</v>
      </c>
      <c r="Z11" s="62">
        <v>95188237</v>
      </c>
    </row>
    <row r="12" spans="1:26" ht="12.75">
      <c r="A12" s="58" t="s">
        <v>38</v>
      </c>
      <c r="B12" s="19">
        <v>8250888</v>
      </c>
      <c r="C12" s="19">
        <v>0</v>
      </c>
      <c r="D12" s="59">
        <v>8833407</v>
      </c>
      <c r="E12" s="60">
        <v>8833407</v>
      </c>
      <c r="F12" s="60">
        <v>634019</v>
      </c>
      <c r="G12" s="60">
        <v>634019</v>
      </c>
      <c r="H12" s="60">
        <v>634019</v>
      </c>
      <c r="I12" s="60">
        <v>1902057</v>
      </c>
      <c r="J12" s="60">
        <v>662264</v>
      </c>
      <c r="K12" s="60">
        <v>659458</v>
      </c>
      <c r="L12" s="60">
        <v>658708</v>
      </c>
      <c r="M12" s="60">
        <v>1980430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3882487</v>
      </c>
      <c r="W12" s="60">
        <v>4416702</v>
      </c>
      <c r="X12" s="60">
        <v>-534215</v>
      </c>
      <c r="Y12" s="61">
        <v>-12.1</v>
      </c>
      <c r="Z12" s="62">
        <v>8833407</v>
      </c>
    </row>
    <row r="13" spans="1:26" ht="12.75">
      <c r="A13" s="58" t="s">
        <v>280</v>
      </c>
      <c r="B13" s="19">
        <v>28395435</v>
      </c>
      <c r="C13" s="19">
        <v>0</v>
      </c>
      <c r="D13" s="59">
        <v>16631090</v>
      </c>
      <c r="E13" s="60">
        <v>16631090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16631090</v>
      </c>
    </row>
    <row r="14" spans="1:26" ht="12.75">
      <c r="A14" s="58" t="s">
        <v>40</v>
      </c>
      <c r="B14" s="19">
        <v>18004114</v>
      </c>
      <c r="C14" s="19">
        <v>0</v>
      </c>
      <c r="D14" s="59">
        <v>459107</v>
      </c>
      <c r="E14" s="60">
        <v>459107</v>
      </c>
      <c r="F14" s="60">
        <v>986183</v>
      </c>
      <c r="G14" s="60">
        <v>0</v>
      </c>
      <c r="H14" s="60">
        <v>0</v>
      </c>
      <c r="I14" s="60">
        <v>986183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986183</v>
      </c>
      <c r="W14" s="60">
        <v>229500</v>
      </c>
      <c r="X14" s="60">
        <v>756683</v>
      </c>
      <c r="Y14" s="61">
        <v>329.71</v>
      </c>
      <c r="Z14" s="62">
        <v>459107</v>
      </c>
    </row>
    <row r="15" spans="1:26" ht="12.75">
      <c r="A15" s="58" t="s">
        <v>41</v>
      </c>
      <c r="B15" s="19">
        <v>82544376</v>
      </c>
      <c r="C15" s="19">
        <v>0</v>
      </c>
      <c r="D15" s="59">
        <v>77868000</v>
      </c>
      <c r="E15" s="60">
        <v>77868000</v>
      </c>
      <c r="F15" s="60">
        <v>16751581</v>
      </c>
      <c r="G15" s="60">
        <v>131036</v>
      </c>
      <c r="H15" s="60">
        <v>209610</v>
      </c>
      <c r="I15" s="60">
        <v>17092227</v>
      </c>
      <c r="J15" s="60">
        <v>285742</v>
      </c>
      <c r="K15" s="60">
        <v>326001</v>
      </c>
      <c r="L15" s="60">
        <v>5947994</v>
      </c>
      <c r="M15" s="60">
        <v>6559737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23651964</v>
      </c>
      <c r="W15" s="60">
        <v>38934000</v>
      </c>
      <c r="X15" s="60">
        <v>-15282036</v>
      </c>
      <c r="Y15" s="61">
        <v>-39.25</v>
      </c>
      <c r="Z15" s="62">
        <v>77868000</v>
      </c>
    </row>
    <row r="16" spans="1:26" ht="12.75">
      <c r="A16" s="69" t="s">
        <v>42</v>
      </c>
      <c r="B16" s="19">
        <v>70355</v>
      </c>
      <c r="C16" s="19">
        <v>0</v>
      </c>
      <c r="D16" s="59">
        <v>374684</v>
      </c>
      <c r="E16" s="60">
        <v>374684</v>
      </c>
      <c r="F16" s="60">
        <v>289761</v>
      </c>
      <c r="G16" s="60">
        <v>0</v>
      </c>
      <c r="H16" s="60">
        <v>0</v>
      </c>
      <c r="I16" s="60">
        <v>289761</v>
      </c>
      <c r="J16" s="60">
        <v>154635</v>
      </c>
      <c r="K16" s="60">
        <v>30000</v>
      </c>
      <c r="L16" s="60">
        <v>202062</v>
      </c>
      <c r="M16" s="60">
        <v>386697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676458</v>
      </c>
      <c r="W16" s="60">
        <v>187344</v>
      </c>
      <c r="X16" s="60">
        <v>489114</v>
      </c>
      <c r="Y16" s="61">
        <v>261.08</v>
      </c>
      <c r="Z16" s="62">
        <v>374684</v>
      </c>
    </row>
    <row r="17" spans="1:26" ht="12.75">
      <c r="A17" s="58" t="s">
        <v>43</v>
      </c>
      <c r="B17" s="19">
        <v>61676689</v>
      </c>
      <c r="C17" s="19">
        <v>0</v>
      </c>
      <c r="D17" s="59">
        <v>38850506</v>
      </c>
      <c r="E17" s="60">
        <v>38850506</v>
      </c>
      <c r="F17" s="60">
        <v>3871671</v>
      </c>
      <c r="G17" s="60">
        <v>1594374</v>
      </c>
      <c r="H17" s="60">
        <v>1430810</v>
      </c>
      <c r="I17" s="60">
        <v>6896855</v>
      </c>
      <c r="J17" s="60">
        <v>3493720</v>
      </c>
      <c r="K17" s="60">
        <v>2579512</v>
      </c>
      <c r="L17" s="60">
        <v>4124875</v>
      </c>
      <c r="M17" s="60">
        <v>10198107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17094962</v>
      </c>
      <c r="W17" s="60">
        <v>21104618</v>
      </c>
      <c r="X17" s="60">
        <v>-4009656</v>
      </c>
      <c r="Y17" s="61">
        <v>-19</v>
      </c>
      <c r="Z17" s="62">
        <v>38850506</v>
      </c>
    </row>
    <row r="18" spans="1:26" ht="12.75">
      <c r="A18" s="70" t="s">
        <v>44</v>
      </c>
      <c r="B18" s="71">
        <f>SUM(B11:B17)</f>
        <v>283555306</v>
      </c>
      <c r="C18" s="71">
        <f>SUM(C11:C17)</f>
        <v>0</v>
      </c>
      <c r="D18" s="72">
        <f aca="true" t="shared" si="1" ref="D18:Z18">SUM(D11:D17)</f>
        <v>238205031</v>
      </c>
      <c r="E18" s="73">
        <f t="shared" si="1"/>
        <v>238205031</v>
      </c>
      <c r="F18" s="73">
        <f t="shared" si="1"/>
        <v>28673320</v>
      </c>
      <c r="G18" s="73">
        <f t="shared" si="1"/>
        <v>9558058</v>
      </c>
      <c r="H18" s="73">
        <f t="shared" si="1"/>
        <v>9596280</v>
      </c>
      <c r="I18" s="73">
        <f t="shared" si="1"/>
        <v>47827658</v>
      </c>
      <c r="J18" s="73">
        <f t="shared" si="1"/>
        <v>11979973</v>
      </c>
      <c r="K18" s="73">
        <f t="shared" si="1"/>
        <v>11577726</v>
      </c>
      <c r="L18" s="73">
        <f t="shared" si="1"/>
        <v>22204697</v>
      </c>
      <c r="M18" s="73">
        <f t="shared" si="1"/>
        <v>45762396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93590054</v>
      </c>
      <c r="W18" s="73">
        <f t="shared" si="1"/>
        <v>112466282</v>
      </c>
      <c r="X18" s="73">
        <f t="shared" si="1"/>
        <v>-18876228</v>
      </c>
      <c r="Y18" s="67">
        <f>+IF(W18&lt;&gt;0,(X18/W18)*100,0)</f>
        <v>-16.78389972916505</v>
      </c>
      <c r="Z18" s="74">
        <f t="shared" si="1"/>
        <v>238205031</v>
      </c>
    </row>
    <row r="19" spans="1:26" ht="12.75">
      <c r="A19" s="70" t="s">
        <v>45</v>
      </c>
      <c r="B19" s="75">
        <f>+B10-B18</f>
        <v>-45060534</v>
      </c>
      <c r="C19" s="75">
        <f>+C10-C18</f>
        <v>0</v>
      </c>
      <c r="D19" s="76">
        <f aca="true" t="shared" si="2" ref="D19:Z19">+D10-D18</f>
        <v>18130531</v>
      </c>
      <c r="E19" s="77">
        <f t="shared" si="2"/>
        <v>18130531</v>
      </c>
      <c r="F19" s="77">
        <f t="shared" si="2"/>
        <v>8912735</v>
      </c>
      <c r="G19" s="77">
        <f t="shared" si="2"/>
        <v>2777339</v>
      </c>
      <c r="H19" s="77">
        <f t="shared" si="2"/>
        <v>5309186</v>
      </c>
      <c r="I19" s="77">
        <f t="shared" si="2"/>
        <v>16999260</v>
      </c>
      <c r="J19" s="77">
        <f t="shared" si="2"/>
        <v>2670541</v>
      </c>
      <c r="K19" s="77">
        <f t="shared" si="2"/>
        <v>-1266851</v>
      </c>
      <c r="L19" s="77">
        <f t="shared" si="2"/>
        <v>1096176</v>
      </c>
      <c r="M19" s="77">
        <f t="shared" si="2"/>
        <v>2499866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19499126</v>
      </c>
      <c r="W19" s="77">
        <f>IF(E10=E18,0,W10-W18)</f>
        <v>11968316</v>
      </c>
      <c r="X19" s="77">
        <f t="shared" si="2"/>
        <v>7530810</v>
      </c>
      <c r="Y19" s="78">
        <f>+IF(W19&lt;&gt;0,(X19/W19)*100,0)</f>
        <v>62.92288739702394</v>
      </c>
      <c r="Z19" s="79">
        <f t="shared" si="2"/>
        <v>18130531</v>
      </c>
    </row>
    <row r="20" spans="1:26" ht="12.75">
      <c r="A20" s="58" t="s">
        <v>46</v>
      </c>
      <c r="B20" s="19">
        <v>29317617</v>
      </c>
      <c r="C20" s="19">
        <v>0</v>
      </c>
      <c r="D20" s="59">
        <v>23801000</v>
      </c>
      <c r="E20" s="60">
        <v>23801000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11436252</v>
      </c>
      <c r="X20" s="60">
        <v>-11436252</v>
      </c>
      <c r="Y20" s="61">
        <v>-100</v>
      </c>
      <c r="Z20" s="62">
        <v>23801000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-15742917</v>
      </c>
      <c r="C22" s="86">
        <f>SUM(C19:C21)</f>
        <v>0</v>
      </c>
      <c r="D22" s="87">
        <f aca="true" t="shared" si="3" ref="D22:Z22">SUM(D19:D21)</f>
        <v>41931531</v>
      </c>
      <c r="E22" s="88">
        <f t="shared" si="3"/>
        <v>41931531</v>
      </c>
      <c r="F22" s="88">
        <f t="shared" si="3"/>
        <v>8912735</v>
      </c>
      <c r="G22" s="88">
        <f t="shared" si="3"/>
        <v>2777339</v>
      </c>
      <c r="H22" s="88">
        <f t="shared" si="3"/>
        <v>5309186</v>
      </c>
      <c r="I22" s="88">
        <f t="shared" si="3"/>
        <v>16999260</v>
      </c>
      <c r="J22" s="88">
        <f t="shared" si="3"/>
        <v>2670541</v>
      </c>
      <c r="K22" s="88">
        <f t="shared" si="3"/>
        <v>-1266851</v>
      </c>
      <c r="L22" s="88">
        <f t="shared" si="3"/>
        <v>1096176</v>
      </c>
      <c r="M22" s="88">
        <f t="shared" si="3"/>
        <v>2499866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19499126</v>
      </c>
      <c r="W22" s="88">
        <f t="shared" si="3"/>
        <v>23404568</v>
      </c>
      <c r="X22" s="88">
        <f t="shared" si="3"/>
        <v>-3905442</v>
      </c>
      <c r="Y22" s="89">
        <f>+IF(W22&lt;&gt;0,(X22/W22)*100,0)</f>
        <v>-16.686665611601974</v>
      </c>
      <c r="Z22" s="90">
        <f t="shared" si="3"/>
        <v>41931531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-15742917</v>
      </c>
      <c r="C24" s="75">
        <f>SUM(C22:C23)</f>
        <v>0</v>
      </c>
      <c r="D24" s="76">
        <f aca="true" t="shared" si="4" ref="D24:Z24">SUM(D22:D23)</f>
        <v>41931531</v>
      </c>
      <c r="E24" s="77">
        <f t="shared" si="4"/>
        <v>41931531</v>
      </c>
      <c r="F24" s="77">
        <f t="shared" si="4"/>
        <v>8912735</v>
      </c>
      <c r="G24" s="77">
        <f t="shared" si="4"/>
        <v>2777339</v>
      </c>
      <c r="H24" s="77">
        <f t="shared" si="4"/>
        <v>5309186</v>
      </c>
      <c r="I24" s="77">
        <f t="shared" si="4"/>
        <v>16999260</v>
      </c>
      <c r="J24" s="77">
        <f t="shared" si="4"/>
        <v>2670541</v>
      </c>
      <c r="K24" s="77">
        <f t="shared" si="4"/>
        <v>-1266851</v>
      </c>
      <c r="L24" s="77">
        <f t="shared" si="4"/>
        <v>1096176</v>
      </c>
      <c r="M24" s="77">
        <f t="shared" si="4"/>
        <v>2499866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19499126</v>
      </c>
      <c r="W24" s="77">
        <f t="shared" si="4"/>
        <v>23404568</v>
      </c>
      <c r="X24" s="77">
        <f t="shared" si="4"/>
        <v>-3905442</v>
      </c>
      <c r="Y24" s="78">
        <f>+IF(W24&lt;&gt;0,(X24/W24)*100,0)</f>
        <v>-16.686665611601974</v>
      </c>
      <c r="Z24" s="79">
        <f t="shared" si="4"/>
        <v>41931531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36045801</v>
      </c>
      <c r="C27" s="22">
        <v>0</v>
      </c>
      <c r="D27" s="99">
        <v>25601000</v>
      </c>
      <c r="E27" s="100">
        <v>25601000</v>
      </c>
      <c r="F27" s="100">
        <v>0</v>
      </c>
      <c r="G27" s="100">
        <v>0</v>
      </c>
      <c r="H27" s="100">
        <v>0</v>
      </c>
      <c r="I27" s="100">
        <v>0</v>
      </c>
      <c r="J27" s="100">
        <v>833372</v>
      </c>
      <c r="K27" s="100">
        <v>4789108</v>
      </c>
      <c r="L27" s="100">
        <v>3935431</v>
      </c>
      <c r="M27" s="100">
        <v>9557911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9557911</v>
      </c>
      <c r="W27" s="100">
        <v>12800500</v>
      </c>
      <c r="X27" s="100">
        <v>-3242589</v>
      </c>
      <c r="Y27" s="101">
        <v>-25.33</v>
      </c>
      <c r="Z27" s="102">
        <v>25601000</v>
      </c>
    </row>
    <row r="28" spans="1:26" ht="12.75">
      <c r="A28" s="103" t="s">
        <v>46</v>
      </c>
      <c r="B28" s="19">
        <v>26921871</v>
      </c>
      <c r="C28" s="19">
        <v>0</v>
      </c>
      <c r="D28" s="59">
        <v>23801000</v>
      </c>
      <c r="E28" s="60">
        <v>23801000</v>
      </c>
      <c r="F28" s="60">
        <v>0</v>
      </c>
      <c r="G28" s="60">
        <v>0</v>
      </c>
      <c r="H28" s="60">
        <v>0</v>
      </c>
      <c r="I28" s="60">
        <v>0</v>
      </c>
      <c r="J28" s="60">
        <v>833372</v>
      </c>
      <c r="K28" s="60">
        <v>4789108</v>
      </c>
      <c r="L28" s="60">
        <v>3935431</v>
      </c>
      <c r="M28" s="60">
        <v>9557911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9557911</v>
      </c>
      <c r="W28" s="60">
        <v>11900500</v>
      </c>
      <c r="X28" s="60">
        <v>-2342589</v>
      </c>
      <c r="Y28" s="61">
        <v>-19.68</v>
      </c>
      <c r="Z28" s="62">
        <v>23801000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9123929</v>
      </c>
      <c r="C31" s="19">
        <v>0</v>
      </c>
      <c r="D31" s="59">
        <v>1800000</v>
      </c>
      <c r="E31" s="60">
        <v>1800000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900000</v>
      </c>
      <c r="X31" s="60">
        <v>-900000</v>
      </c>
      <c r="Y31" s="61">
        <v>-100</v>
      </c>
      <c r="Z31" s="62">
        <v>1800000</v>
      </c>
    </row>
    <row r="32" spans="1:26" ht="12.75">
      <c r="A32" s="70" t="s">
        <v>54</v>
      </c>
      <c r="B32" s="22">
        <f>SUM(B28:B31)</f>
        <v>36045800</v>
      </c>
      <c r="C32" s="22">
        <f>SUM(C28:C31)</f>
        <v>0</v>
      </c>
      <c r="D32" s="99">
        <f aca="true" t="shared" si="5" ref="D32:Z32">SUM(D28:D31)</f>
        <v>25601000</v>
      </c>
      <c r="E32" s="100">
        <f t="shared" si="5"/>
        <v>25601000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833372</v>
      </c>
      <c r="K32" s="100">
        <f t="shared" si="5"/>
        <v>4789108</v>
      </c>
      <c r="L32" s="100">
        <f t="shared" si="5"/>
        <v>3935431</v>
      </c>
      <c r="M32" s="100">
        <f t="shared" si="5"/>
        <v>9557911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9557911</v>
      </c>
      <c r="W32" s="100">
        <f t="shared" si="5"/>
        <v>12800500</v>
      </c>
      <c r="X32" s="100">
        <f t="shared" si="5"/>
        <v>-3242589</v>
      </c>
      <c r="Y32" s="101">
        <f>+IF(W32&lt;&gt;0,(X32/W32)*100,0)</f>
        <v>-25.33173704152182</v>
      </c>
      <c r="Z32" s="102">
        <f t="shared" si="5"/>
        <v>25601000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78437644</v>
      </c>
      <c r="C35" s="19">
        <v>0</v>
      </c>
      <c r="D35" s="59">
        <v>80115553</v>
      </c>
      <c r="E35" s="60">
        <v>80115553</v>
      </c>
      <c r="F35" s="60">
        <v>136331627</v>
      </c>
      <c r="G35" s="60">
        <v>144315523</v>
      </c>
      <c r="H35" s="60">
        <v>151501775</v>
      </c>
      <c r="I35" s="60">
        <v>151501775</v>
      </c>
      <c r="J35" s="60">
        <v>149673730</v>
      </c>
      <c r="K35" s="60">
        <v>159279993</v>
      </c>
      <c r="L35" s="60">
        <v>150482884</v>
      </c>
      <c r="M35" s="60">
        <v>150482884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150482884</v>
      </c>
      <c r="W35" s="60">
        <v>40057777</v>
      </c>
      <c r="X35" s="60">
        <v>110425107</v>
      </c>
      <c r="Y35" s="61">
        <v>275.66</v>
      </c>
      <c r="Z35" s="62">
        <v>80115553</v>
      </c>
    </row>
    <row r="36" spans="1:26" ht="12.75">
      <c r="A36" s="58" t="s">
        <v>57</v>
      </c>
      <c r="B36" s="19">
        <v>629736759</v>
      </c>
      <c r="C36" s="19">
        <v>0</v>
      </c>
      <c r="D36" s="59">
        <v>663759244</v>
      </c>
      <c r="E36" s="60">
        <v>663759244</v>
      </c>
      <c r="F36" s="60">
        <v>751181926</v>
      </c>
      <c r="G36" s="60">
        <v>629736759</v>
      </c>
      <c r="H36" s="60">
        <v>629736759</v>
      </c>
      <c r="I36" s="60">
        <v>629736759</v>
      </c>
      <c r="J36" s="60">
        <v>629736759</v>
      </c>
      <c r="K36" s="60">
        <v>629736759</v>
      </c>
      <c r="L36" s="60">
        <v>629736759</v>
      </c>
      <c r="M36" s="60">
        <v>629736759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629736759</v>
      </c>
      <c r="W36" s="60">
        <v>331879622</v>
      </c>
      <c r="X36" s="60">
        <v>297857137</v>
      </c>
      <c r="Y36" s="61">
        <v>89.75</v>
      </c>
      <c r="Z36" s="62">
        <v>663759244</v>
      </c>
    </row>
    <row r="37" spans="1:26" ht="12.75">
      <c r="A37" s="58" t="s">
        <v>58</v>
      </c>
      <c r="B37" s="19">
        <v>309939053</v>
      </c>
      <c r="C37" s="19">
        <v>0</v>
      </c>
      <c r="D37" s="59">
        <v>277380001</v>
      </c>
      <c r="E37" s="60">
        <v>277380001</v>
      </c>
      <c r="F37" s="60">
        <v>212329390</v>
      </c>
      <c r="G37" s="60">
        <v>216972721</v>
      </c>
      <c r="H37" s="60">
        <v>218261009</v>
      </c>
      <c r="I37" s="60">
        <v>218261009</v>
      </c>
      <c r="J37" s="60">
        <v>225185238</v>
      </c>
      <c r="K37" s="60">
        <v>223604182</v>
      </c>
      <c r="L37" s="60">
        <v>221049750</v>
      </c>
      <c r="M37" s="60">
        <v>221049750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221049750</v>
      </c>
      <c r="W37" s="60">
        <v>138690001</v>
      </c>
      <c r="X37" s="60">
        <v>82359749</v>
      </c>
      <c r="Y37" s="61">
        <v>59.38</v>
      </c>
      <c r="Z37" s="62">
        <v>277380001</v>
      </c>
    </row>
    <row r="38" spans="1:26" ht="12.75">
      <c r="A38" s="58" t="s">
        <v>59</v>
      </c>
      <c r="B38" s="19">
        <v>56163882</v>
      </c>
      <c r="C38" s="19">
        <v>0</v>
      </c>
      <c r="D38" s="59">
        <v>56853631</v>
      </c>
      <c r="E38" s="60">
        <v>56853631</v>
      </c>
      <c r="F38" s="60">
        <v>54415008</v>
      </c>
      <c r="G38" s="60">
        <v>56163882</v>
      </c>
      <c r="H38" s="60">
        <v>56163882</v>
      </c>
      <c r="I38" s="60">
        <v>56163882</v>
      </c>
      <c r="J38" s="60">
        <v>56163882</v>
      </c>
      <c r="K38" s="60">
        <v>55781129</v>
      </c>
      <c r="L38" s="60">
        <v>55781129</v>
      </c>
      <c r="M38" s="60">
        <v>55781129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55781129</v>
      </c>
      <c r="W38" s="60">
        <v>28426816</v>
      </c>
      <c r="X38" s="60">
        <v>27354313</v>
      </c>
      <c r="Y38" s="61">
        <v>96.23</v>
      </c>
      <c r="Z38" s="62">
        <v>56853631</v>
      </c>
    </row>
    <row r="39" spans="1:26" ht="12.75">
      <c r="A39" s="58" t="s">
        <v>60</v>
      </c>
      <c r="B39" s="19">
        <v>342071468</v>
      </c>
      <c r="C39" s="19">
        <v>0</v>
      </c>
      <c r="D39" s="59">
        <v>409641167</v>
      </c>
      <c r="E39" s="60">
        <v>409641167</v>
      </c>
      <c r="F39" s="60">
        <v>620769155</v>
      </c>
      <c r="G39" s="60">
        <v>500915679</v>
      </c>
      <c r="H39" s="60">
        <v>506813643</v>
      </c>
      <c r="I39" s="60">
        <v>506813643</v>
      </c>
      <c r="J39" s="60">
        <v>498061369</v>
      </c>
      <c r="K39" s="60">
        <v>509631441</v>
      </c>
      <c r="L39" s="60">
        <v>503388764</v>
      </c>
      <c r="M39" s="60">
        <v>503388764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503388764</v>
      </c>
      <c r="W39" s="60">
        <v>204820584</v>
      </c>
      <c r="X39" s="60">
        <v>298568180</v>
      </c>
      <c r="Y39" s="61">
        <v>145.77</v>
      </c>
      <c r="Z39" s="62">
        <v>409641167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19915032</v>
      </c>
      <c r="C42" s="19">
        <v>0</v>
      </c>
      <c r="D42" s="59">
        <v>25700588</v>
      </c>
      <c r="E42" s="60">
        <v>25700588</v>
      </c>
      <c r="F42" s="60">
        <v>1798147</v>
      </c>
      <c r="G42" s="60">
        <v>3608871</v>
      </c>
      <c r="H42" s="60">
        <v>-4016967</v>
      </c>
      <c r="I42" s="60">
        <v>1390051</v>
      </c>
      <c r="J42" s="60">
        <v>7070549</v>
      </c>
      <c r="K42" s="60">
        <v>-2069523</v>
      </c>
      <c r="L42" s="60">
        <v>6913611</v>
      </c>
      <c r="M42" s="60">
        <v>11914637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13304688</v>
      </c>
      <c r="W42" s="60">
        <v>9936188</v>
      </c>
      <c r="X42" s="60">
        <v>3368500</v>
      </c>
      <c r="Y42" s="61">
        <v>33.9</v>
      </c>
      <c r="Z42" s="62">
        <v>25700588</v>
      </c>
    </row>
    <row r="43" spans="1:26" ht="12.75">
      <c r="A43" s="58" t="s">
        <v>63</v>
      </c>
      <c r="B43" s="19">
        <v>-35087691</v>
      </c>
      <c r="C43" s="19">
        <v>0</v>
      </c>
      <c r="D43" s="59">
        <v>-25500195</v>
      </c>
      <c r="E43" s="60">
        <v>-25500195</v>
      </c>
      <c r="F43" s="60">
        <v>0</v>
      </c>
      <c r="G43" s="60">
        <v>0</v>
      </c>
      <c r="H43" s="60">
        <v>0</v>
      </c>
      <c r="I43" s="60">
        <v>0</v>
      </c>
      <c r="J43" s="60">
        <v>-833372</v>
      </c>
      <c r="K43" s="60">
        <v>-2121635</v>
      </c>
      <c r="L43" s="60">
        <v>-5428859</v>
      </c>
      <c r="M43" s="60">
        <v>-8383866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-8383866</v>
      </c>
      <c r="W43" s="60">
        <v>-12895998</v>
      </c>
      <c r="X43" s="60">
        <v>4512132</v>
      </c>
      <c r="Y43" s="61">
        <v>-34.99</v>
      </c>
      <c r="Z43" s="62">
        <v>-25500195</v>
      </c>
    </row>
    <row r="44" spans="1:26" ht="12.75">
      <c r="A44" s="58" t="s">
        <v>64</v>
      </c>
      <c r="B44" s="19">
        <v>-1210219</v>
      </c>
      <c r="C44" s="19">
        <v>0</v>
      </c>
      <c r="D44" s="59">
        <v>-111096</v>
      </c>
      <c r="E44" s="60">
        <v>-111096</v>
      </c>
      <c r="F44" s="60">
        <v>0</v>
      </c>
      <c r="G44" s="60">
        <v>0</v>
      </c>
      <c r="H44" s="60">
        <v>0</v>
      </c>
      <c r="I44" s="60">
        <v>0</v>
      </c>
      <c r="J44" s="60">
        <v>-395408</v>
      </c>
      <c r="K44" s="60">
        <v>0</v>
      </c>
      <c r="L44" s="60">
        <v>0</v>
      </c>
      <c r="M44" s="60">
        <v>-395408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-395408</v>
      </c>
      <c r="W44" s="60">
        <v>-105548</v>
      </c>
      <c r="X44" s="60">
        <v>-289860</v>
      </c>
      <c r="Y44" s="61">
        <v>274.62</v>
      </c>
      <c r="Z44" s="62">
        <v>-111096</v>
      </c>
    </row>
    <row r="45" spans="1:26" ht="12.75">
      <c r="A45" s="70" t="s">
        <v>65</v>
      </c>
      <c r="B45" s="22">
        <v>5275199</v>
      </c>
      <c r="C45" s="22">
        <v>0</v>
      </c>
      <c r="D45" s="99">
        <v>21747372</v>
      </c>
      <c r="E45" s="100">
        <v>21747372</v>
      </c>
      <c r="F45" s="100">
        <v>2106610</v>
      </c>
      <c r="G45" s="100">
        <v>5715481</v>
      </c>
      <c r="H45" s="100">
        <v>1698514</v>
      </c>
      <c r="I45" s="100">
        <v>1698514</v>
      </c>
      <c r="J45" s="100">
        <v>7540283</v>
      </c>
      <c r="K45" s="100">
        <v>3349125</v>
      </c>
      <c r="L45" s="100">
        <v>4833877</v>
      </c>
      <c r="M45" s="100">
        <v>4833877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4833877</v>
      </c>
      <c r="W45" s="100">
        <v>18592717</v>
      </c>
      <c r="X45" s="100">
        <v>-13758840</v>
      </c>
      <c r="Y45" s="101">
        <v>-74</v>
      </c>
      <c r="Z45" s="102">
        <v>21747372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11017246</v>
      </c>
      <c r="C49" s="52">
        <v>0</v>
      </c>
      <c r="D49" s="129">
        <v>6951591</v>
      </c>
      <c r="E49" s="54">
        <v>5308691</v>
      </c>
      <c r="F49" s="54">
        <v>0</v>
      </c>
      <c r="G49" s="54">
        <v>0</v>
      </c>
      <c r="H49" s="54">
        <v>0</v>
      </c>
      <c r="I49" s="54">
        <v>5913538</v>
      </c>
      <c r="J49" s="54">
        <v>0</v>
      </c>
      <c r="K49" s="54">
        <v>0</v>
      </c>
      <c r="L49" s="54">
        <v>0</v>
      </c>
      <c r="M49" s="54">
        <v>113385061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142576127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14631692</v>
      </c>
      <c r="C51" s="52">
        <v>0</v>
      </c>
      <c r="D51" s="129">
        <v>12047241</v>
      </c>
      <c r="E51" s="54">
        <v>10263724</v>
      </c>
      <c r="F51" s="54">
        <v>0</v>
      </c>
      <c r="G51" s="54">
        <v>0</v>
      </c>
      <c r="H51" s="54">
        <v>0</v>
      </c>
      <c r="I51" s="54">
        <v>3015398</v>
      </c>
      <c r="J51" s="54">
        <v>0</v>
      </c>
      <c r="K51" s="54">
        <v>0</v>
      </c>
      <c r="L51" s="54">
        <v>0</v>
      </c>
      <c r="M51" s="54">
        <v>7897342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49345165</v>
      </c>
      <c r="W51" s="54">
        <v>55992790</v>
      </c>
      <c r="X51" s="54">
        <v>63476777</v>
      </c>
      <c r="Y51" s="54">
        <v>216670129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71.95586674021011</v>
      </c>
      <c r="C58" s="5">
        <f>IF(C67=0,0,+(C76/C67)*100)</f>
        <v>0</v>
      </c>
      <c r="D58" s="6">
        <f aca="true" t="shared" si="6" ref="D58:Z58">IF(D67=0,0,+(D76/D67)*100)</f>
        <v>99.19037931465039</v>
      </c>
      <c r="E58" s="7">
        <f t="shared" si="6"/>
        <v>99.19037931465039</v>
      </c>
      <c r="F58" s="7">
        <f t="shared" si="6"/>
        <v>54.15429225304905</v>
      </c>
      <c r="G58" s="7">
        <f t="shared" si="6"/>
        <v>65.7671633932035</v>
      </c>
      <c r="H58" s="7">
        <f t="shared" si="6"/>
        <v>35.85594169478093</v>
      </c>
      <c r="I58" s="7">
        <f t="shared" si="6"/>
        <v>50.93105368924964</v>
      </c>
      <c r="J58" s="7">
        <f t="shared" si="6"/>
        <v>88.53966307927776</v>
      </c>
      <c r="K58" s="7">
        <f t="shared" si="6"/>
        <v>67.67349375787299</v>
      </c>
      <c r="L58" s="7">
        <f t="shared" si="6"/>
        <v>62.09670598934501</v>
      </c>
      <c r="M58" s="7">
        <f t="shared" si="6"/>
        <v>73.82684820405635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61.74371689440326</v>
      </c>
      <c r="W58" s="7">
        <f t="shared" si="6"/>
        <v>100.1618118953949</v>
      </c>
      <c r="X58" s="7">
        <f t="shared" si="6"/>
        <v>0</v>
      </c>
      <c r="Y58" s="7">
        <f t="shared" si="6"/>
        <v>0</v>
      </c>
      <c r="Z58" s="8">
        <f t="shared" si="6"/>
        <v>99.19037931465039</v>
      </c>
    </row>
    <row r="59" spans="1:26" ht="12.75">
      <c r="A59" s="37" t="s">
        <v>31</v>
      </c>
      <c r="B59" s="9">
        <f aca="true" t="shared" si="7" ref="B59:Z66">IF(B68=0,0,+(B77/B68)*100)</f>
        <v>118.84544415381957</v>
      </c>
      <c r="C59" s="9">
        <f t="shared" si="7"/>
        <v>0</v>
      </c>
      <c r="D59" s="2">
        <f t="shared" si="7"/>
        <v>98.00103660330312</v>
      </c>
      <c r="E59" s="10">
        <f t="shared" si="7"/>
        <v>98.00103660330312</v>
      </c>
      <c r="F59" s="10">
        <f t="shared" si="7"/>
        <v>106.80343238196603</v>
      </c>
      <c r="G59" s="10">
        <f t="shared" si="7"/>
        <v>70.85172865006213</v>
      </c>
      <c r="H59" s="10">
        <f t="shared" si="7"/>
        <v>61.61506238326599</v>
      </c>
      <c r="I59" s="10">
        <f t="shared" si="7"/>
        <v>74.6347574162203</v>
      </c>
      <c r="J59" s="10">
        <f t="shared" si="7"/>
        <v>121.88085230715745</v>
      </c>
      <c r="K59" s="10">
        <f t="shared" si="7"/>
        <v>59.716978498226084</v>
      </c>
      <c r="L59" s="10">
        <f t="shared" si="7"/>
        <v>159.31980082704177</v>
      </c>
      <c r="M59" s="10">
        <f t="shared" si="7"/>
        <v>113.8868578008393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95.5753048734426</v>
      </c>
      <c r="W59" s="10">
        <f t="shared" si="7"/>
        <v>102.22742370840407</v>
      </c>
      <c r="X59" s="10">
        <f t="shared" si="7"/>
        <v>0</v>
      </c>
      <c r="Y59" s="10">
        <f t="shared" si="7"/>
        <v>0</v>
      </c>
      <c r="Z59" s="11">
        <f t="shared" si="7"/>
        <v>98.00103660330312</v>
      </c>
    </row>
    <row r="60" spans="1:26" ht="12.75">
      <c r="A60" s="38" t="s">
        <v>32</v>
      </c>
      <c r="B60" s="12">
        <f t="shared" si="7"/>
        <v>68.3580607841594</v>
      </c>
      <c r="C60" s="12">
        <f t="shared" si="7"/>
        <v>0</v>
      </c>
      <c r="D60" s="3">
        <f t="shared" si="7"/>
        <v>99.51726647988419</v>
      </c>
      <c r="E60" s="13">
        <f t="shared" si="7"/>
        <v>99.51726647988419</v>
      </c>
      <c r="F60" s="13">
        <f t="shared" si="7"/>
        <v>49.21124627114868</v>
      </c>
      <c r="G60" s="13">
        <f t="shared" si="7"/>
        <v>64.76235883841227</v>
      </c>
      <c r="H60" s="13">
        <f t="shared" si="7"/>
        <v>30.216856889949117</v>
      </c>
      <c r="I60" s="13">
        <f t="shared" si="7"/>
        <v>47.0351854405895</v>
      </c>
      <c r="J60" s="13">
        <f t="shared" si="7"/>
        <v>79.23512498783884</v>
      </c>
      <c r="K60" s="13">
        <f t="shared" si="7"/>
        <v>69.66008859094339</v>
      </c>
      <c r="L60" s="13">
        <f t="shared" si="7"/>
        <v>47.63355440578501</v>
      </c>
      <c r="M60" s="13">
        <f t="shared" si="7"/>
        <v>64.91213202941837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55.271296949072536</v>
      </c>
      <c r="W60" s="13">
        <f t="shared" si="7"/>
        <v>99.52439476460977</v>
      </c>
      <c r="X60" s="13">
        <f t="shared" si="7"/>
        <v>0</v>
      </c>
      <c r="Y60" s="13">
        <f t="shared" si="7"/>
        <v>0</v>
      </c>
      <c r="Z60" s="14">
        <f t="shared" si="7"/>
        <v>99.51726647988419</v>
      </c>
    </row>
    <row r="61" spans="1:26" ht="12.75">
      <c r="A61" s="39" t="s">
        <v>103</v>
      </c>
      <c r="B61" s="12">
        <f t="shared" si="7"/>
        <v>61.93225795641554</v>
      </c>
      <c r="C61" s="12">
        <f t="shared" si="7"/>
        <v>0</v>
      </c>
      <c r="D61" s="3">
        <f t="shared" si="7"/>
        <v>99.24840138198383</v>
      </c>
      <c r="E61" s="13">
        <f t="shared" si="7"/>
        <v>99.24840138198383</v>
      </c>
      <c r="F61" s="13">
        <f t="shared" si="7"/>
        <v>61.98926297399571</v>
      </c>
      <c r="G61" s="13">
        <f t="shared" si="7"/>
        <v>86.88639827776612</v>
      </c>
      <c r="H61" s="13">
        <f t="shared" si="7"/>
        <v>31.203396704247076</v>
      </c>
      <c r="I61" s="13">
        <f t="shared" si="7"/>
        <v>57.58692491373382</v>
      </c>
      <c r="J61" s="13">
        <f t="shared" si="7"/>
        <v>131.22072055394287</v>
      </c>
      <c r="K61" s="13">
        <f t="shared" si="7"/>
        <v>113.13406735704143</v>
      </c>
      <c r="L61" s="13">
        <f t="shared" si="7"/>
        <v>61.390468221981884</v>
      </c>
      <c r="M61" s="13">
        <f t="shared" si="7"/>
        <v>97.15356935407488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74.14396941505281</v>
      </c>
      <c r="W61" s="13">
        <f t="shared" si="7"/>
        <v>99.86060101534801</v>
      </c>
      <c r="X61" s="13">
        <f t="shared" si="7"/>
        <v>0</v>
      </c>
      <c r="Y61" s="13">
        <f t="shared" si="7"/>
        <v>0</v>
      </c>
      <c r="Z61" s="14">
        <f t="shared" si="7"/>
        <v>99.24840138198383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100.46448186900854</v>
      </c>
      <c r="E64" s="13">
        <f t="shared" si="7"/>
        <v>100.46448186900854</v>
      </c>
      <c r="F64" s="13">
        <f t="shared" si="7"/>
        <v>13.871424354892392</v>
      </c>
      <c r="G64" s="13">
        <f t="shared" si="7"/>
        <v>15.877008256207281</v>
      </c>
      <c r="H64" s="13">
        <f t="shared" si="7"/>
        <v>21.465354698930643</v>
      </c>
      <c r="I64" s="13">
        <f t="shared" si="7"/>
        <v>16.834105250933664</v>
      </c>
      <c r="J64" s="13">
        <f t="shared" si="7"/>
        <v>11.304439141925359</v>
      </c>
      <c r="K64" s="13">
        <f t="shared" si="7"/>
        <v>16.006333780783137</v>
      </c>
      <c r="L64" s="13">
        <f t="shared" si="7"/>
        <v>13.949111843577086</v>
      </c>
      <c r="M64" s="13">
        <f t="shared" si="7"/>
        <v>13.380344176429421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14.99889650471517</v>
      </c>
      <c r="W64" s="13">
        <f t="shared" si="7"/>
        <v>98.02784276481897</v>
      </c>
      <c r="X64" s="13">
        <f t="shared" si="7"/>
        <v>0</v>
      </c>
      <c r="Y64" s="13">
        <f t="shared" si="7"/>
        <v>0</v>
      </c>
      <c r="Z64" s="14">
        <f t="shared" si="7"/>
        <v>100.46448186900854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72.25543606743403</v>
      </c>
      <c r="M65" s="13">
        <f t="shared" si="7"/>
        <v>174.73115172656543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324.09074909771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100.00010883109958</v>
      </c>
      <c r="E66" s="16">
        <f t="shared" si="7"/>
        <v>100.00010883109958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100.19252919832324</v>
      </c>
      <c r="X66" s="16">
        <f t="shared" si="7"/>
        <v>0</v>
      </c>
      <c r="Y66" s="16">
        <f t="shared" si="7"/>
        <v>0</v>
      </c>
      <c r="Z66" s="17">
        <f t="shared" si="7"/>
        <v>100.00010883109958</v>
      </c>
    </row>
    <row r="67" spans="1:26" ht="12.75" hidden="1">
      <c r="A67" s="41" t="s">
        <v>287</v>
      </c>
      <c r="B67" s="24">
        <v>140626186</v>
      </c>
      <c r="C67" s="24"/>
      <c r="D67" s="25">
        <v>170661771</v>
      </c>
      <c r="E67" s="26">
        <v>170661771</v>
      </c>
      <c r="F67" s="26">
        <v>14626619</v>
      </c>
      <c r="G67" s="26">
        <v>11592361</v>
      </c>
      <c r="H67" s="26">
        <v>14535920</v>
      </c>
      <c r="I67" s="26">
        <v>40754900</v>
      </c>
      <c r="J67" s="26">
        <v>14212008</v>
      </c>
      <c r="K67" s="26">
        <v>9322223</v>
      </c>
      <c r="L67" s="26">
        <v>12935538</v>
      </c>
      <c r="M67" s="26">
        <v>36469769</v>
      </c>
      <c r="N67" s="26"/>
      <c r="O67" s="26"/>
      <c r="P67" s="26"/>
      <c r="Q67" s="26"/>
      <c r="R67" s="26"/>
      <c r="S67" s="26"/>
      <c r="T67" s="26"/>
      <c r="U67" s="26"/>
      <c r="V67" s="26">
        <v>77224669</v>
      </c>
      <c r="W67" s="26">
        <v>81240010</v>
      </c>
      <c r="X67" s="26"/>
      <c r="Y67" s="25"/>
      <c r="Z67" s="27">
        <v>170661771</v>
      </c>
    </row>
    <row r="68" spans="1:26" ht="12.75" hidden="1">
      <c r="A68" s="37" t="s">
        <v>31</v>
      </c>
      <c r="B68" s="19">
        <v>19911120</v>
      </c>
      <c r="C68" s="19"/>
      <c r="D68" s="20">
        <v>38548980</v>
      </c>
      <c r="E68" s="21">
        <v>38548980</v>
      </c>
      <c r="F68" s="21">
        <v>1281559</v>
      </c>
      <c r="G68" s="21">
        <v>1912851</v>
      </c>
      <c r="H68" s="21">
        <v>2610636</v>
      </c>
      <c r="I68" s="21">
        <v>5805046</v>
      </c>
      <c r="J68" s="21">
        <v>3100807</v>
      </c>
      <c r="K68" s="21">
        <v>1862544</v>
      </c>
      <c r="L68" s="21">
        <v>1675127</v>
      </c>
      <c r="M68" s="21">
        <v>6638478</v>
      </c>
      <c r="N68" s="21"/>
      <c r="O68" s="21"/>
      <c r="P68" s="21"/>
      <c r="Q68" s="21"/>
      <c r="R68" s="21"/>
      <c r="S68" s="21"/>
      <c r="T68" s="21"/>
      <c r="U68" s="21"/>
      <c r="V68" s="21">
        <v>12443524</v>
      </c>
      <c r="W68" s="21">
        <v>18477625</v>
      </c>
      <c r="X68" s="21"/>
      <c r="Y68" s="20"/>
      <c r="Z68" s="23">
        <v>38548980</v>
      </c>
    </row>
    <row r="69" spans="1:26" ht="12.75" hidden="1">
      <c r="A69" s="38" t="s">
        <v>32</v>
      </c>
      <c r="B69" s="19">
        <v>113410666</v>
      </c>
      <c r="C69" s="19"/>
      <c r="D69" s="20">
        <v>126599661</v>
      </c>
      <c r="E69" s="21">
        <v>126599661</v>
      </c>
      <c r="F69" s="21">
        <v>13314422</v>
      </c>
      <c r="G69" s="21">
        <v>9679510</v>
      </c>
      <c r="H69" s="21">
        <v>11925284</v>
      </c>
      <c r="I69" s="21">
        <v>34919216</v>
      </c>
      <c r="J69" s="21">
        <v>11111201</v>
      </c>
      <c r="K69" s="21">
        <v>7459679</v>
      </c>
      <c r="L69" s="21">
        <v>11260411</v>
      </c>
      <c r="M69" s="21">
        <v>29831291</v>
      </c>
      <c r="N69" s="21"/>
      <c r="O69" s="21"/>
      <c r="P69" s="21"/>
      <c r="Q69" s="21"/>
      <c r="R69" s="21"/>
      <c r="S69" s="21"/>
      <c r="T69" s="21"/>
      <c r="U69" s="21"/>
      <c r="V69" s="21">
        <v>64750507</v>
      </c>
      <c r="W69" s="21">
        <v>60011114</v>
      </c>
      <c r="X69" s="21"/>
      <c r="Y69" s="20"/>
      <c r="Z69" s="23">
        <v>126599661</v>
      </c>
    </row>
    <row r="70" spans="1:26" ht="12.75" hidden="1">
      <c r="A70" s="39" t="s">
        <v>103</v>
      </c>
      <c r="B70" s="19">
        <v>94267041</v>
      </c>
      <c r="C70" s="19"/>
      <c r="D70" s="20">
        <v>98609548</v>
      </c>
      <c r="E70" s="21">
        <v>98609548</v>
      </c>
      <c r="F70" s="21">
        <v>9333497</v>
      </c>
      <c r="G70" s="21">
        <v>6440008</v>
      </c>
      <c r="H70" s="21">
        <v>8709148</v>
      </c>
      <c r="I70" s="21">
        <v>24482653</v>
      </c>
      <c r="J70" s="21">
        <v>5968991</v>
      </c>
      <c r="K70" s="21">
        <v>4120757</v>
      </c>
      <c r="L70" s="21">
        <v>7527263</v>
      </c>
      <c r="M70" s="21">
        <v>17617011</v>
      </c>
      <c r="N70" s="21"/>
      <c r="O70" s="21"/>
      <c r="P70" s="21"/>
      <c r="Q70" s="21"/>
      <c r="R70" s="21"/>
      <c r="S70" s="21"/>
      <c r="T70" s="21"/>
      <c r="U70" s="21"/>
      <c r="V70" s="21">
        <v>42099664</v>
      </c>
      <c r="W70" s="21">
        <v>49002509</v>
      </c>
      <c r="X70" s="21"/>
      <c r="Y70" s="20"/>
      <c r="Z70" s="23">
        <v>98609548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19143625</v>
      </c>
      <c r="C73" s="19"/>
      <c r="D73" s="20">
        <v>27990113</v>
      </c>
      <c r="E73" s="21">
        <v>27990113</v>
      </c>
      <c r="F73" s="21">
        <v>3980925</v>
      </c>
      <c r="G73" s="21">
        <v>3239502</v>
      </c>
      <c r="H73" s="21">
        <v>3216136</v>
      </c>
      <c r="I73" s="21">
        <v>10436563</v>
      </c>
      <c r="J73" s="21">
        <v>5142210</v>
      </c>
      <c r="K73" s="21">
        <v>3338922</v>
      </c>
      <c r="L73" s="21">
        <v>3352450</v>
      </c>
      <c r="M73" s="21">
        <v>11833582</v>
      </c>
      <c r="N73" s="21"/>
      <c r="O73" s="21"/>
      <c r="P73" s="21"/>
      <c r="Q73" s="21"/>
      <c r="R73" s="21"/>
      <c r="S73" s="21"/>
      <c r="T73" s="21"/>
      <c r="U73" s="21"/>
      <c r="V73" s="21">
        <v>22270145</v>
      </c>
      <c r="W73" s="21">
        <v>11008605</v>
      </c>
      <c r="X73" s="21"/>
      <c r="Y73" s="20"/>
      <c r="Z73" s="23">
        <v>27990113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>
        <v>380698</v>
      </c>
      <c r="M74" s="21">
        <v>380698</v>
      </c>
      <c r="N74" s="21"/>
      <c r="O74" s="21"/>
      <c r="P74" s="21"/>
      <c r="Q74" s="21"/>
      <c r="R74" s="21"/>
      <c r="S74" s="21"/>
      <c r="T74" s="21"/>
      <c r="U74" s="21"/>
      <c r="V74" s="21">
        <v>380698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7304400</v>
      </c>
      <c r="C75" s="28"/>
      <c r="D75" s="29">
        <v>5513130</v>
      </c>
      <c r="E75" s="30">
        <v>5513130</v>
      </c>
      <c r="F75" s="30">
        <v>30638</v>
      </c>
      <c r="G75" s="30"/>
      <c r="H75" s="30"/>
      <c r="I75" s="30">
        <v>30638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30638</v>
      </c>
      <c r="W75" s="30">
        <v>2751271</v>
      </c>
      <c r="X75" s="30"/>
      <c r="Y75" s="29"/>
      <c r="Z75" s="31">
        <v>5513130</v>
      </c>
    </row>
    <row r="76" spans="1:26" ht="12.75" hidden="1">
      <c r="A76" s="42" t="s">
        <v>288</v>
      </c>
      <c r="B76" s="32">
        <v>101188791</v>
      </c>
      <c r="C76" s="32"/>
      <c r="D76" s="33">
        <v>169280058</v>
      </c>
      <c r="E76" s="34">
        <v>169280058</v>
      </c>
      <c r="F76" s="34">
        <v>7920942</v>
      </c>
      <c r="G76" s="34">
        <v>7623967</v>
      </c>
      <c r="H76" s="34">
        <v>5211991</v>
      </c>
      <c r="I76" s="34">
        <v>20756900</v>
      </c>
      <c r="J76" s="34">
        <v>12583264</v>
      </c>
      <c r="K76" s="34">
        <v>6308674</v>
      </c>
      <c r="L76" s="34">
        <v>8032543</v>
      </c>
      <c r="M76" s="34">
        <v>26924481</v>
      </c>
      <c r="N76" s="34"/>
      <c r="O76" s="34"/>
      <c r="P76" s="34"/>
      <c r="Q76" s="34"/>
      <c r="R76" s="34"/>
      <c r="S76" s="34"/>
      <c r="T76" s="34"/>
      <c r="U76" s="34"/>
      <c r="V76" s="34">
        <v>47681381</v>
      </c>
      <c r="W76" s="34">
        <v>81371466</v>
      </c>
      <c r="X76" s="34"/>
      <c r="Y76" s="33"/>
      <c r="Z76" s="35">
        <v>169280058</v>
      </c>
    </row>
    <row r="77" spans="1:26" ht="12.75" hidden="1">
      <c r="A77" s="37" t="s">
        <v>31</v>
      </c>
      <c r="B77" s="19">
        <v>23663459</v>
      </c>
      <c r="C77" s="19"/>
      <c r="D77" s="20">
        <v>37778400</v>
      </c>
      <c r="E77" s="21">
        <v>37778400</v>
      </c>
      <c r="F77" s="21">
        <v>1368749</v>
      </c>
      <c r="G77" s="21">
        <v>1355288</v>
      </c>
      <c r="H77" s="21">
        <v>1608545</v>
      </c>
      <c r="I77" s="21">
        <v>4332582</v>
      </c>
      <c r="J77" s="21">
        <v>3779290</v>
      </c>
      <c r="K77" s="21">
        <v>1112255</v>
      </c>
      <c r="L77" s="21">
        <v>2668809</v>
      </c>
      <c r="M77" s="21">
        <v>7560354</v>
      </c>
      <c r="N77" s="21"/>
      <c r="O77" s="21"/>
      <c r="P77" s="21"/>
      <c r="Q77" s="21"/>
      <c r="R77" s="21"/>
      <c r="S77" s="21"/>
      <c r="T77" s="21"/>
      <c r="U77" s="21"/>
      <c r="V77" s="21">
        <v>11892936</v>
      </c>
      <c r="W77" s="21">
        <v>18889200</v>
      </c>
      <c r="X77" s="21"/>
      <c r="Y77" s="20"/>
      <c r="Z77" s="23">
        <v>37778400</v>
      </c>
    </row>
    <row r="78" spans="1:26" ht="12.75" hidden="1">
      <c r="A78" s="38" t="s">
        <v>32</v>
      </c>
      <c r="B78" s="19">
        <v>77525332</v>
      </c>
      <c r="C78" s="19"/>
      <c r="D78" s="20">
        <v>125988522</v>
      </c>
      <c r="E78" s="21">
        <v>125988522</v>
      </c>
      <c r="F78" s="21">
        <v>6552193</v>
      </c>
      <c r="G78" s="21">
        <v>6268679</v>
      </c>
      <c r="H78" s="21">
        <v>3603446</v>
      </c>
      <c r="I78" s="21">
        <v>16424318</v>
      </c>
      <c r="J78" s="21">
        <v>8803974</v>
      </c>
      <c r="K78" s="21">
        <v>5196419</v>
      </c>
      <c r="L78" s="21">
        <v>5363734</v>
      </c>
      <c r="M78" s="21">
        <v>19364127</v>
      </c>
      <c r="N78" s="21"/>
      <c r="O78" s="21"/>
      <c r="P78" s="21"/>
      <c r="Q78" s="21"/>
      <c r="R78" s="21"/>
      <c r="S78" s="21"/>
      <c r="T78" s="21"/>
      <c r="U78" s="21"/>
      <c r="V78" s="21">
        <v>35788445</v>
      </c>
      <c r="W78" s="21">
        <v>59725698</v>
      </c>
      <c r="X78" s="21"/>
      <c r="Y78" s="20"/>
      <c r="Z78" s="23">
        <v>125988522</v>
      </c>
    </row>
    <row r="79" spans="1:26" ht="12.75" hidden="1">
      <c r="A79" s="39" t="s">
        <v>103</v>
      </c>
      <c r="B79" s="19">
        <v>58381707</v>
      </c>
      <c r="C79" s="19"/>
      <c r="D79" s="20">
        <v>97868400</v>
      </c>
      <c r="E79" s="21">
        <v>97868400</v>
      </c>
      <c r="F79" s="21">
        <v>5785766</v>
      </c>
      <c r="G79" s="21">
        <v>5595491</v>
      </c>
      <c r="H79" s="21">
        <v>2717550</v>
      </c>
      <c r="I79" s="21">
        <v>14098807</v>
      </c>
      <c r="J79" s="21">
        <v>7832553</v>
      </c>
      <c r="K79" s="21">
        <v>4661980</v>
      </c>
      <c r="L79" s="21">
        <v>4621022</v>
      </c>
      <c r="M79" s="21">
        <v>17115555</v>
      </c>
      <c r="N79" s="21"/>
      <c r="O79" s="21"/>
      <c r="P79" s="21"/>
      <c r="Q79" s="21"/>
      <c r="R79" s="21"/>
      <c r="S79" s="21"/>
      <c r="T79" s="21"/>
      <c r="U79" s="21"/>
      <c r="V79" s="21">
        <v>31214362</v>
      </c>
      <c r="W79" s="21">
        <v>48934200</v>
      </c>
      <c r="X79" s="21"/>
      <c r="Y79" s="20"/>
      <c r="Z79" s="23">
        <v>97868400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19143625</v>
      </c>
      <c r="C82" s="19"/>
      <c r="D82" s="20">
        <v>28120122</v>
      </c>
      <c r="E82" s="21">
        <v>28120122</v>
      </c>
      <c r="F82" s="21">
        <v>552211</v>
      </c>
      <c r="G82" s="21">
        <v>514336</v>
      </c>
      <c r="H82" s="21">
        <v>690355</v>
      </c>
      <c r="I82" s="21">
        <v>1756902</v>
      </c>
      <c r="J82" s="21">
        <v>581298</v>
      </c>
      <c r="K82" s="21">
        <v>534439</v>
      </c>
      <c r="L82" s="21">
        <v>467637</v>
      </c>
      <c r="M82" s="21">
        <v>1583374</v>
      </c>
      <c r="N82" s="21"/>
      <c r="O82" s="21"/>
      <c r="P82" s="21"/>
      <c r="Q82" s="21"/>
      <c r="R82" s="21"/>
      <c r="S82" s="21"/>
      <c r="T82" s="21"/>
      <c r="U82" s="21"/>
      <c r="V82" s="21">
        <v>3340276</v>
      </c>
      <c r="W82" s="21">
        <v>10791498</v>
      </c>
      <c r="X82" s="21"/>
      <c r="Y82" s="20"/>
      <c r="Z82" s="23">
        <v>28120122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214216</v>
      </c>
      <c r="G83" s="21">
        <v>158852</v>
      </c>
      <c r="H83" s="21">
        <v>195541</v>
      </c>
      <c r="I83" s="21">
        <v>568609</v>
      </c>
      <c r="J83" s="21">
        <v>390123</v>
      </c>
      <c r="K83" s="21"/>
      <c r="L83" s="21">
        <v>275075</v>
      </c>
      <c r="M83" s="21">
        <v>665198</v>
      </c>
      <c r="N83" s="21"/>
      <c r="O83" s="21"/>
      <c r="P83" s="21"/>
      <c r="Q83" s="21"/>
      <c r="R83" s="21"/>
      <c r="S83" s="21"/>
      <c r="T83" s="21"/>
      <c r="U83" s="21"/>
      <c r="V83" s="21">
        <v>1233807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5513136</v>
      </c>
      <c r="E84" s="30">
        <v>5513136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2756568</v>
      </c>
      <c r="X84" s="30"/>
      <c r="Y84" s="29"/>
      <c r="Z84" s="31">
        <v>5513136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2030643</v>
      </c>
      <c r="D5" s="357">
        <f t="shared" si="0"/>
        <v>0</v>
      </c>
      <c r="E5" s="356">
        <f t="shared" si="0"/>
        <v>3993063</v>
      </c>
      <c r="F5" s="358">
        <f t="shared" si="0"/>
        <v>3993063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1996532</v>
      </c>
      <c r="Y5" s="358">
        <f t="shared" si="0"/>
        <v>-1996532</v>
      </c>
      <c r="Z5" s="359">
        <f>+IF(X5&lt;&gt;0,+(Y5/X5)*100,0)</f>
        <v>-100</v>
      </c>
      <c r="AA5" s="360">
        <f>+AA6+AA8+AA11+AA13+AA15</f>
        <v>3993063</v>
      </c>
    </row>
    <row r="6" spans="1:27" ht="12.75">
      <c r="A6" s="361" t="s">
        <v>206</v>
      </c>
      <c r="B6" s="142"/>
      <c r="C6" s="60">
        <f>+C7</f>
        <v>1229221</v>
      </c>
      <c r="D6" s="340">
        <f aca="true" t="shared" si="1" ref="D6:AA6">+D7</f>
        <v>0</v>
      </c>
      <c r="E6" s="60">
        <f t="shared" si="1"/>
        <v>3045710</v>
      </c>
      <c r="F6" s="59">
        <f t="shared" si="1"/>
        <v>3045710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1522855</v>
      </c>
      <c r="Y6" s="59">
        <f t="shared" si="1"/>
        <v>-1522855</v>
      </c>
      <c r="Z6" s="61">
        <f>+IF(X6&lt;&gt;0,+(Y6/X6)*100,0)</f>
        <v>-100</v>
      </c>
      <c r="AA6" s="62">
        <f t="shared" si="1"/>
        <v>3045710</v>
      </c>
    </row>
    <row r="7" spans="1:27" ht="12.75">
      <c r="A7" s="291" t="s">
        <v>230</v>
      </c>
      <c r="B7" s="142"/>
      <c r="C7" s="60">
        <v>1229221</v>
      </c>
      <c r="D7" s="340"/>
      <c r="E7" s="60">
        <v>3045710</v>
      </c>
      <c r="F7" s="59">
        <v>3045710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1522855</v>
      </c>
      <c r="Y7" s="59">
        <v>-1522855</v>
      </c>
      <c r="Z7" s="61">
        <v>-100</v>
      </c>
      <c r="AA7" s="62">
        <v>3045710</v>
      </c>
    </row>
    <row r="8" spans="1:27" ht="12.75">
      <c r="A8" s="361" t="s">
        <v>207</v>
      </c>
      <c r="B8" s="142"/>
      <c r="C8" s="60">
        <f aca="true" t="shared" si="2" ref="C8:Y8">SUM(C9:C10)</f>
        <v>640257</v>
      </c>
      <c r="D8" s="340">
        <f t="shared" si="2"/>
        <v>0</v>
      </c>
      <c r="E8" s="60">
        <f t="shared" si="2"/>
        <v>809951</v>
      </c>
      <c r="F8" s="59">
        <f t="shared" si="2"/>
        <v>809951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404976</v>
      </c>
      <c r="Y8" s="59">
        <f t="shared" si="2"/>
        <v>-404976</v>
      </c>
      <c r="Z8" s="61">
        <f>+IF(X8&lt;&gt;0,+(Y8/X8)*100,0)</f>
        <v>-100</v>
      </c>
      <c r="AA8" s="62">
        <f>SUM(AA9:AA10)</f>
        <v>809951</v>
      </c>
    </row>
    <row r="9" spans="1:27" ht="12.75">
      <c r="A9" s="291" t="s">
        <v>231</v>
      </c>
      <c r="B9" s="142"/>
      <c r="C9" s="60">
        <v>523329</v>
      </c>
      <c r="D9" s="340"/>
      <c r="E9" s="60">
        <v>686351</v>
      </c>
      <c r="F9" s="59">
        <v>686351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343176</v>
      </c>
      <c r="Y9" s="59">
        <v>-343176</v>
      </c>
      <c r="Z9" s="61">
        <v>-100</v>
      </c>
      <c r="AA9" s="62">
        <v>686351</v>
      </c>
    </row>
    <row r="10" spans="1:27" ht="12.75">
      <c r="A10" s="291" t="s">
        <v>232</v>
      </c>
      <c r="B10" s="142"/>
      <c r="C10" s="60">
        <v>116928</v>
      </c>
      <c r="D10" s="340"/>
      <c r="E10" s="60">
        <v>123600</v>
      </c>
      <c r="F10" s="59">
        <v>123600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61800</v>
      </c>
      <c r="Y10" s="59">
        <v>-61800</v>
      </c>
      <c r="Z10" s="61">
        <v>-100</v>
      </c>
      <c r="AA10" s="62">
        <v>123600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11536</v>
      </c>
      <c r="F11" s="364">
        <f t="shared" si="3"/>
        <v>11536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5768</v>
      </c>
      <c r="Y11" s="364">
        <f t="shared" si="3"/>
        <v>-5768</v>
      </c>
      <c r="Z11" s="365">
        <f>+IF(X11&lt;&gt;0,+(Y11/X11)*100,0)</f>
        <v>-100</v>
      </c>
      <c r="AA11" s="366">
        <f t="shared" si="3"/>
        <v>11536</v>
      </c>
    </row>
    <row r="12" spans="1:27" ht="12.75">
      <c r="A12" s="291" t="s">
        <v>233</v>
      </c>
      <c r="B12" s="136"/>
      <c r="C12" s="60"/>
      <c r="D12" s="340"/>
      <c r="E12" s="60">
        <v>11536</v>
      </c>
      <c r="F12" s="59">
        <v>11536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5768</v>
      </c>
      <c r="Y12" s="59">
        <v>-5768</v>
      </c>
      <c r="Z12" s="61">
        <v>-100</v>
      </c>
      <c r="AA12" s="62">
        <v>11536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2266</v>
      </c>
      <c r="F13" s="342">
        <f t="shared" si="4"/>
        <v>2266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1133</v>
      </c>
      <c r="Y13" s="342">
        <f t="shared" si="4"/>
        <v>-1133</v>
      </c>
      <c r="Z13" s="335">
        <f>+IF(X13&lt;&gt;0,+(Y13/X13)*100,0)</f>
        <v>-100</v>
      </c>
      <c r="AA13" s="273">
        <f t="shared" si="4"/>
        <v>2266</v>
      </c>
    </row>
    <row r="14" spans="1:27" ht="12.75">
      <c r="A14" s="291" t="s">
        <v>234</v>
      </c>
      <c r="B14" s="136"/>
      <c r="C14" s="60"/>
      <c r="D14" s="340"/>
      <c r="E14" s="60">
        <v>2266</v>
      </c>
      <c r="F14" s="59">
        <v>2266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1133</v>
      </c>
      <c r="Y14" s="59">
        <v>-1133</v>
      </c>
      <c r="Z14" s="61">
        <v>-100</v>
      </c>
      <c r="AA14" s="62">
        <v>2266</v>
      </c>
    </row>
    <row r="15" spans="1:27" ht="12.75">
      <c r="A15" s="361" t="s">
        <v>210</v>
      </c>
      <c r="B15" s="136"/>
      <c r="C15" s="60">
        <f aca="true" t="shared" si="5" ref="C15:Y15">SUM(C16:C20)</f>
        <v>161165</v>
      </c>
      <c r="D15" s="340">
        <f t="shared" si="5"/>
        <v>0</v>
      </c>
      <c r="E15" s="60">
        <f t="shared" si="5"/>
        <v>123600</v>
      </c>
      <c r="F15" s="59">
        <f t="shared" si="5"/>
        <v>123600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61800</v>
      </c>
      <c r="Y15" s="59">
        <f t="shared" si="5"/>
        <v>-61800</v>
      </c>
      <c r="Z15" s="61">
        <f>+IF(X15&lt;&gt;0,+(Y15/X15)*100,0)</f>
        <v>-100</v>
      </c>
      <c r="AA15" s="62">
        <f>SUM(AA16:AA20)</f>
        <v>123600</v>
      </c>
    </row>
    <row r="16" spans="1:27" ht="12.75">
      <c r="A16" s="291" t="s">
        <v>235</v>
      </c>
      <c r="B16" s="300"/>
      <c r="C16" s="60">
        <v>161165</v>
      </c>
      <c r="D16" s="340"/>
      <c r="E16" s="60">
        <v>123600</v>
      </c>
      <c r="F16" s="59">
        <v>123600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61800</v>
      </c>
      <c r="Y16" s="59">
        <v>-61800</v>
      </c>
      <c r="Z16" s="61">
        <v>-100</v>
      </c>
      <c r="AA16" s="62">
        <v>123600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133261</v>
      </c>
      <c r="F22" s="345">
        <f t="shared" si="6"/>
        <v>133261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66631</v>
      </c>
      <c r="Y22" s="345">
        <f t="shared" si="6"/>
        <v>-66631</v>
      </c>
      <c r="Z22" s="336">
        <f>+IF(X22&lt;&gt;0,+(Y22/X22)*100,0)</f>
        <v>-100</v>
      </c>
      <c r="AA22" s="350">
        <f>SUM(AA23:AA32)</f>
        <v>133261</v>
      </c>
    </row>
    <row r="23" spans="1:27" ht="12.75">
      <c r="A23" s="361" t="s">
        <v>238</v>
      </c>
      <c r="B23" s="142"/>
      <c r="C23" s="60"/>
      <c r="D23" s="340"/>
      <c r="E23" s="60">
        <v>5459</v>
      </c>
      <c r="F23" s="59">
        <v>5459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2730</v>
      </c>
      <c r="Y23" s="59">
        <v>-2730</v>
      </c>
      <c r="Z23" s="61">
        <v>-100</v>
      </c>
      <c r="AA23" s="62">
        <v>5459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16480</v>
      </c>
      <c r="F27" s="59">
        <v>16480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8240</v>
      </c>
      <c r="Y27" s="59">
        <v>-8240</v>
      </c>
      <c r="Z27" s="61">
        <v>-100</v>
      </c>
      <c r="AA27" s="62">
        <v>16480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111322</v>
      </c>
      <c r="F32" s="59">
        <v>111322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55661</v>
      </c>
      <c r="Y32" s="59">
        <v>-55661</v>
      </c>
      <c r="Z32" s="61">
        <v>-100</v>
      </c>
      <c r="AA32" s="62">
        <v>111322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13572</v>
      </c>
      <c r="D37" s="344">
        <f aca="true" t="shared" si="8" ref="D37:AA37">+D38</f>
        <v>0</v>
      </c>
      <c r="E37" s="343">
        <f t="shared" si="8"/>
        <v>515000</v>
      </c>
      <c r="F37" s="345">
        <f t="shared" si="8"/>
        <v>515000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257500</v>
      </c>
      <c r="Y37" s="345">
        <f t="shared" si="8"/>
        <v>-257500</v>
      </c>
      <c r="Z37" s="336">
        <f>+IF(X37&lt;&gt;0,+(Y37/X37)*100,0)</f>
        <v>-100</v>
      </c>
      <c r="AA37" s="350">
        <f t="shared" si="8"/>
        <v>515000</v>
      </c>
    </row>
    <row r="38" spans="1:27" ht="12.75">
      <c r="A38" s="361" t="s">
        <v>214</v>
      </c>
      <c r="B38" s="142"/>
      <c r="C38" s="60">
        <v>13572</v>
      </c>
      <c r="D38" s="340"/>
      <c r="E38" s="60">
        <v>515000</v>
      </c>
      <c r="F38" s="59">
        <v>515000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257500</v>
      </c>
      <c r="Y38" s="59">
        <v>-257500</v>
      </c>
      <c r="Z38" s="61">
        <v>-100</v>
      </c>
      <c r="AA38" s="62">
        <v>515000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1662102</v>
      </c>
      <c r="D40" s="344">
        <f t="shared" si="9"/>
        <v>0</v>
      </c>
      <c r="E40" s="343">
        <f t="shared" si="9"/>
        <v>2673855</v>
      </c>
      <c r="F40" s="345">
        <f t="shared" si="9"/>
        <v>2673855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1336928</v>
      </c>
      <c r="Y40" s="345">
        <f t="shared" si="9"/>
        <v>-1336928</v>
      </c>
      <c r="Z40" s="336">
        <f>+IF(X40&lt;&gt;0,+(Y40/X40)*100,0)</f>
        <v>-100</v>
      </c>
      <c r="AA40" s="350">
        <f>SUM(AA41:AA49)</f>
        <v>2673855</v>
      </c>
    </row>
    <row r="41" spans="1:27" ht="12.75">
      <c r="A41" s="361" t="s">
        <v>249</v>
      </c>
      <c r="B41" s="142"/>
      <c r="C41" s="362">
        <v>984217</v>
      </c>
      <c r="D41" s="363"/>
      <c r="E41" s="362">
        <v>1680394</v>
      </c>
      <c r="F41" s="364">
        <v>1680394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840197</v>
      </c>
      <c r="Y41" s="364">
        <v>-840197</v>
      </c>
      <c r="Z41" s="365">
        <v>-100</v>
      </c>
      <c r="AA41" s="366">
        <v>1680394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308363</v>
      </c>
      <c r="D43" s="369"/>
      <c r="E43" s="305">
        <v>313978</v>
      </c>
      <c r="F43" s="370">
        <v>313978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156989</v>
      </c>
      <c r="Y43" s="370">
        <v>-156989</v>
      </c>
      <c r="Z43" s="371">
        <v>-100</v>
      </c>
      <c r="AA43" s="303">
        <v>313978</v>
      </c>
    </row>
    <row r="44" spans="1:27" ht="12.75">
      <c r="A44" s="361" t="s">
        <v>252</v>
      </c>
      <c r="B44" s="136"/>
      <c r="C44" s="60">
        <v>44534</v>
      </c>
      <c r="D44" s="368"/>
      <c r="E44" s="54">
        <v>136339</v>
      </c>
      <c r="F44" s="53">
        <v>136339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68170</v>
      </c>
      <c r="Y44" s="53">
        <v>-68170</v>
      </c>
      <c r="Z44" s="94">
        <v>-100</v>
      </c>
      <c r="AA44" s="95">
        <v>136339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317676</v>
      </c>
      <c r="D47" s="368"/>
      <c r="E47" s="54">
        <v>543144</v>
      </c>
      <c r="F47" s="53">
        <v>543144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271572</v>
      </c>
      <c r="Y47" s="53">
        <v>-271572</v>
      </c>
      <c r="Z47" s="94">
        <v>-100</v>
      </c>
      <c r="AA47" s="95">
        <v>543144</v>
      </c>
    </row>
    <row r="48" spans="1:27" ht="12.75">
      <c r="A48" s="361" t="s">
        <v>256</v>
      </c>
      <c r="B48" s="136"/>
      <c r="C48" s="60">
        <v>4919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2393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3706317</v>
      </c>
      <c r="D60" s="346">
        <f t="shared" si="14"/>
        <v>0</v>
      </c>
      <c r="E60" s="219">
        <f t="shared" si="14"/>
        <v>7315179</v>
      </c>
      <c r="F60" s="264">
        <f t="shared" si="14"/>
        <v>7315179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3657591</v>
      </c>
      <c r="Y60" s="264">
        <f t="shared" si="14"/>
        <v>-3657591</v>
      </c>
      <c r="Z60" s="337">
        <f>+IF(X60&lt;&gt;0,+(Y60/X60)*100,0)</f>
        <v>-100</v>
      </c>
      <c r="AA60" s="232">
        <f>+AA57+AA54+AA51+AA40+AA37+AA34+AA22+AA5</f>
        <v>7315179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98793853</v>
      </c>
      <c r="D5" s="153">
        <f>SUM(D6:D8)</f>
        <v>0</v>
      </c>
      <c r="E5" s="154">
        <f t="shared" si="0"/>
        <v>97729281</v>
      </c>
      <c r="F5" s="100">
        <f t="shared" si="0"/>
        <v>97729281</v>
      </c>
      <c r="G5" s="100">
        <f t="shared" si="0"/>
        <v>23294252</v>
      </c>
      <c r="H5" s="100">
        <f t="shared" si="0"/>
        <v>1987249</v>
      </c>
      <c r="I5" s="100">
        <f t="shared" si="0"/>
        <v>2669236</v>
      </c>
      <c r="J5" s="100">
        <f t="shared" si="0"/>
        <v>27950737</v>
      </c>
      <c r="K5" s="100">
        <f t="shared" si="0"/>
        <v>3177895</v>
      </c>
      <c r="L5" s="100">
        <f t="shared" si="0"/>
        <v>2097057</v>
      </c>
      <c r="M5" s="100">
        <f t="shared" si="0"/>
        <v>12284693</v>
      </c>
      <c r="N5" s="100">
        <f t="shared" si="0"/>
        <v>17559645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45510382</v>
      </c>
      <c r="X5" s="100">
        <f t="shared" si="0"/>
        <v>44862303</v>
      </c>
      <c r="Y5" s="100">
        <f t="shared" si="0"/>
        <v>648079</v>
      </c>
      <c r="Z5" s="137">
        <f>+IF(X5&lt;&gt;0,+(Y5/X5)*100,0)</f>
        <v>1.4445959227728455</v>
      </c>
      <c r="AA5" s="153">
        <f>SUM(AA6:AA8)</f>
        <v>97729281</v>
      </c>
    </row>
    <row r="6" spans="1:27" ht="12.75">
      <c r="A6" s="138" t="s">
        <v>75</v>
      </c>
      <c r="B6" s="136"/>
      <c r="C6" s="155">
        <v>6649831</v>
      </c>
      <c r="D6" s="155"/>
      <c r="E6" s="156">
        <v>4811000</v>
      </c>
      <c r="F6" s="60">
        <v>4811000</v>
      </c>
      <c r="G6" s="60"/>
      <c r="H6" s="60">
        <v>257</v>
      </c>
      <c r="I6" s="60"/>
      <c r="J6" s="60">
        <v>257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257</v>
      </c>
      <c r="X6" s="60">
        <v>2733675</v>
      </c>
      <c r="Y6" s="60">
        <v>-2733418</v>
      </c>
      <c r="Z6" s="140">
        <v>-99.99</v>
      </c>
      <c r="AA6" s="155">
        <v>4811000</v>
      </c>
    </row>
    <row r="7" spans="1:27" ht="12.75">
      <c r="A7" s="138" t="s">
        <v>76</v>
      </c>
      <c r="B7" s="136"/>
      <c r="C7" s="157">
        <v>89856766</v>
      </c>
      <c r="D7" s="157"/>
      <c r="E7" s="158">
        <v>92918281</v>
      </c>
      <c r="F7" s="159">
        <v>92918281</v>
      </c>
      <c r="G7" s="159">
        <v>23277133</v>
      </c>
      <c r="H7" s="159">
        <v>1969445</v>
      </c>
      <c r="I7" s="159">
        <v>2643613</v>
      </c>
      <c r="J7" s="159">
        <v>27890191</v>
      </c>
      <c r="K7" s="159">
        <v>3150729</v>
      </c>
      <c r="L7" s="159">
        <v>2082106</v>
      </c>
      <c r="M7" s="159">
        <v>12274864</v>
      </c>
      <c r="N7" s="159">
        <v>17507699</v>
      </c>
      <c r="O7" s="159"/>
      <c r="P7" s="159"/>
      <c r="Q7" s="159"/>
      <c r="R7" s="159"/>
      <c r="S7" s="159"/>
      <c r="T7" s="159"/>
      <c r="U7" s="159"/>
      <c r="V7" s="159"/>
      <c r="W7" s="159">
        <v>45397890</v>
      </c>
      <c r="X7" s="159">
        <v>42128628</v>
      </c>
      <c r="Y7" s="159">
        <v>3269262</v>
      </c>
      <c r="Z7" s="141">
        <v>7.76</v>
      </c>
      <c r="AA7" s="157">
        <v>92918281</v>
      </c>
    </row>
    <row r="8" spans="1:27" ht="12.75">
      <c r="A8" s="138" t="s">
        <v>77</v>
      </c>
      <c r="B8" s="136"/>
      <c r="C8" s="155">
        <v>2287256</v>
      </c>
      <c r="D8" s="155"/>
      <c r="E8" s="156"/>
      <c r="F8" s="60"/>
      <c r="G8" s="60">
        <v>17119</v>
      </c>
      <c r="H8" s="60">
        <v>17547</v>
      </c>
      <c r="I8" s="60">
        <v>25623</v>
      </c>
      <c r="J8" s="60">
        <v>60289</v>
      </c>
      <c r="K8" s="60">
        <v>27166</v>
      </c>
      <c r="L8" s="60">
        <v>14951</v>
      </c>
      <c r="M8" s="60">
        <v>9829</v>
      </c>
      <c r="N8" s="60">
        <v>51946</v>
      </c>
      <c r="O8" s="60"/>
      <c r="P8" s="60"/>
      <c r="Q8" s="60"/>
      <c r="R8" s="60"/>
      <c r="S8" s="60"/>
      <c r="T8" s="60"/>
      <c r="U8" s="60"/>
      <c r="V8" s="60"/>
      <c r="W8" s="60">
        <v>112235</v>
      </c>
      <c r="X8" s="60"/>
      <c r="Y8" s="60">
        <v>112235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16173869</v>
      </c>
      <c r="D9" s="153">
        <f>SUM(D10:D14)</f>
        <v>0</v>
      </c>
      <c r="E9" s="154">
        <f t="shared" si="1"/>
        <v>17541256</v>
      </c>
      <c r="F9" s="100">
        <f t="shared" si="1"/>
        <v>17541256</v>
      </c>
      <c r="G9" s="100">
        <f t="shared" si="1"/>
        <v>373990</v>
      </c>
      <c r="H9" s="100">
        <f t="shared" si="1"/>
        <v>67407</v>
      </c>
      <c r="I9" s="100">
        <f t="shared" si="1"/>
        <v>45118</v>
      </c>
      <c r="J9" s="100">
        <f t="shared" si="1"/>
        <v>486515</v>
      </c>
      <c r="K9" s="100">
        <f t="shared" si="1"/>
        <v>30930</v>
      </c>
      <c r="L9" s="100">
        <f t="shared" si="1"/>
        <v>81355</v>
      </c>
      <c r="M9" s="100">
        <f t="shared" si="1"/>
        <v>57027</v>
      </c>
      <c r="N9" s="100">
        <f t="shared" si="1"/>
        <v>169312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655827</v>
      </c>
      <c r="X9" s="100">
        <f t="shared" si="1"/>
        <v>7625253</v>
      </c>
      <c r="Y9" s="100">
        <f t="shared" si="1"/>
        <v>-6969426</v>
      </c>
      <c r="Z9" s="137">
        <f>+IF(X9&lt;&gt;0,+(Y9/X9)*100,0)</f>
        <v>-91.39927553879195</v>
      </c>
      <c r="AA9" s="153">
        <f>SUM(AA10:AA14)</f>
        <v>17541256</v>
      </c>
    </row>
    <row r="10" spans="1:27" ht="12.75">
      <c r="A10" s="138" t="s">
        <v>79</v>
      </c>
      <c r="B10" s="136"/>
      <c r="C10" s="155">
        <v>2533293</v>
      </c>
      <c r="D10" s="155"/>
      <c r="E10" s="156">
        <v>6850471</v>
      </c>
      <c r="F10" s="60">
        <v>6850471</v>
      </c>
      <c r="G10" s="60">
        <v>34745</v>
      </c>
      <c r="H10" s="60">
        <v>65334</v>
      </c>
      <c r="I10" s="60">
        <v>42721</v>
      </c>
      <c r="J10" s="60">
        <v>142800</v>
      </c>
      <c r="K10" s="60">
        <v>27884</v>
      </c>
      <c r="L10" s="60">
        <v>49413</v>
      </c>
      <c r="M10" s="60">
        <v>24762</v>
      </c>
      <c r="N10" s="60">
        <v>102059</v>
      </c>
      <c r="O10" s="60"/>
      <c r="P10" s="60"/>
      <c r="Q10" s="60"/>
      <c r="R10" s="60"/>
      <c r="S10" s="60"/>
      <c r="T10" s="60"/>
      <c r="U10" s="60"/>
      <c r="V10" s="60"/>
      <c r="W10" s="60">
        <v>244859</v>
      </c>
      <c r="X10" s="60">
        <v>2579228</v>
      </c>
      <c r="Y10" s="60">
        <v>-2334369</v>
      </c>
      <c r="Z10" s="140">
        <v>-90.51</v>
      </c>
      <c r="AA10" s="155">
        <v>6850471</v>
      </c>
    </row>
    <row r="11" spans="1:27" ht="12.75">
      <c r="A11" s="138" t="s">
        <v>80</v>
      </c>
      <c r="B11" s="136"/>
      <c r="C11" s="155">
        <v>9555850</v>
      </c>
      <c r="D11" s="155"/>
      <c r="E11" s="156">
        <v>1548714</v>
      </c>
      <c r="F11" s="60">
        <v>1548714</v>
      </c>
      <c r="G11" s="60">
        <v>339245</v>
      </c>
      <c r="H11" s="60">
        <v>2073</v>
      </c>
      <c r="I11" s="60">
        <v>2397</v>
      </c>
      <c r="J11" s="60">
        <v>343715</v>
      </c>
      <c r="K11" s="60">
        <v>3046</v>
      </c>
      <c r="L11" s="60">
        <v>31942</v>
      </c>
      <c r="M11" s="60">
        <v>32265</v>
      </c>
      <c r="N11" s="60">
        <v>67253</v>
      </c>
      <c r="O11" s="60"/>
      <c r="P11" s="60"/>
      <c r="Q11" s="60"/>
      <c r="R11" s="60"/>
      <c r="S11" s="60"/>
      <c r="T11" s="60"/>
      <c r="U11" s="60"/>
      <c r="V11" s="60"/>
      <c r="W11" s="60">
        <v>410968</v>
      </c>
      <c r="X11" s="60">
        <v>772312</v>
      </c>
      <c r="Y11" s="60">
        <v>-361344</v>
      </c>
      <c r="Z11" s="140">
        <v>-46.79</v>
      </c>
      <c r="AA11" s="155">
        <v>1548714</v>
      </c>
    </row>
    <row r="12" spans="1:27" ht="12.75">
      <c r="A12" s="138" t="s">
        <v>81</v>
      </c>
      <c r="B12" s="136"/>
      <c r="C12" s="155">
        <v>4084726</v>
      </c>
      <c r="D12" s="155"/>
      <c r="E12" s="156">
        <v>9142071</v>
      </c>
      <c r="F12" s="60">
        <v>9142071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4273713</v>
      </c>
      <c r="Y12" s="60">
        <v>-4273713</v>
      </c>
      <c r="Z12" s="140">
        <v>-100</v>
      </c>
      <c r="AA12" s="155">
        <v>9142071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18972083</v>
      </c>
      <c r="D15" s="153">
        <f>SUM(D16:D18)</f>
        <v>0</v>
      </c>
      <c r="E15" s="154">
        <f t="shared" si="2"/>
        <v>24692318</v>
      </c>
      <c r="F15" s="100">
        <f t="shared" si="2"/>
        <v>24692318</v>
      </c>
      <c r="G15" s="100">
        <f t="shared" si="2"/>
        <v>369295</v>
      </c>
      <c r="H15" s="100">
        <f t="shared" si="2"/>
        <v>523034</v>
      </c>
      <c r="I15" s="100">
        <f t="shared" si="2"/>
        <v>252840</v>
      </c>
      <c r="J15" s="100">
        <f t="shared" si="2"/>
        <v>1145169</v>
      </c>
      <c r="K15" s="100">
        <f t="shared" si="2"/>
        <v>308218</v>
      </c>
      <c r="L15" s="100">
        <f t="shared" si="2"/>
        <v>358887</v>
      </c>
      <c r="M15" s="100">
        <f t="shared" si="2"/>
        <v>68094</v>
      </c>
      <c r="N15" s="100">
        <f t="shared" si="2"/>
        <v>735199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1880368</v>
      </c>
      <c r="X15" s="100">
        <f t="shared" si="2"/>
        <v>15880994</v>
      </c>
      <c r="Y15" s="100">
        <f t="shared" si="2"/>
        <v>-14000626</v>
      </c>
      <c r="Z15" s="137">
        <f>+IF(X15&lt;&gt;0,+(Y15/X15)*100,0)</f>
        <v>-88.15963282902821</v>
      </c>
      <c r="AA15" s="153">
        <f>SUM(AA16:AA18)</f>
        <v>24692318</v>
      </c>
    </row>
    <row r="16" spans="1:27" ht="12.75">
      <c r="A16" s="138" t="s">
        <v>85</v>
      </c>
      <c r="B16" s="136"/>
      <c r="C16" s="155">
        <v>5</v>
      </c>
      <c r="D16" s="155"/>
      <c r="E16" s="156">
        <v>343427</v>
      </c>
      <c r="F16" s="60">
        <v>343427</v>
      </c>
      <c r="G16" s="60">
        <v>5</v>
      </c>
      <c r="H16" s="60"/>
      <c r="I16" s="60"/>
      <c r="J16" s="60">
        <v>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</v>
      </c>
      <c r="X16" s="60">
        <v>210790</v>
      </c>
      <c r="Y16" s="60">
        <v>-210785</v>
      </c>
      <c r="Z16" s="140">
        <v>-100</v>
      </c>
      <c r="AA16" s="155">
        <v>343427</v>
      </c>
    </row>
    <row r="17" spans="1:27" ht="12.75">
      <c r="A17" s="138" t="s">
        <v>86</v>
      </c>
      <c r="B17" s="136"/>
      <c r="C17" s="155">
        <v>18972078</v>
      </c>
      <c r="D17" s="155"/>
      <c r="E17" s="156">
        <v>24348891</v>
      </c>
      <c r="F17" s="60">
        <v>24348891</v>
      </c>
      <c r="G17" s="60">
        <v>369290</v>
      </c>
      <c r="H17" s="60">
        <v>523034</v>
      </c>
      <c r="I17" s="60">
        <v>252840</v>
      </c>
      <c r="J17" s="60">
        <v>1145164</v>
      </c>
      <c r="K17" s="60">
        <v>308218</v>
      </c>
      <c r="L17" s="60">
        <v>358887</v>
      </c>
      <c r="M17" s="60">
        <v>68094</v>
      </c>
      <c r="N17" s="60">
        <v>735199</v>
      </c>
      <c r="O17" s="60"/>
      <c r="P17" s="60"/>
      <c r="Q17" s="60"/>
      <c r="R17" s="60"/>
      <c r="S17" s="60"/>
      <c r="T17" s="60"/>
      <c r="U17" s="60"/>
      <c r="V17" s="60"/>
      <c r="W17" s="60">
        <v>1880363</v>
      </c>
      <c r="X17" s="60">
        <v>15670204</v>
      </c>
      <c r="Y17" s="60">
        <v>-13789841</v>
      </c>
      <c r="Z17" s="140">
        <v>-88</v>
      </c>
      <c r="AA17" s="155">
        <v>24348891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133331888</v>
      </c>
      <c r="D19" s="153">
        <f>SUM(D20:D23)</f>
        <v>0</v>
      </c>
      <c r="E19" s="154">
        <f t="shared" si="3"/>
        <v>139069161</v>
      </c>
      <c r="F19" s="100">
        <f t="shared" si="3"/>
        <v>139069161</v>
      </c>
      <c r="G19" s="100">
        <f t="shared" si="3"/>
        <v>13339805</v>
      </c>
      <c r="H19" s="100">
        <f t="shared" si="3"/>
        <v>9757707</v>
      </c>
      <c r="I19" s="100">
        <f t="shared" si="3"/>
        <v>11938272</v>
      </c>
      <c r="J19" s="100">
        <f t="shared" si="3"/>
        <v>35035784</v>
      </c>
      <c r="K19" s="100">
        <f t="shared" si="3"/>
        <v>11128858</v>
      </c>
      <c r="L19" s="100">
        <f t="shared" si="3"/>
        <v>7767148</v>
      </c>
      <c r="M19" s="100">
        <f t="shared" si="3"/>
        <v>10887341</v>
      </c>
      <c r="N19" s="100">
        <f t="shared" si="3"/>
        <v>29783347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64819131</v>
      </c>
      <c r="X19" s="100">
        <f t="shared" si="3"/>
        <v>62001952</v>
      </c>
      <c r="Y19" s="100">
        <f t="shared" si="3"/>
        <v>2817179</v>
      </c>
      <c r="Z19" s="137">
        <f>+IF(X19&lt;&gt;0,+(Y19/X19)*100,0)</f>
        <v>4.543694043697205</v>
      </c>
      <c r="AA19" s="153">
        <f>SUM(AA20:AA23)</f>
        <v>139069161</v>
      </c>
    </row>
    <row r="20" spans="1:27" ht="12.75">
      <c r="A20" s="138" t="s">
        <v>89</v>
      </c>
      <c r="B20" s="136"/>
      <c r="C20" s="155">
        <v>114158907</v>
      </c>
      <c r="D20" s="155"/>
      <c r="E20" s="156">
        <v>103967748</v>
      </c>
      <c r="F20" s="60">
        <v>103967748</v>
      </c>
      <c r="G20" s="60">
        <v>9358880</v>
      </c>
      <c r="H20" s="60">
        <v>6518205</v>
      </c>
      <c r="I20" s="60">
        <v>8722049</v>
      </c>
      <c r="J20" s="60">
        <v>24599134</v>
      </c>
      <c r="K20" s="60">
        <v>5986648</v>
      </c>
      <c r="L20" s="60">
        <v>4428226</v>
      </c>
      <c r="M20" s="60">
        <v>7534891</v>
      </c>
      <c r="N20" s="60">
        <v>17949765</v>
      </c>
      <c r="O20" s="60"/>
      <c r="P20" s="60"/>
      <c r="Q20" s="60"/>
      <c r="R20" s="60"/>
      <c r="S20" s="60"/>
      <c r="T20" s="60"/>
      <c r="U20" s="60"/>
      <c r="V20" s="60"/>
      <c r="W20" s="60">
        <v>42548899</v>
      </c>
      <c r="X20" s="60">
        <v>47554776</v>
      </c>
      <c r="Y20" s="60">
        <v>-5005877</v>
      </c>
      <c r="Z20" s="140">
        <v>-10.53</v>
      </c>
      <c r="AA20" s="155">
        <v>103967748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19172981</v>
      </c>
      <c r="D23" s="155"/>
      <c r="E23" s="156">
        <v>35101413</v>
      </c>
      <c r="F23" s="60">
        <v>35101413</v>
      </c>
      <c r="G23" s="60">
        <v>3980925</v>
      </c>
      <c r="H23" s="60">
        <v>3239502</v>
      </c>
      <c r="I23" s="60">
        <v>3216223</v>
      </c>
      <c r="J23" s="60">
        <v>10436650</v>
      </c>
      <c r="K23" s="60">
        <v>5142210</v>
      </c>
      <c r="L23" s="60">
        <v>3338922</v>
      </c>
      <c r="M23" s="60">
        <v>3352450</v>
      </c>
      <c r="N23" s="60">
        <v>11833582</v>
      </c>
      <c r="O23" s="60"/>
      <c r="P23" s="60"/>
      <c r="Q23" s="60"/>
      <c r="R23" s="60"/>
      <c r="S23" s="60"/>
      <c r="T23" s="60"/>
      <c r="U23" s="60"/>
      <c r="V23" s="60"/>
      <c r="W23" s="60">
        <v>22270232</v>
      </c>
      <c r="X23" s="60">
        <v>14447176</v>
      </c>
      <c r="Y23" s="60">
        <v>7823056</v>
      </c>
      <c r="Z23" s="140">
        <v>54.15</v>
      </c>
      <c r="AA23" s="155">
        <v>35101413</v>
      </c>
    </row>
    <row r="24" spans="1:27" ht="12.75">
      <c r="A24" s="135" t="s">
        <v>93</v>
      </c>
      <c r="B24" s="142" t="s">
        <v>94</v>
      </c>
      <c r="C24" s="153">
        <v>540696</v>
      </c>
      <c r="D24" s="153"/>
      <c r="E24" s="154">
        <v>1104546</v>
      </c>
      <c r="F24" s="100">
        <v>1104546</v>
      </c>
      <c r="G24" s="100">
        <v>208713</v>
      </c>
      <c r="H24" s="100"/>
      <c r="I24" s="100"/>
      <c r="J24" s="100">
        <v>208713</v>
      </c>
      <c r="K24" s="100">
        <v>4613</v>
      </c>
      <c r="L24" s="100">
        <v>6428</v>
      </c>
      <c r="M24" s="100">
        <v>3718</v>
      </c>
      <c r="N24" s="100">
        <v>14759</v>
      </c>
      <c r="O24" s="100"/>
      <c r="P24" s="100"/>
      <c r="Q24" s="100"/>
      <c r="R24" s="100"/>
      <c r="S24" s="100"/>
      <c r="T24" s="100"/>
      <c r="U24" s="100"/>
      <c r="V24" s="100"/>
      <c r="W24" s="100">
        <v>223472</v>
      </c>
      <c r="X24" s="100">
        <v>558617</v>
      </c>
      <c r="Y24" s="100">
        <v>-335145</v>
      </c>
      <c r="Z24" s="137">
        <v>-60</v>
      </c>
      <c r="AA24" s="153">
        <v>1104546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267812389</v>
      </c>
      <c r="D25" s="168">
        <f>+D5+D9+D15+D19+D24</f>
        <v>0</v>
      </c>
      <c r="E25" s="169">
        <f t="shared" si="4"/>
        <v>280136562</v>
      </c>
      <c r="F25" s="73">
        <f t="shared" si="4"/>
        <v>280136562</v>
      </c>
      <c r="G25" s="73">
        <f t="shared" si="4"/>
        <v>37586055</v>
      </c>
      <c r="H25" s="73">
        <f t="shared" si="4"/>
        <v>12335397</v>
      </c>
      <c r="I25" s="73">
        <f t="shared" si="4"/>
        <v>14905466</v>
      </c>
      <c r="J25" s="73">
        <f t="shared" si="4"/>
        <v>64826918</v>
      </c>
      <c r="K25" s="73">
        <f t="shared" si="4"/>
        <v>14650514</v>
      </c>
      <c r="L25" s="73">
        <f t="shared" si="4"/>
        <v>10310875</v>
      </c>
      <c r="M25" s="73">
        <f t="shared" si="4"/>
        <v>23300873</v>
      </c>
      <c r="N25" s="73">
        <f t="shared" si="4"/>
        <v>48262262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113089180</v>
      </c>
      <c r="X25" s="73">
        <f t="shared" si="4"/>
        <v>130929119</v>
      </c>
      <c r="Y25" s="73">
        <f t="shared" si="4"/>
        <v>-17839939</v>
      </c>
      <c r="Z25" s="170">
        <f>+IF(X25&lt;&gt;0,+(Y25/X25)*100,0)</f>
        <v>-13.625646560716568</v>
      </c>
      <c r="AA25" s="168">
        <f>+AA5+AA9+AA15+AA19+AA24</f>
        <v>280136562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82838380</v>
      </c>
      <c r="D28" s="153">
        <f>SUM(D29:D31)</f>
        <v>0</v>
      </c>
      <c r="E28" s="154">
        <f t="shared" si="5"/>
        <v>65655322</v>
      </c>
      <c r="F28" s="100">
        <f t="shared" si="5"/>
        <v>65655322</v>
      </c>
      <c r="G28" s="100">
        <f t="shared" si="5"/>
        <v>4930700</v>
      </c>
      <c r="H28" s="100">
        <f t="shared" si="5"/>
        <v>3588511</v>
      </c>
      <c r="I28" s="100">
        <f t="shared" si="5"/>
        <v>3006258</v>
      </c>
      <c r="J28" s="100">
        <f t="shared" si="5"/>
        <v>11525469</v>
      </c>
      <c r="K28" s="100">
        <f t="shared" si="5"/>
        <v>5337570</v>
      </c>
      <c r="L28" s="100">
        <f t="shared" si="5"/>
        <v>4361475</v>
      </c>
      <c r="M28" s="100">
        <f t="shared" si="5"/>
        <v>7716724</v>
      </c>
      <c r="N28" s="100">
        <f t="shared" si="5"/>
        <v>17415769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28941238</v>
      </c>
      <c r="X28" s="100">
        <f t="shared" si="5"/>
        <v>35292632</v>
      </c>
      <c r="Y28" s="100">
        <f t="shared" si="5"/>
        <v>-6351394</v>
      </c>
      <c r="Z28" s="137">
        <f>+IF(X28&lt;&gt;0,+(Y28/X28)*100,0)</f>
        <v>-17.996373860697044</v>
      </c>
      <c r="AA28" s="153">
        <f>SUM(AA29:AA31)</f>
        <v>65655322</v>
      </c>
    </row>
    <row r="29" spans="1:27" ht="12.75">
      <c r="A29" s="138" t="s">
        <v>75</v>
      </c>
      <c r="B29" s="136"/>
      <c r="C29" s="155">
        <v>27830337</v>
      </c>
      <c r="D29" s="155"/>
      <c r="E29" s="156">
        <v>26168767</v>
      </c>
      <c r="F29" s="60">
        <v>26168767</v>
      </c>
      <c r="G29" s="60">
        <v>1176673</v>
      </c>
      <c r="H29" s="60">
        <v>1282569</v>
      </c>
      <c r="I29" s="60">
        <v>1277611</v>
      </c>
      <c r="J29" s="60">
        <v>3736853</v>
      </c>
      <c r="K29" s="60">
        <v>3403885</v>
      </c>
      <c r="L29" s="60">
        <v>2024263</v>
      </c>
      <c r="M29" s="60">
        <v>1893893</v>
      </c>
      <c r="N29" s="60">
        <v>7322041</v>
      </c>
      <c r="O29" s="60"/>
      <c r="P29" s="60"/>
      <c r="Q29" s="60"/>
      <c r="R29" s="60"/>
      <c r="S29" s="60"/>
      <c r="T29" s="60"/>
      <c r="U29" s="60"/>
      <c r="V29" s="60"/>
      <c r="W29" s="60">
        <v>11058894</v>
      </c>
      <c r="X29" s="60">
        <v>14540197</v>
      </c>
      <c r="Y29" s="60">
        <v>-3481303</v>
      </c>
      <c r="Z29" s="140">
        <v>-23.94</v>
      </c>
      <c r="AA29" s="155">
        <v>26168767</v>
      </c>
    </row>
    <row r="30" spans="1:27" ht="12.75">
      <c r="A30" s="138" t="s">
        <v>76</v>
      </c>
      <c r="B30" s="136"/>
      <c r="C30" s="157">
        <v>37960033</v>
      </c>
      <c r="D30" s="157"/>
      <c r="E30" s="158">
        <v>27896166</v>
      </c>
      <c r="F30" s="159">
        <v>27896166</v>
      </c>
      <c r="G30" s="159">
        <v>2779685</v>
      </c>
      <c r="H30" s="159">
        <v>978058</v>
      </c>
      <c r="I30" s="159">
        <v>983666</v>
      </c>
      <c r="J30" s="159">
        <v>4741409</v>
      </c>
      <c r="K30" s="159">
        <v>898515</v>
      </c>
      <c r="L30" s="159">
        <v>1309740</v>
      </c>
      <c r="M30" s="159">
        <v>4216764</v>
      </c>
      <c r="N30" s="159">
        <v>6425019</v>
      </c>
      <c r="O30" s="159"/>
      <c r="P30" s="159"/>
      <c r="Q30" s="159"/>
      <c r="R30" s="159"/>
      <c r="S30" s="159"/>
      <c r="T30" s="159"/>
      <c r="U30" s="159"/>
      <c r="V30" s="159"/>
      <c r="W30" s="159">
        <v>11166428</v>
      </c>
      <c r="X30" s="159">
        <v>20752435</v>
      </c>
      <c r="Y30" s="159">
        <v>-9586007</v>
      </c>
      <c r="Z30" s="141">
        <v>-46.19</v>
      </c>
      <c r="AA30" s="157">
        <v>27896166</v>
      </c>
    </row>
    <row r="31" spans="1:27" ht="12.75">
      <c r="A31" s="138" t="s">
        <v>77</v>
      </c>
      <c r="B31" s="136"/>
      <c r="C31" s="155">
        <v>17048010</v>
      </c>
      <c r="D31" s="155"/>
      <c r="E31" s="156">
        <v>11590389</v>
      </c>
      <c r="F31" s="60">
        <v>11590389</v>
      </c>
      <c r="G31" s="60">
        <v>974342</v>
      </c>
      <c r="H31" s="60">
        <v>1327884</v>
      </c>
      <c r="I31" s="60">
        <v>744981</v>
      </c>
      <c r="J31" s="60">
        <v>3047207</v>
      </c>
      <c r="K31" s="60">
        <v>1035170</v>
      </c>
      <c r="L31" s="60">
        <v>1027472</v>
      </c>
      <c r="M31" s="60">
        <v>1606067</v>
      </c>
      <c r="N31" s="60">
        <v>3668709</v>
      </c>
      <c r="O31" s="60"/>
      <c r="P31" s="60"/>
      <c r="Q31" s="60"/>
      <c r="R31" s="60"/>
      <c r="S31" s="60"/>
      <c r="T31" s="60"/>
      <c r="U31" s="60"/>
      <c r="V31" s="60"/>
      <c r="W31" s="60">
        <v>6715916</v>
      </c>
      <c r="X31" s="60"/>
      <c r="Y31" s="60">
        <v>6715916</v>
      </c>
      <c r="Z31" s="140">
        <v>0</v>
      </c>
      <c r="AA31" s="155">
        <v>11590389</v>
      </c>
    </row>
    <row r="32" spans="1:27" ht="12.75">
      <c r="A32" s="135" t="s">
        <v>78</v>
      </c>
      <c r="B32" s="136"/>
      <c r="C32" s="153">
        <f aca="true" t="shared" si="6" ref="C32:Y32">SUM(C33:C37)</f>
        <v>16150919</v>
      </c>
      <c r="D32" s="153">
        <f>SUM(D33:D37)</f>
        <v>0</v>
      </c>
      <c r="E32" s="154">
        <f t="shared" si="6"/>
        <v>19155430</v>
      </c>
      <c r="F32" s="100">
        <f t="shared" si="6"/>
        <v>19155430</v>
      </c>
      <c r="G32" s="100">
        <f t="shared" si="6"/>
        <v>868514</v>
      </c>
      <c r="H32" s="100">
        <f t="shared" si="6"/>
        <v>1423647</v>
      </c>
      <c r="I32" s="100">
        <f t="shared" si="6"/>
        <v>1626930</v>
      </c>
      <c r="J32" s="100">
        <f t="shared" si="6"/>
        <v>3919091</v>
      </c>
      <c r="K32" s="100">
        <f t="shared" si="6"/>
        <v>1346990</v>
      </c>
      <c r="L32" s="100">
        <f t="shared" si="6"/>
        <v>1331578</v>
      </c>
      <c r="M32" s="100">
        <f t="shared" si="6"/>
        <v>2012399</v>
      </c>
      <c r="N32" s="100">
        <f t="shared" si="6"/>
        <v>4690967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8610058</v>
      </c>
      <c r="X32" s="100">
        <f t="shared" si="6"/>
        <v>9525903</v>
      </c>
      <c r="Y32" s="100">
        <f t="shared" si="6"/>
        <v>-915845</v>
      </c>
      <c r="Z32" s="137">
        <f>+IF(X32&lt;&gt;0,+(Y32/X32)*100,0)</f>
        <v>-9.614259141626784</v>
      </c>
      <c r="AA32" s="153">
        <f>SUM(AA33:AA37)</f>
        <v>19155430</v>
      </c>
    </row>
    <row r="33" spans="1:27" ht="12.75">
      <c r="A33" s="138" t="s">
        <v>79</v>
      </c>
      <c r="B33" s="136"/>
      <c r="C33" s="155">
        <v>5443499</v>
      </c>
      <c r="D33" s="155"/>
      <c r="E33" s="156">
        <v>7177770</v>
      </c>
      <c r="F33" s="60">
        <v>7177770</v>
      </c>
      <c r="G33" s="60">
        <v>403302</v>
      </c>
      <c r="H33" s="60">
        <v>447809</v>
      </c>
      <c r="I33" s="60">
        <v>708252</v>
      </c>
      <c r="J33" s="60">
        <v>1559363</v>
      </c>
      <c r="K33" s="60">
        <v>633139</v>
      </c>
      <c r="L33" s="60">
        <v>443037</v>
      </c>
      <c r="M33" s="60">
        <v>628890</v>
      </c>
      <c r="N33" s="60">
        <v>1705066</v>
      </c>
      <c r="O33" s="60"/>
      <c r="P33" s="60"/>
      <c r="Q33" s="60"/>
      <c r="R33" s="60"/>
      <c r="S33" s="60"/>
      <c r="T33" s="60"/>
      <c r="U33" s="60"/>
      <c r="V33" s="60"/>
      <c r="W33" s="60">
        <v>3264429</v>
      </c>
      <c r="X33" s="60">
        <v>3359171</v>
      </c>
      <c r="Y33" s="60">
        <v>-94742</v>
      </c>
      <c r="Z33" s="140">
        <v>-2.82</v>
      </c>
      <c r="AA33" s="155">
        <v>7177770</v>
      </c>
    </row>
    <row r="34" spans="1:27" ht="12.75">
      <c r="A34" s="138" t="s">
        <v>80</v>
      </c>
      <c r="B34" s="136"/>
      <c r="C34" s="155">
        <v>2393782</v>
      </c>
      <c r="D34" s="155"/>
      <c r="E34" s="156">
        <v>2454803</v>
      </c>
      <c r="F34" s="60">
        <v>2454803</v>
      </c>
      <c r="G34" s="60">
        <v>263722</v>
      </c>
      <c r="H34" s="60">
        <v>774386</v>
      </c>
      <c r="I34" s="60">
        <v>766247</v>
      </c>
      <c r="J34" s="60">
        <v>1804355</v>
      </c>
      <c r="K34" s="60">
        <v>563082</v>
      </c>
      <c r="L34" s="60">
        <v>736906</v>
      </c>
      <c r="M34" s="60">
        <v>1135905</v>
      </c>
      <c r="N34" s="60">
        <v>2435893</v>
      </c>
      <c r="O34" s="60"/>
      <c r="P34" s="60"/>
      <c r="Q34" s="60"/>
      <c r="R34" s="60"/>
      <c r="S34" s="60"/>
      <c r="T34" s="60"/>
      <c r="U34" s="60"/>
      <c r="V34" s="60"/>
      <c r="W34" s="60">
        <v>4240248</v>
      </c>
      <c r="X34" s="60">
        <v>1381760</v>
      </c>
      <c r="Y34" s="60">
        <v>2858488</v>
      </c>
      <c r="Z34" s="140">
        <v>206.87</v>
      </c>
      <c r="AA34" s="155">
        <v>2454803</v>
      </c>
    </row>
    <row r="35" spans="1:27" ht="12.75">
      <c r="A35" s="138" t="s">
        <v>81</v>
      </c>
      <c r="B35" s="136"/>
      <c r="C35" s="155">
        <v>5603077</v>
      </c>
      <c r="D35" s="155"/>
      <c r="E35" s="156">
        <v>6499256</v>
      </c>
      <c r="F35" s="60">
        <v>6499256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3324747</v>
      </c>
      <c r="Y35" s="60">
        <v>-3324747</v>
      </c>
      <c r="Z35" s="140">
        <v>-100</v>
      </c>
      <c r="AA35" s="155">
        <v>6499256</v>
      </c>
    </row>
    <row r="36" spans="1:27" ht="12.75">
      <c r="A36" s="138" t="s">
        <v>82</v>
      </c>
      <c r="B36" s="136"/>
      <c r="C36" s="155">
        <v>2710561</v>
      </c>
      <c r="D36" s="155"/>
      <c r="E36" s="156">
        <v>3023601</v>
      </c>
      <c r="F36" s="60">
        <v>3023601</v>
      </c>
      <c r="G36" s="60">
        <v>201490</v>
      </c>
      <c r="H36" s="60">
        <v>201452</v>
      </c>
      <c r="I36" s="60">
        <v>152431</v>
      </c>
      <c r="J36" s="60">
        <v>555373</v>
      </c>
      <c r="K36" s="60">
        <v>150769</v>
      </c>
      <c r="L36" s="60">
        <v>151635</v>
      </c>
      <c r="M36" s="60">
        <v>247604</v>
      </c>
      <c r="N36" s="60">
        <v>550008</v>
      </c>
      <c r="O36" s="60"/>
      <c r="P36" s="60"/>
      <c r="Q36" s="60"/>
      <c r="R36" s="60"/>
      <c r="S36" s="60"/>
      <c r="T36" s="60"/>
      <c r="U36" s="60"/>
      <c r="V36" s="60"/>
      <c r="W36" s="60">
        <v>1105381</v>
      </c>
      <c r="X36" s="60">
        <v>1460225</v>
      </c>
      <c r="Y36" s="60">
        <v>-354844</v>
      </c>
      <c r="Z36" s="140">
        <v>-24.3</v>
      </c>
      <c r="AA36" s="155">
        <v>3023601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40378444</v>
      </c>
      <c r="D38" s="153">
        <f>SUM(D39:D41)</f>
        <v>0</v>
      </c>
      <c r="E38" s="154">
        <f t="shared" si="7"/>
        <v>38733174</v>
      </c>
      <c r="F38" s="100">
        <f t="shared" si="7"/>
        <v>38733174</v>
      </c>
      <c r="G38" s="100">
        <f t="shared" si="7"/>
        <v>3480146</v>
      </c>
      <c r="H38" s="100">
        <f t="shared" si="7"/>
        <v>2110416</v>
      </c>
      <c r="I38" s="100">
        <f t="shared" si="7"/>
        <v>2393089</v>
      </c>
      <c r="J38" s="100">
        <f t="shared" si="7"/>
        <v>7983651</v>
      </c>
      <c r="K38" s="100">
        <f t="shared" si="7"/>
        <v>2411784</v>
      </c>
      <c r="L38" s="100">
        <f t="shared" si="7"/>
        <v>3203862</v>
      </c>
      <c r="M38" s="100">
        <f t="shared" si="7"/>
        <v>3113045</v>
      </c>
      <c r="N38" s="100">
        <f t="shared" si="7"/>
        <v>8728691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16712342</v>
      </c>
      <c r="X38" s="100">
        <f t="shared" si="7"/>
        <v>18353554</v>
      </c>
      <c r="Y38" s="100">
        <f t="shared" si="7"/>
        <v>-1641212</v>
      </c>
      <c r="Z38" s="137">
        <f>+IF(X38&lt;&gt;0,+(Y38/X38)*100,0)</f>
        <v>-8.942202692731883</v>
      </c>
      <c r="AA38" s="153">
        <f>SUM(AA39:AA41)</f>
        <v>38733174</v>
      </c>
    </row>
    <row r="39" spans="1:27" ht="12.75">
      <c r="A39" s="138" t="s">
        <v>85</v>
      </c>
      <c r="B39" s="136"/>
      <c r="C39" s="155">
        <v>6235079</v>
      </c>
      <c r="D39" s="155"/>
      <c r="E39" s="156">
        <v>6965251</v>
      </c>
      <c r="F39" s="60">
        <v>6965251</v>
      </c>
      <c r="G39" s="60">
        <v>906349</v>
      </c>
      <c r="H39" s="60">
        <v>397398</v>
      </c>
      <c r="I39" s="60">
        <v>388736</v>
      </c>
      <c r="J39" s="60">
        <v>1692483</v>
      </c>
      <c r="K39" s="60">
        <v>325845</v>
      </c>
      <c r="L39" s="60">
        <v>1170894</v>
      </c>
      <c r="M39" s="60">
        <v>430906</v>
      </c>
      <c r="N39" s="60">
        <v>1927645</v>
      </c>
      <c r="O39" s="60"/>
      <c r="P39" s="60"/>
      <c r="Q39" s="60"/>
      <c r="R39" s="60"/>
      <c r="S39" s="60"/>
      <c r="T39" s="60"/>
      <c r="U39" s="60"/>
      <c r="V39" s="60"/>
      <c r="W39" s="60">
        <v>3620128</v>
      </c>
      <c r="X39" s="60">
        <v>3222197</v>
      </c>
      <c r="Y39" s="60">
        <v>397931</v>
      </c>
      <c r="Z39" s="140">
        <v>12.35</v>
      </c>
      <c r="AA39" s="155">
        <v>6965251</v>
      </c>
    </row>
    <row r="40" spans="1:27" ht="12.75">
      <c r="A40" s="138" t="s">
        <v>86</v>
      </c>
      <c r="B40" s="136"/>
      <c r="C40" s="155">
        <v>34143365</v>
      </c>
      <c r="D40" s="155"/>
      <c r="E40" s="156">
        <v>31767923</v>
      </c>
      <c r="F40" s="60">
        <v>31767923</v>
      </c>
      <c r="G40" s="60">
        <v>2573797</v>
      </c>
      <c r="H40" s="60">
        <v>1713018</v>
      </c>
      <c r="I40" s="60">
        <v>2004353</v>
      </c>
      <c r="J40" s="60">
        <v>6291168</v>
      </c>
      <c r="K40" s="60">
        <v>2085939</v>
      </c>
      <c r="L40" s="60">
        <v>2032968</v>
      </c>
      <c r="M40" s="60">
        <v>2682139</v>
      </c>
      <c r="N40" s="60">
        <v>6801046</v>
      </c>
      <c r="O40" s="60"/>
      <c r="P40" s="60"/>
      <c r="Q40" s="60"/>
      <c r="R40" s="60"/>
      <c r="S40" s="60"/>
      <c r="T40" s="60"/>
      <c r="U40" s="60"/>
      <c r="V40" s="60"/>
      <c r="W40" s="60">
        <v>13092214</v>
      </c>
      <c r="X40" s="60">
        <v>15131357</v>
      </c>
      <c r="Y40" s="60">
        <v>-2039143</v>
      </c>
      <c r="Z40" s="140">
        <v>-13.48</v>
      </c>
      <c r="AA40" s="155">
        <v>31767923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140770312</v>
      </c>
      <c r="D42" s="153">
        <f>SUM(D43:D46)</f>
        <v>0</v>
      </c>
      <c r="E42" s="154">
        <f t="shared" si="8"/>
        <v>112066045</v>
      </c>
      <c r="F42" s="100">
        <f t="shared" si="8"/>
        <v>112066045</v>
      </c>
      <c r="G42" s="100">
        <f t="shared" si="8"/>
        <v>19125458</v>
      </c>
      <c r="H42" s="100">
        <f t="shared" si="8"/>
        <v>2435484</v>
      </c>
      <c r="I42" s="100">
        <f t="shared" si="8"/>
        <v>2570003</v>
      </c>
      <c r="J42" s="100">
        <f t="shared" si="8"/>
        <v>24130945</v>
      </c>
      <c r="K42" s="100">
        <f t="shared" si="8"/>
        <v>2658740</v>
      </c>
      <c r="L42" s="100">
        <f t="shared" si="8"/>
        <v>2426582</v>
      </c>
      <c r="M42" s="100">
        <f t="shared" si="8"/>
        <v>9048376</v>
      </c>
      <c r="N42" s="100">
        <f t="shared" si="8"/>
        <v>14133698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38264643</v>
      </c>
      <c r="X42" s="100">
        <f t="shared" si="8"/>
        <v>54481222</v>
      </c>
      <c r="Y42" s="100">
        <f t="shared" si="8"/>
        <v>-16216579</v>
      </c>
      <c r="Z42" s="137">
        <f>+IF(X42&lt;&gt;0,+(Y42/X42)*100,0)</f>
        <v>-29.765446523941776</v>
      </c>
      <c r="AA42" s="153">
        <f>SUM(AA43:AA46)</f>
        <v>112066045</v>
      </c>
    </row>
    <row r="43" spans="1:27" ht="12.75">
      <c r="A43" s="138" t="s">
        <v>89</v>
      </c>
      <c r="B43" s="136"/>
      <c r="C43" s="155">
        <v>102238417</v>
      </c>
      <c r="D43" s="155"/>
      <c r="E43" s="156">
        <v>90739829</v>
      </c>
      <c r="F43" s="60">
        <v>90739829</v>
      </c>
      <c r="G43" s="60">
        <v>17912665</v>
      </c>
      <c r="H43" s="60">
        <v>1191818</v>
      </c>
      <c r="I43" s="60">
        <v>1297011</v>
      </c>
      <c r="J43" s="60">
        <v>20401494</v>
      </c>
      <c r="K43" s="60">
        <v>1365994</v>
      </c>
      <c r="L43" s="60">
        <v>1122819</v>
      </c>
      <c r="M43" s="60">
        <v>7190944</v>
      </c>
      <c r="N43" s="60">
        <v>9679757</v>
      </c>
      <c r="O43" s="60"/>
      <c r="P43" s="60"/>
      <c r="Q43" s="60"/>
      <c r="R43" s="60"/>
      <c r="S43" s="60"/>
      <c r="T43" s="60"/>
      <c r="U43" s="60"/>
      <c r="V43" s="60"/>
      <c r="W43" s="60">
        <v>30081251</v>
      </c>
      <c r="X43" s="60">
        <v>45897695</v>
      </c>
      <c r="Y43" s="60">
        <v>-15816444</v>
      </c>
      <c r="Z43" s="140">
        <v>-34.46</v>
      </c>
      <c r="AA43" s="155">
        <v>90739829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38531895</v>
      </c>
      <c r="D46" s="155"/>
      <c r="E46" s="156">
        <v>21326216</v>
      </c>
      <c r="F46" s="60">
        <v>21326216</v>
      </c>
      <c r="G46" s="60">
        <v>1212793</v>
      </c>
      <c r="H46" s="60">
        <v>1243666</v>
      </c>
      <c r="I46" s="60">
        <v>1272992</v>
      </c>
      <c r="J46" s="60">
        <v>3729451</v>
      </c>
      <c r="K46" s="60">
        <v>1292746</v>
      </c>
      <c r="L46" s="60">
        <v>1303763</v>
      </c>
      <c r="M46" s="60">
        <v>1857432</v>
      </c>
      <c r="N46" s="60">
        <v>4453941</v>
      </c>
      <c r="O46" s="60"/>
      <c r="P46" s="60"/>
      <c r="Q46" s="60"/>
      <c r="R46" s="60"/>
      <c r="S46" s="60"/>
      <c r="T46" s="60"/>
      <c r="U46" s="60"/>
      <c r="V46" s="60"/>
      <c r="W46" s="60">
        <v>8183392</v>
      </c>
      <c r="X46" s="60">
        <v>8583527</v>
      </c>
      <c r="Y46" s="60">
        <v>-400135</v>
      </c>
      <c r="Z46" s="140">
        <v>-4.66</v>
      </c>
      <c r="AA46" s="155">
        <v>21326216</v>
      </c>
    </row>
    <row r="47" spans="1:27" ht="12.75">
      <c r="A47" s="135" t="s">
        <v>93</v>
      </c>
      <c r="B47" s="142" t="s">
        <v>94</v>
      </c>
      <c r="C47" s="153">
        <v>3417251</v>
      </c>
      <c r="D47" s="153"/>
      <c r="E47" s="154">
        <v>2595060</v>
      </c>
      <c r="F47" s="100">
        <v>2595060</v>
      </c>
      <c r="G47" s="100">
        <v>268502</v>
      </c>
      <c r="H47" s="100"/>
      <c r="I47" s="100"/>
      <c r="J47" s="100">
        <v>268502</v>
      </c>
      <c r="K47" s="100">
        <v>224889</v>
      </c>
      <c r="L47" s="100">
        <v>254229</v>
      </c>
      <c r="M47" s="100">
        <v>314153</v>
      </c>
      <c r="N47" s="100">
        <v>793271</v>
      </c>
      <c r="O47" s="100"/>
      <c r="P47" s="100"/>
      <c r="Q47" s="100"/>
      <c r="R47" s="100"/>
      <c r="S47" s="100"/>
      <c r="T47" s="100"/>
      <c r="U47" s="100"/>
      <c r="V47" s="100"/>
      <c r="W47" s="100">
        <v>1061773</v>
      </c>
      <c r="X47" s="100">
        <v>1372252</v>
      </c>
      <c r="Y47" s="100">
        <v>-310479</v>
      </c>
      <c r="Z47" s="137">
        <v>-22.63</v>
      </c>
      <c r="AA47" s="153">
        <v>2595060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283555306</v>
      </c>
      <c r="D48" s="168">
        <f>+D28+D32+D38+D42+D47</f>
        <v>0</v>
      </c>
      <c r="E48" s="169">
        <f t="shared" si="9"/>
        <v>238205031</v>
      </c>
      <c r="F48" s="73">
        <f t="shared" si="9"/>
        <v>238205031</v>
      </c>
      <c r="G48" s="73">
        <f t="shared" si="9"/>
        <v>28673320</v>
      </c>
      <c r="H48" s="73">
        <f t="shared" si="9"/>
        <v>9558058</v>
      </c>
      <c r="I48" s="73">
        <f t="shared" si="9"/>
        <v>9596280</v>
      </c>
      <c r="J48" s="73">
        <f t="shared" si="9"/>
        <v>47827658</v>
      </c>
      <c r="K48" s="73">
        <f t="shared" si="9"/>
        <v>11979973</v>
      </c>
      <c r="L48" s="73">
        <f t="shared" si="9"/>
        <v>11577726</v>
      </c>
      <c r="M48" s="73">
        <f t="shared" si="9"/>
        <v>22204697</v>
      </c>
      <c r="N48" s="73">
        <f t="shared" si="9"/>
        <v>45762396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93590054</v>
      </c>
      <c r="X48" s="73">
        <f t="shared" si="9"/>
        <v>119025563</v>
      </c>
      <c r="Y48" s="73">
        <f t="shared" si="9"/>
        <v>-25435509</v>
      </c>
      <c r="Z48" s="170">
        <f>+IF(X48&lt;&gt;0,+(Y48/X48)*100,0)</f>
        <v>-21.36978675748839</v>
      </c>
      <c r="AA48" s="168">
        <f>+AA28+AA32+AA38+AA42+AA47</f>
        <v>238205031</v>
      </c>
    </row>
    <row r="49" spans="1:27" ht="12.75">
      <c r="A49" s="148" t="s">
        <v>49</v>
      </c>
      <c r="B49" s="149"/>
      <c r="C49" s="171">
        <f aca="true" t="shared" si="10" ref="C49:Y49">+C25-C48</f>
        <v>-15742917</v>
      </c>
      <c r="D49" s="171">
        <f>+D25-D48</f>
        <v>0</v>
      </c>
      <c r="E49" s="172">
        <f t="shared" si="10"/>
        <v>41931531</v>
      </c>
      <c r="F49" s="173">
        <f t="shared" si="10"/>
        <v>41931531</v>
      </c>
      <c r="G49" s="173">
        <f t="shared" si="10"/>
        <v>8912735</v>
      </c>
      <c r="H49" s="173">
        <f t="shared" si="10"/>
        <v>2777339</v>
      </c>
      <c r="I49" s="173">
        <f t="shared" si="10"/>
        <v>5309186</v>
      </c>
      <c r="J49" s="173">
        <f t="shared" si="10"/>
        <v>16999260</v>
      </c>
      <c r="K49" s="173">
        <f t="shared" si="10"/>
        <v>2670541</v>
      </c>
      <c r="L49" s="173">
        <f t="shared" si="10"/>
        <v>-1266851</v>
      </c>
      <c r="M49" s="173">
        <f t="shared" si="10"/>
        <v>1096176</v>
      </c>
      <c r="N49" s="173">
        <f t="shared" si="10"/>
        <v>2499866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19499126</v>
      </c>
      <c r="X49" s="173">
        <f>IF(F25=F48,0,X25-X48)</f>
        <v>11903556</v>
      </c>
      <c r="Y49" s="173">
        <f t="shared" si="10"/>
        <v>7595570</v>
      </c>
      <c r="Z49" s="174">
        <f>+IF(X49&lt;&gt;0,+(Y49/X49)*100,0)</f>
        <v>63.8092516219523</v>
      </c>
      <c r="AA49" s="171">
        <f>+AA25-AA48</f>
        <v>41931531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19911120</v>
      </c>
      <c r="D5" s="155">
        <v>0</v>
      </c>
      <c r="E5" s="156">
        <v>38548980</v>
      </c>
      <c r="F5" s="60">
        <v>38548980</v>
      </c>
      <c r="G5" s="60">
        <v>1281559</v>
      </c>
      <c r="H5" s="60">
        <v>1912851</v>
      </c>
      <c r="I5" s="60">
        <v>2610636</v>
      </c>
      <c r="J5" s="60">
        <v>5805046</v>
      </c>
      <c r="K5" s="60">
        <v>3100807</v>
      </c>
      <c r="L5" s="60">
        <v>1862544</v>
      </c>
      <c r="M5" s="60">
        <v>1675127</v>
      </c>
      <c r="N5" s="60">
        <v>6638478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12443524</v>
      </c>
      <c r="X5" s="60">
        <v>18477625</v>
      </c>
      <c r="Y5" s="60">
        <v>-6034101</v>
      </c>
      <c r="Z5" s="140">
        <v>-32.66</v>
      </c>
      <c r="AA5" s="155">
        <v>38548980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94267041</v>
      </c>
      <c r="D7" s="155">
        <v>0</v>
      </c>
      <c r="E7" s="156">
        <v>98609548</v>
      </c>
      <c r="F7" s="60">
        <v>98609548</v>
      </c>
      <c r="G7" s="60">
        <v>9333497</v>
      </c>
      <c r="H7" s="60">
        <v>6440008</v>
      </c>
      <c r="I7" s="60">
        <v>8709148</v>
      </c>
      <c r="J7" s="60">
        <v>24482653</v>
      </c>
      <c r="K7" s="60">
        <v>5968991</v>
      </c>
      <c r="L7" s="60">
        <v>4120757</v>
      </c>
      <c r="M7" s="60">
        <v>7527263</v>
      </c>
      <c r="N7" s="60">
        <v>17617011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42099664</v>
      </c>
      <c r="X7" s="60">
        <v>49002509</v>
      </c>
      <c r="Y7" s="60">
        <v>-6902845</v>
      </c>
      <c r="Z7" s="140">
        <v>-14.09</v>
      </c>
      <c r="AA7" s="155">
        <v>98609548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19143625</v>
      </c>
      <c r="D10" s="155">
        <v>0</v>
      </c>
      <c r="E10" s="156">
        <v>27990113</v>
      </c>
      <c r="F10" s="54">
        <v>27990113</v>
      </c>
      <c r="G10" s="54">
        <v>3980925</v>
      </c>
      <c r="H10" s="54">
        <v>3239502</v>
      </c>
      <c r="I10" s="54">
        <v>3216136</v>
      </c>
      <c r="J10" s="54">
        <v>10436563</v>
      </c>
      <c r="K10" s="54">
        <v>5142210</v>
      </c>
      <c r="L10" s="54">
        <v>3338922</v>
      </c>
      <c r="M10" s="54">
        <v>3352450</v>
      </c>
      <c r="N10" s="54">
        <v>11833582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22270145</v>
      </c>
      <c r="X10" s="54">
        <v>11008605</v>
      </c>
      <c r="Y10" s="54">
        <v>11261540</v>
      </c>
      <c r="Z10" s="184">
        <v>102.3</v>
      </c>
      <c r="AA10" s="130">
        <v>27990113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380698</v>
      </c>
      <c r="N11" s="60">
        <v>380698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380698</v>
      </c>
      <c r="X11" s="60"/>
      <c r="Y11" s="60">
        <v>380698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2458414</v>
      </c>
      <c r="D12" s="155">
        <v>0</v>
      </c>
      <c r="E12" s="156">
        <v>3309321</v>
      </c>
      <c r="F12" s="60">
        <v>3309321</v>
      </c>
      <c r="G12" s="60">
        <v>559964</v>
      </c>
      <c r="H12" s="60">
        <v>14608</v>
      </c>
      <c r="I12" s="60">
        <v>19109</v>
      </c>
      <c r="J12" s="60">
        <v>593681</v>
      </c>
      <c r="K12" s="60">
        <v>10029</v>
      </c>
      <c r="L12" s="60">
        <v>15033</v>
      </c>
      <c r="M12" s="60">
        <v>8963</v>
      </c>
      <c r="N12" s="60">
        <v>34025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627706</v>
      </c>
      <c r="X12" s="60">
        <v>1499023</v>
      </c>
      <c r="Y12" s="60">
        <v>-871317</v>
      </c>
      <c r="Z12" s="140">
        <v>-58.13</v>
      </c>
      <c r="AA12" s="155">
        <v>3309321</v>
      </c>
    </row>
    <row r="13" spans="1:27" ht="12.75">
      <c r="A13" s="181" t="s">
        <v>109</v>
      </c>
      <c r="B13" s="185"/>
      <c r="C13" s="155">
        <v>1686081</v>
      </c>
      <c r="D13" s="155">
        <v>0</v>
      </c>
      <c r="E13" s="156">
        <v>2650000</v>
      </c>
      <c r="F13" s="60">
        <v>2650000</v>
      </c>
      <c r="G13" s="60">
        <v>0</v>
      </c>
      <c r="H13" s="60">
        <v>19438</v>
      </c>
      <c r="I13" s="60">
        <v>18292</v>
      </c>
      <c r="J13" s="60">
        <v>37730</v>
      </c>
      <c r="K13" s="60">
        <v>14437</v>
      </c>
      <c r="L13" s="60">
        <v>21316</v>
      </c>
      <c r="M13" s="60">
        <v>0</v>
      </c>
      <c r="N13" s="60">
        <v>35753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73483</v>
      </c>
      <c r="X13" s="60">
        <v>1324998</v>
      </c>
      <c r="Y13" s="60">
        <v>-1251515</v>
      </c>
      <c r="Z13" s="140">
        <v>-94.45</v>
      </c>
      <c r="AA13" s="155">
        <v>2650000</v>
      </c>
    </row>
    <row r="14" spans="1:27" ht="12.75">
      <c r="A14" s="181" t="s">
        <v>110</v>
      </c>
      <c r="B14" s="185"/>
      <c r="C14" s="155">
        <v>7304400</v>
      </c>
      <c r="D14" s="155">
        <v>0</v>
      </c>
      <c r="E14" s="156">
        <v>5513130</v>
      </c>
      <c r="F14" s="60">
        <v>5513130</v>
      </c>
      <c r="G14" s="60">
        <v>30638</v>
      </c>
      <c r="H14" s="60">
        <v>0</v>
      </c>
      <c r="I14" s="60">
        <v>0</v>
      </c>
      <c r="J14" s="60">
        <v>30638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30638</v>
      </c>
      <c r="X14" s="60">
        <v>2751271</v>
      </c>
      <c r="Y14" s="60">
        <v>-2720633</v>
      </c>
      <c r="Z14" s="140">
        <v>-98.89</v>
      </c>
      <c r="AA14" s="155">
        <v>5513130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371466</v>
      </c>
      <c r="D16" s="155">
        <v>0</v>
      </c>
      <c r="E16" s="156">
        <v>662830</v>
      </c>
      <c r="F16" s="60">
        <v>662830</v>
      </c>
      <c r="G16" s="60">
        <v>2580</v>
      </c>
      <c r="H16" s="60">
        <v>163</v>
      </c>
      <c r="I16" s="60">
        <v>65</v>
      </c>
      <c r="J16" s="60">
        <v>2808</v>
      </c>
      <c r="K16" s="60">
        <v>3866</v>
      </c>
      <c r="L16" s="60">
        <v>632</v>
      </c>
      <c r="M16" s="60">
        <v>558</v>
      </c>
      <c r="N16" s="60">
        <v>5056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7864</v>
      </c>
      <c r="X16" s="60">
        <v>337328</v>
      </c>
      <c r="Y16" s="60">
        <v>-329464</v>
      </c>
      <c r="Z16" s="140">
        <v>-97.67</v>
      </c>
      <c r="AA16" s="155">
        <v>662830</v>
      </c>
    </row>
    <row r="17" spans="1:27" ht="12.75">
      <c r="A17" s="181" t="s">
        <v>113</v>
      </c>
      <c r="B17" s="185"/>
      <c r="C17" s="155">
        <v>3648344</v>
      </c>
      <c r="D17" s="155">
        <v>0</v>
      </c>
      <c r="E17" s="156">
        <v>5880578</v>
      </c>
      <c r="F17" s="60">
        <v>5880578</v>
      </c>
      <c r="G17" s="60">
        <v>366555</v>
      </c>
      <c r="H17" s="60">
        <v>522930</v>
      </c>
      <c r="I17" s="60">
        <v>252798</v>
      </c>
      <c r="J17" s="60">
        <v>1142283</v>
      </c>
      <c r="K17" s="60">
        <v>0</v>
      </c>
      <c r="L17" s="60">
        <v>358371</v>
      </c>
      <c r="M17" s="60">
        <v>68075</v>
      </c>
      <c r="N17" s="60">
        <v>426446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1568729</v>
      </c>
      <c r="X17" s="60">
        <v>2831320</v>
      </c>
      <c r="Y17" s="60">
        <v>-1262591</v>
      </c>
      <c r="Z17" s="140">
        <v>-44.59</v>
      </c>
      <c r="AA17" s="155">
        <v>5880578</v>
      </c>
    </row>
    <row r="18" spans="1:27" ht="12.75">
      <c r="A18" s="183" t="s">
        <v>114</v>
      </c>
      <c r="B18" s="182"/>
      <c r="C18" s="155">
        <v>362647</v>
      </c>
      <c r="D18" s="155">
        <v>0</v>
      </c>
      <c r="E18" s="156">
        <v>3372242</v>
      </c>
      <c r="F18" s="60">
        <v>3372242</v>
      </c>
      <c r="G18" s="60">
        <v>0</v>
      </c>
      <c r="H18" s="60">
        <v>0</v>
      </c>
      <c r="I18" s="60">
        <v>0</v>
      </c>
      <c r="J18" s="60">
        <v>0</v>
      </c>
      <c r="K18" s="60">
        <v>308199</v>
      </c>
      <c r="L18" s="60">
        <v>0</v>
      </c>
      <c r="M18" s="60">
        <v>0</v>
      </c>
      <c r="N18" s="60">
        <v>308199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308199</v>
      </c>
      <c r="X18" s="60">
        <v>1529153</v>
      </c>
      <c r="Y18" s="60">
        <v>-1220954</v>
      </c>
      <c r="Z18" s="140">
        <v>-79.85</v>
      </c>
      <c r="AA18" s="155">
        <v>3372242</v>
      </c>
    </row>
    <row r="19" spans="1:27" ht="12.75">
      <c r="A19" s="181" t="s">
        <v>34</v>
      </c>
      <c r="B19" s="185"/>
      <c r="C19" s="155">
        <v>69314990</v>
      </c>
      <c r="D19" s="155">
        <v>0</v>
      </c>
      <c r="E19" s="156">
        <v>60456000</v>
      </c>
      <c r="F19" s="60">
        <v>60456000</v>
      </c>
      <c r="G19" s="60">
        <v>21949000</v>
      </c>
      <c r="H19" s="60">
        <v>0</v>
      </c>
      <c r="I19" s="60">
        <v>0</v>
      </c>
      <c r="J19" s="60">
        <v>21949000</v>
      </c>
      <c r="K19" s="60">
        <v>0</v>
      </c>
      <c r="L19" s="60">
        <v>0</v>
      </c>
      <c r="M19" s="60">
        <v>10203000</v>
      </c>
      <c r="N19" s="60">
        <v>10203000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32152000</v>
      </c>
      <c r="X19" s="60">
        <v>32481324</v>
      </c>
      <c r="Y19" s="60">
        <v>-329324</v>
      </c>
      <c r="Z19" s="140">
        <v>-1.01</v>
      </c>
      <c r="AA19" s="155">
        <v>60456000</v>
      </c>
    </row>
    <row r="20" spans="1:27" ht="12.75">
      <c r="A20" s="181" t="s">
        <v>35</v>
      </c>
      <c r="B20" s="185"/>
      <c r="C20" s="155">
        <v>20026644</v>
      </c>
      <c r="D20" s="155">
        <v>0</v>
      </c>
      <c r="E20" s="156">
        <v>9242019</v>
      </c>
      <c r="F20" s="54">
        <v>9242019</v>
      </c>
      <c r="G20" s="54">
        <v>81337</v>
      </c>
      <c r="H20" s="54">
        <v>185897</v>
      </c>
      <c r="I20" s="54">
        <v>79282</v>
      </c>
      <c r="J20" s="54">
        <v>346516</v>
      </c>
      <c r="K20" s="54">
        <v>101975</v>
      </c>
      <c r="L20" s="54">
        <v>593300</v>
      </c>
      <c r="M20" s="54">
        <v>84739</v>
      </c>
      <c r="N20" s="54">
        <v>780014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1126530</v>
      </c>
      <c r="X20" s="54">
        <v>3191442</v>
      </c>
      <c r="Y20" s="54">
        <v>-2064912</v>
      </c>
      <c r="Z20" s="184">
        <v>-64.7</v>
      </c>
      <c r="AA20" s="130">
        <v>9242019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100801</v>
      </c>
      <c r="F21" s="60">
        <v>100801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100801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238494772</v>
      </c>
      <c r="D22" s="188">
        <f>SUM(D5:D21)</f>
        <v>0</v>
      </c>
      <c r="E22" s="189">
        <f t="shared" si="0"/>
        <v>256335562</v>
      </c>
      <c r="F22" s="190">
        <f t="shared" si="0"/>
        <v>256335562</v>
      </c>
      <c r="G22" s="190">
        <f t="shared" si="0"/>
        <v>37586055</v>
      </c>
      <c r="H22" s="190">
        <f t="shared" si="0"/>
        <v>12335397</v>
      </c>
      <c r="I22" s="190">
        <f t="shared" si="0"/>
        <v>14905466</v>
      </c>
      <c r="J22" s="190">
        <f t="shared" si="0"/>
        <v>64826918</v>
      </c>
      <c r="K22" s="190">
        <f t="shared" si="0"/>
        <v>14650514</v>
      </c>
      <c r="L22" s="190">
        <f t="shared" si="0"/>
        <v>10310875</v>
      </c>
      <c r="M22" s="190">
        <f t="shared" si="0"/>
        <v>23300873</v>
      </c>
      <c r="N22" s="190">
        <f t="shared" si="0"/>
        <v>48262262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113089180</v>
      </c>
      <c r="X22" s="190">
        <f t="shared" si="0"/>
        <v>124434598</v>
      </c>
      <c r="Y22" s="190">
        <f t="shared" si="0"/>
        <v>-11345418</v>
      </c>
      <c r="Z22" s="191">
        <f>+IF(X22&lt;&gt;0,+(Y22/X22)*100,0)</f>
        <v>-9.117575161853297</v>
      </c>
      <c r="AA22" s="188">
        <f>SUM(AA5:AA21)</f>
        <v>256335562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84613449</v>
      </c>
      <c r="D25" s="155">
        <v>0</v>
      </c>
      <c r="E25" s="156">
        <v>95188237</v>
      </c>
      <c r="F25" s="60">
        <v>95188237</v>
      </c>
      <c r="G25" s="60">
        <v>6140105</v>
      </c>
      <c r="H25" s="60">
        <v>7198629</v>
      </c>
      <c r="I25" s="60">
        <v>7321841</v>
      </c>
      <c r="J25" s="60">
        <v>20660575</v>
      </c>
      <c r="K25" s="60">
        <v>7383612</v>
      </c>
      <c r="L25" s="60">
        <v>7982755</v>
      </c>
      <c r="M25" s="60">
        <v>11271058</v>
      </c>
      <c r="N25" s="60">
        <v>26637425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47298000</v>
      </c>
      <c r="X25" s="60">
        <v>47594118</v>
      </c>
      <c r="Y25" s="60">
        <v>-296118</v>
      </c>
      <c r="Z25" s="140">
        <v>-0.62</v>
      </c>
      <c r="AA25" s="155">
        <v>95188237</v>
      </c>
    </row>
    <row r="26" spans="1:27" ht="12.75">
      <c r="A26" s="183" t="s">
        <v>38</v>
      </c>
      <c r="B26" s="182"/>
      <c r="C26" s="155">
        <v>8250888</v>
      </c>
      <c r="D26" s="155">
        <v>0</v>
      </c>
      <c r="E26" s="156">
        <v>8833407</v>
      </c>
      <c r="F26" s="60">
        <v>8833407</v>
      </c>
      <c r="G26" s="60">
        <v>634019</v>
      </c>
      <c r="H26" s="60">
        <v>634019</v>
      </c>
      <c r="I26" s="60">
        <v>634019</v>
      </c>
      <c r="J26" s="60">
        <v>1902057</v>
      </c>
      <c r="K26" s="60">
        <v>662264</v>
      </c>
      <c r="L26" s="60">
        <v>659458</v>
      </c>
      <c r="M26" s="60">
        <v>658708</v>
      </c>
      <c r="N26" s="60">
        <v>1980430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3882487</v>
      </c>
      <c r="X26" s="60">
        <v>4416702</v>
      </c>
      <c r="Y26" s="60">
        <v>-534215</v>
      </c>
      <c r="Z26" s="140">
        <v>-12.1</v>
      </c>
      <c r="AA26" s="155">
        <v>8833407</v>
      </c>
    </row>
    <row r="27" spans="1:27" ht="12.75">
      <c r="A27" s="183" t="s">
        <v>118</v>
      </c>
      <c r="B27" s="182"/>
      <c r="C27" s="155">
        <v>21527184</v>
      </c>
      <c r="D27" s="155">
        <v>0</v>
      </c>
      <c r="E27" s="156">
        <v>2575000</v>
      </c>
      <c r="F27" s="60">
        <v>2575000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2575000</v>
      </c>
    </row>
    <row r="28" spans="1:27" ht="12.75">
      <c r="A28" s="183" t="s">
        <v>39</v>
      </c>
      <c r="B28" s="182"/>
      <c r="C28" s="155">
        <v>28395435</v>
      </c>
      <c r="D28" s="155">
        <v>0</v>
      </c>
      <c r="E28" s="156">
        <v>16631090</v>
      </c>
      <c r="F28" s="60">
        <v>16631090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16631090</v>
      </c>
    </row>
    <row r="29" spans="1:27" ht="12.75">
      <c r="A29" s="183" t="s">
        <v>40</v>
      </c>
      <c r="B29" s="182"/>
      <c r="C29" s="155">
        <v>18004114</v>
      </c>
      <c r="D29" s="155">
        <v>0</v>
      </c>
      <c r="E29" s="156">
        <v>459107</v>
      </c>
      <c r="F29" s="60">
        <v>459107</v>
      </c>
      <c r="G29" s="60">
        <v>986183</v>
      </c>
      <c r="H29" s="60">
        <v>0</v>
      </c>
      <c r="I29" s="60">
        <v>0</v>
      </c>
      <c r="J29" s="60">
        <v>986183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986183</v>
      </c>
      <c r="X29" s="60">
        <v>229500</v>
      </c>
      <c r="Y29" s="60">
        <v>756683</v>
      </c>
      <c r="Z29" s="140">
        <v>329.71</v>
      </c>
      <c r="AA29" s="155">
        <v>459107</v>
      </c>
    </row>
    <row r="30" spans="1:27" ht="12.75">
      <c r="A30" s="183" t="s">
        <v>119</v>
      </c>
      <c r="B30" s="182"/>
      <c r="C30" s="155">
        <v>82544376</v>
      </c>
      <c r="D30" s="155">
        <v>0</v>
      </c>
      <c r="E30" s="156">
        <v>77868000</v>
      </c>
      <c r="F30" s="60">
        <v>77868000</v>
      </c>
      <c r="G30" s="60">
        <v>16708622</v>
      </c>
      <c r="H30" s="60">
        <v>0</v>
      </c>
      <c r="I30" s="60">
        <v>0</v>
      </c>
      <c r="J30" s="60">
        <v>16708622</v>
      </c>
      <c r="K30" s="60">
        <v>0</v>
      </c>
      <c r="L30" s="60">
        <v>0</v>
      </c>
      <c r="M30" s="60">
        <v>5837565</v>
      </c>
      <c r="N30" s="60">
        <v>5837565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22546187</v>
      </c>
      <c r="X30" s="60">
        <v>38934000</v>
      </c>
      <c r="Y30" s="60">
        <v>-16387813</v>
      </c>
      <c r="Z30" s="140">
        <v>-42.09</v>
      </c>
      <c r="AA30" s="155">
        <v>77868000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42959</v>
      </c>
      <c r="H31" s="60">
        <v>131036</v>
      </c>
      <c r="I31" s="60">
        <v>209610</v>
      </c>
      <c r="J31" s="60">
        <v>383605</v>
      </c>
      <c r="K31" s="60">
        <v>285742</v>
      </c>
      <c r="L31" s="60">
        <v>326001</v>
      </c>
      <c r="M31" s="60">
        <v>110429</v>
      </c>
      <c r="N31" s="60">
        <v>722172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1105777</v>
      </c>
      <c r="X31" s="60"/>
      <c r="Y31" s="60">
        <v>1105777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4980000</v>
      </c>
      <c r="F32" s="60">
        <v>4980000</v>
      </c>
      <c r="G32" s="60">
        <v>139026</v>
      </c>
      <c r="H32" s="60">
        <v>0</v>
      </c>
      <c r="I32" s="60">
        <v>0</v>
      </c>
      <c r="J32" s="60">
        <v>139026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139026</v>
      </c>
      <c r="X32" s="60">
        <v>2490000</v>
      </c>
      <c r="Y32" s="60">
        <v>-2350974</v>
      </c>
      <c r="Z32" s="140">
        <v>-94.42</v>
      </c>
      <c r="AA32" s="155">
        <v>4980000</v>
      </c>
    </row>
    <row r="33" spans="1:27" ht="12.75">
      <c r="A33" s="183" t="s">
        <v>42</v>
      </c>
      <c r="B33" s="182"/>
      <c r="C33" s="155">
        <v>70355</v>
      </c>
      <c r="D33" s="155">
        <v>0</v>
      </c>
      <c r="E33" s="156">
        <v>374684</v>
      </c>
      <c r="F33" s="60">
        <v>374684</v>
      </c>
      <c r="G33" s="60">
        <v>289761</v>
      </c>
      <c r="H33" s="60">
        <v>0</v>
      </c>
      <c r="I33" s="60">
        <v>0</v>
      </c>
      <c r="J33" s="60">
        <v>289761</v>
      </c>
      <c r="K33" s="60">
        <v>154635</v>
      </c>
      <c r="L33" s="60">
        <v>30000</v>
      </c>
      <c r="M33" s="60">
        <v>202062</v>
      </c>
      <c r="N33" s="60">
        <v>386697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676458</v>
      </c>
      <c r="X33" s="60">
        <v>187344</v>
      </c>
      <c r="Y33" s="60">
        <v>489114</v>
      </c>
      <c r="Z33" s="140">
        <v>261.08</v>
      </c>
      <c r="AA33" s="155">
        <v>374684</v>
      </c>
    </row>
    <row r="34" spans="1:27" ht="12.75">
      <c r="A34" s="183" t="s">
        <v>43</v>
      </c>
      <c r="B34" s="182"/>
      <c r="C34" s="155">
        <v>40149505</v>
      </c>
      <c r="D34" s="155">
        <v>0</v>
      </c>
      <c r="E34" s="156">
        <v>31295506</v>
      </c>
      <c r="F34" s="60">
        <v>31295506</v>
      </c>
      <c r="G34" s="60">
        <v>3732645</v>
      </c>
      <c r="H34" s="60">
        <v>1594374</v>
      </c>
      <c r="I34" s="60">
        <v>1430810</v>
      </c>
      <c r="J34" s="60">
        <v>6757829</v>
      </c>
      <c r="K34" s="60">
        <v>3493720</v>
      </c>
      <c r="L34" s="60">
        <v>2579512</v>
      </c>
      <c r="M34" s="60">
        <v>4124875</v>
      </c>
      <c r="N34" s="60">
        <v>10198107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16955936</v>
      </c>
      <c r="X34" s="60">
        <v>18614618</v>
      </c>
      <c r="Y34" s="60">
        <v>-1658682</v>
      </c>
      <c r="Z34" s="140">
        <v>-8.91</v>
      </c>
      <c r="AA34" s="155">
        <v>31295506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283555306</v>
      </c>
      <c r="D36" s="188">
        <f>SUM(D25:D35)</f>
        <v>0</v>
      </c>
      <c r="E36" s="189">
        <f t="shared" si="1"/>
        <v>238205031</v>
      </c>
      <c r="F36" s="190">
        <f t="shared" si="1"/>
        <v>238205031</v>
      </c>
      <c r="G36" s="190">
        <f t="shared" si="1"/>
        <v>28673320</v>
      </c>
      <c r="H36" s="190">
        <f t="shared" si="1"/>
        <v>9558058</v>
      </c>
      <c r="I36" s="190">
        <f t="shared" si="1"/>
        <v>9596280</v>
      </c>
      <c r="J36" s="190">
        <f t="shared" si="1"/>
        <v>47827658</v>
      </c>
      <c r="K36" s="190">
        <f t="shared" si="1"/>
        <v>11979973</v>
      </c>
      <c r="L36" s="190">
        <f t="shared" si="1"/>
        <v>11577726</v>
      </c>
      <c r="M36" s="190">
        <f t="shared" si="1"/>
        <v>22204697</v>
      </c>
      <c r="N36" s="190">
        <f t="shared" si="1"/>
        <v>45762396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93590054</v>
      </c>
      <c r="X36" s="190">
        <f t="shared" si="1"/>
        <v>112466282</v>
      </c>
      <c r="Y36" s="190">
        <f t="shared" si="1"/>
        <v>-18876228</v>
      </c>
      <c r="Z36" s="191">
        <f>+IF(X36&lt;&gt;0,+(Y36/X36)*100,0)</f>
        <v>-16.78389972916505</v>
      </c>
      <c r="AA36" s="188">
        <f>SUM(AA25:AA35)</f>
        <v>238205031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-45060534</v>
      </c>
      <c r="D38" s="199">
        <f>+D22-D36</f>
        <v>0</v>
      </c>
      <c r="E38" s="200">
        <f t="shared" si="2"/>
        <v>18130531</v>
      </c>
      <c r="F38" s="106">
        <f t="shared" si="2"/>
        <v>18130531</v>
      </c>
      <c r="G38" s="106">
        <f t="shared" si="2"/>
        <v>8912735</v>
      </c>
      <c r="H38" s="106">
        <f t="shared" si="2"/>
        <v>2777339</v>
      </c>
      <c r="I38" s="106">
        <f t="shared" si="2"/>
        <v>5309186</v>
      </c>
      <c r="J38" s="106">
        <f t="shared" si="2"/>
        <v>16999260</v>
      </c>
      <c r="K38" s="106">
        <f t="shared" si="2"/>
        <v>2670541</v>
      </c>
      <c r="L38" s="106">
        <f t="shared" si="2"/>
        <v>-1266851</v>
      </c>
      <c r="M38" s="106">
        <f t="shared" si="2"/>
        <v>1096176</v>
      </c>
      <c r="N38" s="106">
        <f t="shared" si="2"/>
        <v>2499866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19499126</v>
      </c>
      <c r="X38" s="106">
        <f>IF(F22=F36,0,X22-X36)</f>
        <v>11968316</v>
      </c>
      <c r="Y38" s="106">
        <f t="shared" si="2"/>
        <v>7530810</v>
      </c>
      <c r="Z38" s="201">
        <f>+IF(X38&lt;&gt;0,+(Y38/X38)*100,0)</f>
        <v>62.92288739702394</v>
      </c>
      <c r="AA38" s="199">
        <f>+AA22-AA36</f>
        <v>18130531</v>
      </c>
    </row>
    <row r="39" spans="1:27" ht="12.75">
      <c r="A39" s="181" t="s">
        <v>46</v>
      </c>
      <c r="B39" s="185"/>
      <c r="C39" s="155">
        <v>29317617</v>
      </c>
      <c r="D39" s="155">
        <v>0</v>
      </c>
      <c r="E39" s="156">
        <v>23801000</v>
      </c>
      <c r="F39" s="60">
        <v>23801000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11436252</v>
      </c>
      <c r="Y39" s="60">
        <v>-11436252</v>
      </c>
      <c r="Z39" s="140">
        <v>-100</v>
      </c>
      <c r="AA39" s="155">
        <v>23801000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-15742917</v>
      </c>
      <c r="D42" s="206">
        <f>SUM(D38:D41)</f>
        <v>0</v>
      </c>
      <c r="E42" s="207">
        <f t="shared" si="3"/>
        <v>41931531</v>
      </c>
      <c r="F42" s="88">
        <f t="shared" si="3"/>
        <v>41931531</v>
      </c>
      <c r="G42" s="88">
        <f t="shared" si="3"/>
        <v>8912735</v>
      </c>
      <c r="H42" s="88">
        <f t="shared" si="3"/>
        <v>2777339</v>
      </c>
      <c r="I42" s="88">
        <f t="shared" si="3"/>
        <v>5309186</v>
      </c>
      <c r="J42" s="88">
        <f t="shared" si="3"/>
        <v>16999260</v>
      </c>
      <c r="K42" s="88">
        <f t="shared" si="3"/>
        <v>2670541</v>
      </c>
      <c r="L42" s="88">
        <f t="shared" si="3"/>
        <v>-1266851</v>
      </c>
      <c r="M42" s="88">
        <f t="shared" si="3"/>
        <v>1096176</v>
      </c>
      <c r="N42" s="88">
        <f t="shared" si="3"/>
        <v>2499866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19499126</v>
      </c>
      <c r="X42" s="88">
        <f t="shared" si="3"/>
        <v>23404568</v>
      </c>
      <c r="Y42" s="88">
        <f t="shared" si="3"/>
        <v>-3905442</v>
      </c>
      <c r="Z42" s="208">
        <f>+IF(X42&lt;&gt;0,+(Y42/X42)*100,0)</f>
        <v>-16.686665611601974</v>
      </c>
      <c r="AA42" s="206">
        <f>SUM(AA38:AA41)</f>
        <v>41931531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-15742917</v>
      </c>
      <c r="D44" s="210">
        <f>+D42-D43</f>
        <v>0</v>
      </c>
      <c r="E44" s="211">
        <f t="shared" si="4"/>
        <v>41931531</v>
      </c>
      <c r="F44" s="77">
        <f t="shared" si="4"/>
        <v>41931531</v>
      </c>
      <c r="G44" s="77">
        <f t="shared" si="4"/>
        <v>8912735</v>
      </c>
      <c r="H44" s="77">
        <f t="shared" si="4"/>
        <v>2777339</v>
      </c>
      <c r="I44" s="77">
        <f t="shared" si="4"/>
        <v>5309186</v>
      </c>
      <c r="J44" s="77">
        <f t="shared" si="4"/>
        <v>16999260</v>
      </c>
      <c r="K44" s="77">
        <f t="shared" si="4"/>
        <v>2670541</v>
      </c>
      <c r="L44" s="77">
        <f t="shared" si="4"/>
        <v>-1266851</v>
      </c>
      <c r="M44" s="77">
        <f t="shared" si="4"/>
        <v>1096176</v>
      </c>
      <c r="N44" s="77">
        <f t="shared" si="4"/>
        <v>2499866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19499126</v>
      </c>
      <c r="X44" s="77">
        <f t="shared" si="4"/>
        <v>23404568</v>
      </c>
      <c r="Y44" s="77">
        <f t="shared" si="4"/>
        <v>-3905442</v>
      </c>
      <c r="Z44" s="212">
        <f>+IF(X44&lt;&gt;0,+(Y44/X44)*100,0)</f>
        <v>-16.686665611601974</v>
      </c>
      <c r="AA44" s="210">
        <f>+AA42-AA43</f>
        <v>41931531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-15742917</v>
      </c>
      <c r="D46" s="206">
        <f>SUM(D44:D45)</f>
        <v>0</v>
      </c>
      <c r="E46" s="207">
        <f t="shared" si="5"/>
        <v>41931531</v>
      </c>
      <c r="F46" s="88">
        <f t="shared" si="5"/>
        <v>41931531</v>
      </c>
      <c r="G46" s="88">
        <f t="shared" si="5"/>
        <v>8912735</v>
      </c>
      <c r="H46" s="88">
        <f t="shared" si="5"/>
        <v>2777339</v>
      </c>
      <c r="I46" s="88">
        <f t="shared" si="5"/>
        <v>5309186</v>
      </c>
      <c r="J46" s="88">
        <f t="shared" si="5"/>
        <v>16999260</v>
      </c>
      <c r="K46" s="88">
        <f t="shared" si="5"/>
        <v>2670541</v>
      </c>
      <c r="L46" s="88">
        <f t="shared" si="5"/>
        <v>-1266851</v>
      </c>
      <c r="M46" s="88">
        <f t="shared" si="5"/>
        <v>1096176</v>
      </c>
      <c r="N46" s="88">
        <f t="shared" si="5"/>
        <v>2499866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19499126</v>
      </c>
      <c r="X46" s="88">
        <f t="shared" si="5"/>
        <v>23404568</v>
      </c>
      <c r="Y46" s="88">
        <f t="shared" si="5"/>
        <v>-3905442</v>
      </c>
      <c r="Z46" s="208">
        <f>+IF(X46&lt;&gt;0,+(Y46/X46)*100,0)</f>
        <v>-16.686665611601974</v>
      </c>
      <c r="AA46" s="206">
        <f>SUM(AA44:AA45)</f>
        <v>41931531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-15742917</v>
      </c>
      <c r="D48" s="217">
        <f>SUM(D46:D47)</f>
        <v>0</v>
      </c>
      <c r="E48" s="218">
        <f t="shared" si="6"/>
        <v>41931531</v>
      </c>
      <c r="F48" s="219">
        <f t="shared" si="6"/>
        <v>41931531</v>
      </c>
      <c r="G48" s="219">
        <f t="shared" si="6"/>
        <v>8912735</v>
      </c>
      <c r="H48" s="220">
        <f t="shared" si="6"/>
        <v>2777339</v>
      </c>
      <c r="I48" s="220">
        <f t="shared" si="6"/>
        <v>5309186</v>
      </c>
      <c r="J48" s="220">
        <f t="shared" si="6"/>
        <v>16999260</v>
      </c>
      <c r="K48" s="220">
        <f t="shared" si="6"/>
        <v>2670541</v>
      </c>
      <c r="L48" s="220">
        <f t="shared" si="6"/>
        <v>-1266851</v>
      </c>
      <c r="M48" s="219">
        <f t="shared" si="6"/>
        <v>1096176</v>
      </c>
      <c r="N48" s="219">
        <f t="shared" si="6"/>
        <v>2499866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19499126</v>
      </c>
      <c r="X48" s="220">
        <f t="shared" si="6"/>
        <v>23404568</v>
      </c>
      <c r="Y48" s="220">
        <f t="shared" si="6"/>
        <v>-3905442</v>
      </c>
      <c r="Z48" s="221">
        <f>+IF(X48&lt;&gt;0,+(Y48/X48)*100,0)</f>
        <v>-16.686665611601974</v>
      </c>
      <c r="AA48" s="222">
        <f>SUM(AA46:AA47)</f>
        <v>41931531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111098</v>
      </c>
      <c r="D5" s="153">
        <f>SUM(D6:D8)</f>
        <v>0</v>
      </c>
      <c r="E5" s="154">
        <f t="shared" si="0"/>
        <v>1760000</v>
      </c>
      <c r="F5" s="100">
        <f t="shared" si="0"/>
        <v>1760000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20000</v>
      </c>
      <c r="Y5" s="100">
        <f t="shared" si="0"/>
        <v>-20000</v>
      </c>
      <c r="Z5" s="137">
        <f>+IF(X5&lt;&gt;0,+(Y5/X5)*100,0)</f>
        <v>-100</v>
      </c>
      <c r="AA5" s="153">
        <f>SUM(AA6:AA8)</f>
        <v>1760000</v>
      </c>
    </row>
    <row r="6" spans="1:27" ht="12.75">
      <c r="A6" s="138" t="s">
        <v>75</v>
      </c>
      <c r="B6" s="136"/>
      <c r="C6" s="155">
        <v>92617</v>
      </c>
      <c r="D6" s="155"/>
      <c r="E6" s="156">
        <v>30000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30000</v>
      </c>
    </row>
    <row r="7" spans="1:27" ht="12.75">
      <c r="A7" s="138" t="s">
        <v>76</v>
      </c>
      <c r="B7" s="136"/>
      <c r="C7" s="157">
        <v>17779</v>
      </c>
      <c r="D7" s="157"/>
      <c r="E7" s="158">
        <v>1710000</v>
      </c>
      <c r="F7" s="159">
        <v>1710000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20000</v>
      </c>
      <c r="Y7" s="159">
        <v>-20000</v>
      </c>
      <c r="Z7" s="141">
        <v>-100</v>
      </c>
      <c r="AA7" s="225">
        <v>1710000</v>
      </c>
    </row>
    <row r="8" spans="1:27" ht="12.75">
      <c r="A8" s="138" t="s">
        <v>77</v>
      </c>
      <c r="B8" s="136"/>
      <c r="C8" s="155">
        <v>702</v>
      </c>
      <c r="D8" s="155"/>
      <c r="E8" s="156">
        <v>20000</v>
      </c>
      <c r="F8" s="60">
        <v>20000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20000</v>
      </c>
    </row>
    <row r="9" spans="1:27" ht="12.75">
      <c r="A9" s="135" t="s">
        <v>78</v>
      </c>
      <c r="B9" s="136"/>
      <c r="C9" s="153">
        <f aca="true" t="shared" si="1" ref="C9:Y9">SUM(C10:C14)</f>
        <v>10940064</v>
      </c>
      <c r="D9" s="153">
        <f>SUM(D10:D14)</f>
        <v>0</v>
      </c>
      <c r="E9" s="154">
        <f t="shared" si="1"/>
        <v>20000</v>
      </c>
      <c r="F9" s="100">
        <f t="shared" si="1"/>
        <v>20000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20000</v>
      </c>
      <c r="Y9" s="100">
        <f t="shared" si="1"/>
        <v>-20000</v>
      </c>
      <c r="Z9" s="137">
        <f>+IF(X9&lt;&gt;0,+(Y9/X9)*100,0)</f>
        <v>-100</v>
      </c>
      <c r="AA9" s="102">
        <f>SUM(AA10:AA14)</f>
        <v>20000</v>
      </c>
    </row>
    <row r="10" spans="1:27" ht="12.75">
      <c r="A10" s="138" t="s">
        <v>79</v>
      </c>
      <c r="B10" s="136"/>
      <c r="C10" s="155">
        <v>976166</v>
      </c>
      <c r="D10" s="155"/>
      <c r="E10" s="156">
        <v>20000</v>
      </c>
      <c r="F10" s="60">
        <v>20000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</v>
      </c>
      <c r="Y10" s="60">
        <v>-20000</v>
      </c>
      <c r="Z10" s="140">
        <v>-100</v>
      </c>
      <c r="AA10" s="62">
        <v>20000</v>
      </c>
    </row>
    <row r="11" spans="1:27" ht="12.75">
      <c r="A11" s="138" t="s">
        <v>80</v>
      </c>
      <c r="B11" s="136"/>
      <c r="C11" s="155">
        <v>9668286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295612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17343288</v>
      </c>
      <c r="D15" s="153">
        <f>SUM(D16:D18)</f>
        <v>0</v>
      </c>
      <c r="E15" s="154">
        <f t="shared" si="2"/>
        <v>18580000</v>
      </c>
      <c r="F15" s="100">
        <f t="shared" si="2"/>
        <v>18580000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833372</v>
      </c>
      <c r="L15" s="100">
        <f t="shared" si="2"/>
        <v>4789108</v>
      </c>
      <c r="M15" s="100">
        <f t="shared" si="2"/>
        <v>3705431</v>
      </c>
      <c r="N15" s="100">
        <f t="shared" si="2"/>
        <v>9327911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9327911</v>
      </c>
      <c r="X15" s="100">
        <f t="shared" si="2"/>
        <v>9295000</v>
      </c>
      <c r="Y15" s="100">
        <f t="shared" si="2"/>
        <v>32911</v>
      </c>
      <c r="Z15" s="137">
        <f>+IF(X15&lt;&gt;0,+(Y15/X15)*100,0)</f>
        <v>0.3540720817643895</v>
      </c>
      <c r="AA15" s="102">
        <f>SUM(AA16:AA18)</f>
        <v>18580000</v>
      </c>
    </row>
    <row r="16" spans="1:27" ht="12.75">
      <c r="A16" s="138" t="s">
        <v>85</v>
      </c>
      <c r="B16" s="136"/>
      <c r="C16" s="155">
        <v>15192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17328096</v>
      </c>
      <c r="D17" s="155"/>
      <c r="E17" s="156">
        <v>18580000</v>
      </c>
      <c r="F17" s="60">
        <v>18580000</v>
      </c>
      <c r="G17" s="60"/>
      <c r="H17" s="60"/>
      <c r="I17" s="60"/>
      <c r="J17" s="60"/>
      <c r="K17" s="60">
        <v>833372</v>
      </c>
      <c r="L17" s="60">
        <v>4789108</v>
      </c>
      <c r="M17" s="60">
        <v>3705431</v>
      </c>
      <c r="N17" s="60">
        <v>9327911</v>
      </c>
      <c r="O17" s="60"/>
      <c r="P17" s="60"/>
      <c r="Q17" s="60"/>
      <c r="R17" s="60"/>
      <c r="S17" s="60"/>
      <c r="T17" s="60"/>
      <c r="U17" s="60"/>
      <c r="V17" s="60"/>
      <c r="W17" s="60">
        <v>9327911</v>
      </c>
      <c r="X17" s="60">
        <v>9295000</v>
      </c>
      <c r="Y17" s="60">
        <v>32911</v>
      </c>
      <c r="Z17" s="140">
        <v>0.35</v>
      </c>
      <c r="AA17" s="62">
        <v>18580000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7651351</v>
      </c>
      <c r="D19" s="153">
        <f>SUM(D20:D23)</f>
        <v>0</v>
      </c>
      <c r="E19" s="154">
        <f t="shared" si="3"/>
        <v>5241000</v>
      </c>
      <c r="F19" s="100">
        <f t="shared" si="3"/>
        <v>5241000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230000</v>
      </c>
      <c r="N19" s="100">
        <f t="shared" si="3"/>
        <v>230000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230000</v>
      </c>
      <c r="X19" s="100">
        <f t="shared" si="3"/>
        <v>2625502</v>
      </c>
      <c r="Y19" s="100">
        <f t="shared" si="3"/>
        <v>-2395502</v>
      </c>
      <c r="Z19" s="137">
        <f>+IF(X19&lt;&gt;0,+(Y19/X19)*100,0)</f>
        <v>-91.23977052769338</v>
      </c>
      <c r="AA19" s="102">
        <f>SUM(AA20:AA23)</f>
        <v>5241000</v>
      </c>
    </row>
    <row r="20" spans="1:27" ht="12.75">
      <c r="A20" s="138" t="s">
        <v>89</v>
      </c>
      <c r="B20" s="136"/>
      <c r="C20" s="155">
        <v>7651351</v>
      </c>
      <c r="D20" s="155"/>
      <c r="E20" s="156">
        <v>5241000</v>
      </c>
      <c r="F20" s="60">
        <v>5241000</v>
      </c>
      <c r="G20" s="60"/>
      <c r="H20" s="60"/>
      <c r="I20" s="60"/>
      <c r="J20" s="60"/>
      <c r="K20" s="60"/>
      <c r="L20" s="60"/>
      <c r="M20" s="60">
        <v>230000</v>
      </c>
      <c r="N20" s="60">
        <v>230000</v>
      </c>
      <c r="O20" s="60"/>
      <c r="P20" s="60"/>
      <c r="Q20" s="60"/>
      <c r="R20" s="60"/>
      <c r="S20" s="60"/>
      <c r="T20" s="60"/>
      <c r="U20" s="60"/>
      <c r="V20" s="60"/>
      <c r="W20" s="60">
        <v>230000</v>
      </c>
      <c r="X20" s="60">
        <v>2625502</v>
      </c>
      <c r="Y20" s="60">
        <v>-2395502</v>
      </c>
      <c r="Z20" s="140">
        <v>-91.24</v>
      </c>
      <c r="AA20" s="62">
        <v>5241000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36045801</v>
      </c>
      <c r="D25" s="217">
        <f>+D5+D9+D15+D19+D24</f>
        <v>0</v>
      </c>
      <c r="E25" s="230">
        <f t="shared" si="4"/>
        <v>25601000</v>
      </c>
      <c r="F25" s="219">
        <f t="shared" si="4"/>
        <v>25601000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833372</v>
      </c>
      <c r="L25" s="219">
        <f t="shared" si="4"/>
        <v>4789108</v>
      </c>
      <c r="M25" s="219">
        <f t="shared" si="4"/>
        <v>3935431</v>
      </c>
      <c r="N25" s="219">
        <f t="shared" si="4"/>
        <v>9557911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9557911</v>
      </c>
      <c r="X25" s="219">
        <f t="shared" si="4"/>
        <v>11960502</v>
      </c>
      <c r="Y25" s="219">
        <f t="shared" si="4"/>
        <v>-2402591</v>
      </c>
      <c r="Z25" s="231">
        <f>+IF(X25&lt;&gt;0,+(Y25/X25)*100,0)</f>
        <v>-20.087710365334164</v>
      </c>
      <c r="AA25" s="232">
        <f>+AA5+AA9+AA15+AA19+AA24</f>
        <v>25601000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26921871</v>
      </c>
      <c r="D28" s="155"/>
      <c r="E28" s="156">
        <v>23801000</v>
      </c>
      <c r="F28" s="60">
        <v>23801000</v>
      </c>
      <c r="G28" s="60"/>
      <c r="H28" s="60"/>
      <c r="I28" s="60"/>
      <c r="J28" s="60"/>
      <c r="K28" s="60">
        <v>833372</v>
      </c>
      <c r="L28" s="60">
        <v>4789108</v>
      </c>
      <c r="M28" s="60">
        <v>3935431</v>
      </c>
      <c r="N28" s="60">
        <v>9557911</v>
      </c>
      <c r="O28" s="60"/>
      <c r="P28" s="60"/>
      <c r="Q28" s="60"/>
      <c r="R28" s="60"/>
      <c r="S28" s="60"/>
      <c r="T28" s="60"/>
      <c r="U28" s="60"/>
      <c r="V28" s="60"/>
      <c r="W28" s="60">
        <v>9557911</v>
      </c>
      <c r="X28" s="60"/>
      <c r="Y28" s="60">
        <v>9557911</v>
      </c>
      <c r="Z28" s="140"/>
      <c r="AA28" s="155">
        <v>23801000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26921871</v>
      </c>
      <c r="D32" s="210">
        <f>SUM(D28:D31)</f>
        <v>0</v>
      </c>
      <c r="E32" s="211">
        <f t="shared" si="5"/>
        <v>23801000</v>
      </c>
      <c r="F32" s="77">
        <f t="shared" si="5"/>
        <v>23801000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833372</v>
      </c>
      <c r="L32" s="77">
        <f t="shared" si="5"/>
        <v>4789108</v>
      </c>
      <c r="M32" s="77">
        <f t="shared" si="5"/>
        <v>3935431</v>
      </c>
      <c r="N32" s="77">
        <f t="shared" si="5"/>
        <v>9557911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9557911</v>
      </c>
      <c r="X32" s="77">
        <f t="shared" si="5"/>
        <v>0</v>
      </c>
      <c r="Y32" s="77">
        <f t="shared" si="5"/>
        <v>9557911</v>
      </c>
      <c r="Z32" s="212">
        <f>+IF(X32&lt;&gt;0,+(Y32/X32)*100,0)</f>
        <v>0</v>
      </c>
      <c r="AA32" s="79">
        <f>SUM(AA28:AA31)</f>
        <v>23801000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9123929</v>
      </c>
      <c r="D35" s="155"/>
      <c r="E35" s="156">
        <v>1800000</v>
      </c>
      <c r="F35" s="60">
        <v>1800000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1800000</v>
      </c>
    </row>
    <row r="36" spans="1:27" ht="12.75">
      <c r="A36" s="238" t="s">
        <v>139</v>
      </c>
      <c r="B36" s="149"/>
      <c r="C36" s="222">
        <f aca="true" t="shared" si="6" ref="C36:Y36">SUM(C32:C35)</f>
        <v>36045800</v>
      </c>
      <c r="D36" s="222">
        <f>SUM(D32:D35)</f>
        <v>0</v>
      </c>
      <c r="E36" s="218">
        <f t="shared" si="6"/>
        <v>25601000</v>
      </c>
      <c r="F36" s="220">
        <f t="shared" si="6"/>
        <v>25601000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833372</v>
      </c>
      <c r="L36" s="220">
        <f t="shared" si="6"/>
        <v>4789108</v>
      </c>
      <c r="M36" s="220">
        <f t="shared" si="6"/>
        <v>3935431</v>
      </c>
      <c r="N36" s="220">
        <f t="shared" si="6"/>
        <v>9557911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9557911</v>
      </c>
      <c r="X36" s="220">
        <f t="shared" si="6"/>
        <v>0</v>
      </c>
      <c r="Y36" s="220">
        <f t="shared" si="6"/>
        <v>9557911</v>
      </c>
      <c r="Z36" s="221">
        <f>+IF(X36&lt;&gt;0,+(Y36/X36)*100,0)</f>
        <v>0</v>
      </c>
      <c r="AA36" s="239">
        <f>SUM(AA32:AA35)</f>
        <v>25601000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4392167</v>
      </c>
      <c r="D6" s="155"/>
      <c r="E6" s="59"/>
      <c r="F6" s="60"/>
      <c r="G6" s="60">
        <v>2106610</v>
      </c>
      <c r="H6" s="60">
        <v>5715479</v>
      </c>
      <c r="I6" s="60">
        <v>5446786</v>
      </c>
      <c r="J6" s="60">
        <v>5446786</v>
      </c>
      <c r="K6" s="60">
        <v>7549199</v>
      </c>
      <c r="L6" s="60">
        <v>15135563</v>
      </c>
      <c r="M6" s="60">
        <v>3602993</v>
      </c>
      <c r="N6" s="60">
        <v>3602993</v>
      </c>
      <c r="O6" s="60"/>
      <c r="P6" s="60"/>
      <c r="Q6" s="60"/>
      <c r="R6" s="60"/>
      <c r="S6" s="60"/>
      <c r="T6" s="60"/>
      <c r="U6" s="60"/>
      <c r="V6" s="60"/>
      <c r="W6" s="60">
        <v>3602993</v>
      </c>
      <c r="X6" s="60"/>
      <c r="Y6" s="60">
        <v>3602993</v>
      </c>
      <c r="Z6" s="140"/>
      <c r="AA6" s="62"/>
    </row>
    <row r="7" spans="1:27" ht="12.75">
      <c r="A7" s="249" t="s">
        <v>144</v>
      </c>
      <c r="B7" s="182"/>
      <c r="C7" s="155">
        <v>883032</v>
      </c>
      <c r="D7" s="155"/>
      <c r="E7" s="59">
        <v>1254788</v>
      </c>
      <c r="F7" s="60">
        <v>1254788</v>
      </c>
      <c r="G7" s="60">
        <v>3987357</v>
      </c>
      <c r="H7" s="60">
        <v>3987357</v>
      </c>
      <c r="I7" s="60">
        <v>3987357</v>
      </c>
      <c r="J7" s="60">
        <v>3987357</v>
      </c>
      <c r="K7" s="60">
        <v>3987357</v>
      </c>
      <c r="L7" s="60">
        <v>3987357</v>
      </c>
      <c r="M7" s="60">
        <v>3987357</v>
      </c>
      <c r="N7" s="60">
        <v>3987357</v>
      </c>
      <c r="O7" s="60"/>
      <c r="P7" s="60"/>
      <c r="Q7" s="60"/>
      <c r="R7" s="60"/>
      <c r="S7" s="60"/>
      <c r="T7" s="60"/>
      <c r="U7" s="60"/>
      <c r="V7" s="60"/>
      <c r="W7" s="60">
        <v>3987357</v>
      </c>
      <c r="X7" s="60">
        <v>627394</v>
      </c>
      <c r="Y7" s="60">
        <v>3359963</v>
      </c>
      <c r="Z7" s="140">
        <v>535.54</v>
      </c>
      <c r="AA7" s="62">
        <v>1254788</v>
      </c>
    </row>
    <row r="8" spans="1:27" ht="12.75">
      <c r="A8" s="249" t="s">
        <v>145</v>
      </c>
      <c r="B8" s="182"/>
      <c r="C8" s="155">
        <v>23466545</v>
      </c>
      <c r="D8" s="155"/>
      <c r="E8" s="59">
        <v>32438276</v>
      </c>
      <c r="F8" s="60">
        <v>32438276</v>
      </c>
      <c r="G8" s="60">
        <v>120278184</v>
      </c>
      <c r="H8" s="60">
        <v>116883980</v>
      </c>
      <c r="I8" s="60">
        <v>123509288</v>
      </c>
      <c r="J8" s="60">
        <v>123509288</v>
      </c>
      <c r="K8" s="60">
        <v>119578830</v>
      </c>
      <c r="L8" s="60">
        <v>122874760</v>
      </c>
      <c r="M8" s="60">
        <v>125610221</v>
      </c>
      <c r="N8" s="60">
        <v>125610221</v>
      </c>
      <c r="O8" s="60"/>
      <c r="P8" s="60"/>
      <c r="Q8" s="60"/>
      <c r="R8" s="60"/>
      <c r="S8" s="60"/>
      <c r="T8" s="60"/>
      <c r="U8" s="60"/>
      <c r="V8" s="60"/>
      <c r="W8" s="60">
        <v>125610221</v>
      </c>
      <c r="X8" s="60">
        <v>16219138</v>
      </c>
      <c r="Y8" s="60">
        <v>109391083</v>
      </c>
      <c r="Z8" s="140">
        <v>674.46</v>
      </c>
      <c r="AA8" s="62">
        <v>32438276</v>
      </c>
    </row>
    <row r="9" spans="1:27" ht="12.75">
      <c r="A9" s="249" t="s">
        <v>146</v>
      </c>
      <c r="B9" s="182"/>
      <c r="C9" s="155">
        <v>49379496</v>
      </c>
      <c r="D9" s="155"/>
      <c r="E9" s="59">
        <v>46089664</v>
      </c>
      <c r="F9" s="60">
        <v>46089664</v>
      </c>
      <c r="G9" s="60">
        <v>9643072</v>
      </c>
      <c r="H9" s="60">
        <v>17412303</v>
      </c>
      <c r="I9" s="60">
        <v>18241940</v>
      </c>
      <c r="J9" s="60">
        <v>18241940</v>
      </c>
      <c r="K9" s="60">
        <v>18241940</v>
      </c>
      <c r="L9" s="60">
        <v>16965909</v>
      </c>
      <c r="M9" s="60">
        <v>16965909</v>
      </c>
      <c r="N9" s="60">
        <v>16965909</v>
      </c>
      <c r="O9" s="60"/>
      <c r="P9" s="60"/>
      <c r="Q9" s="60"/>
      <c r="R9" s="60"/>
      <c r="S9" s="60"/>
      <c r="T9" s="60"/>
      <c r="U9" s="60"/>
      <c r="V9" s="60"/>
      <c r="W9" s="60">
        <v>16965909</v>
      </c>
      <c r="X9" s="60">
        <v>23044832</v>
      </c>
      <c r="Y9" s="60">
        <v>-6078923</v>
      </c>
      <c r="Z9" s="140">
        <v>-26.38</v>
      </c>
      <c r="AA9" s="62">
        <v>46089664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316404</v>
      </c>
      <c r="D11" s="155"/>
      <c r="E11" s="59">
        <v>332825</v>
      </c>
      <c r="F11" s="60">
        <v>332825</v>
      </c>
      <c r="G11" s="60">
        <v>316404</v>
      </c>
      <c r="H11" s="60">
        <v>316404</v>
      </c>
      <c r="I11" s="60">
        <v>316404</v>
      </c>
      <c r="J11" s="60">
        <v>316404</v>
      </c>
      <c r="K11" s="60">
        <v>316404</v>
      </c>
      <c r="L11" s="60">
        <v>316404</v>
      </c>
      <c r="M11" s="60">
        <v>316404</v>
      </c>
      <c r="N11" s="60">
        <v>316404</v>
      </c>
      <c r="O11" s="60"/>
      <c r="P11" s="60"/>
      <c r="Q11" s="60"/>
      <c r="R11" s="60"/>
      <c r="S11" s="60"/>
      <c r="T11" s="60"/>
      <c r="U11" s="60"/>
      <c r="V11" s="60"/>
      <c r="W11" s="60">
        <v>316404</v>
      </c>
      <c r="X11" s="60">
        <v>166413</v>
      </c>
      <c r="Y11" s="60">
        <v>149991</v>
      </c>
      <c r="Z11" s="140">
        <v>90.13</v>
      </c>
      <c r="AA11" s="62">
        <v>332825</v>
      </c>
    </row>
    <row r="12" spans="1:27" ht="12.75">
      <c r="A12" s="250" t="s">
        <v>56</v>
      </c>
      <c r="B12" s="251"/>
      <c r="C12" s="168">
        <f aca="true" t="shared" si="0" ref="C12:Y12">SUM(C6:C11)</f>
        <v>78437644</v>
      </c>
      <c r="D12" s="168">
        <f>SUM(D6:D11)</f>
        <v>0</v>
      </c>
      <c r="E12" s="72">
        <f t="shared" si="0"/>
        <v>80115553</v>
      </c>
      <c r="F12" s="73">
        <f t="shared" si="0"/>
        <v>80115553</v>
      </c>
      <c r="G12" s="73">
        <f t="shared" si="0"/>
        <v>136331627</v>
      </c>
      <c r="H12" s="73">
        <f t="shared" si="0"/>
        <v>144315523</v>
      </c>
      <c r="I12" s="73">
        <f t="shared" si="0"/>
        <v>151501775</v>
      </c>
      <c r="J12" s="73">
        <f t="shared" si="0"/>
        <v>151501775</v>
      </c>
      <c r="K12" s="73">
        <f t="shared" si="0"/>
        <v>149673730</v>
      </c>
      <c r="L12" s="73">
        <f t="shared" si="0"/>
        <v>159279993</v>
      </c>
      <c r="M12" s="73">
        <f t="shared" si="0"/>
        <v>150482884</v>
      </c>
      <c r="N12" s="73">
        <f t="shared" si="0"/>
        <v>150482884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150482884</v>
      </c>
      <c r="X12" s="73">
        <f t="shared" si="0"/>
        <v>40057777</v>
      </c>
      <c r="Y12" s="73">
        <f t="shared" si="0"/>
        <v>110425107</v>
      </c>
      <c r="Z12" s="170">
        <f>+IF(X12&lt;&gt;0,+(Y12/X12)*100,0)</f>
        <v>275.66459067361626</v>
      </c>
      <c r="AA12" s="74">
        <f>SUM(AA6:AA11)</f>
        <v>80115553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1368838</v>
      </c>
      <c r="D16" s="155"/>
      <c r="E16" s="59">
        <v>510365</v>
      </c>
      <c r="F16" s="60">
        <v>510365</v>
      </c>
      <c r="G16" s="159">
        <v>1368838</v>
      </c>
      <c r="H16" s="159">
        <v>1368838</v>
      </c>
      <c r="I16" s="159">
        <v>1368838</v>
      </c>
      <c r="J16" s="60">
        <v>1368838</v>
      </c>
      <c r="K16" s="159">
        <v>1368838</v>
      </c>
      <c r="L16" s="159">
        <v>1368838</v>
      </c>
      <c r="M16" s="60">
        <v>1368838</v>
      </c>
      <c r="N16" s="159">
        <v>1368838</v>
      </c>
      <c r="O16" s="159"/>
      <c r="P16" s="159"/>
      <c r="Q16" s="60"/>
      <c r="R16" s="159"/>
      <c r="S16" s="159"/>
      <c r="T16" s="60"/>
      <c r="U16" s="159"/>
      <c r="V16" s="159"/>
      <c r="W16" s="159">
        <v>1368838</v>
      </c>
      <c r="X16" s="60">
        <v>255183</v>
      </c>
      <c r="Y16" s="159">
        <v>1113655</v>
      </c>
      <c r="Z16" s="141">
        <v>436.41</v>
      </c>
      <c r="AA16" s="225">
        <v>510365</v>
      </c>
    </row>
    <row r="17" spans="1:27" ht="12.75">
      <c r="A17" s="249" t="s">
        <v>152</v>
      </c>
      <c r="B17" s="182"/>
      <c r="C17" s="155">
        <v>152240208</v>
      </c>
      <c r="D17" s="155"/>
      <c r="E17" s="59">
        <v>153159502</v>
      </c>
      <c r="F17" s="60">
        <v>153159502</v>
      </c>
      <c r="G17" s="60">
        <v>153159502</v>
      </c>
      <c r="H17" s="60">
        <v>152240208</v>
      </c>
      <c r="I17" s="60">
        <v>152240208</v>
      </c>
      <c r="J17" s="60">
        <v>152240208</v>
      </c>
      <c r="K17" s="60">
        <v>152240208</v>
      </c>
      <c r="L17" s="60">
        <v>152240208</v>
      </c>
      <c r="M17" s="60">
        <v>152240208</v>
      </c>
      <c r="N17" s="60">
        <v>152240208</v>
      </c>
      <c r="O17" s="60"/>
      <c r="P17" s="60"/>
      <c r="Q17" s="60"/>
      <c r="R17" s="60"/>
      <c r="S17" s="60"/>
      <c r="T17" s="60"/>
      <c r="U17" s="60"/>
      <c r="V17" s="60"/>
      <c r="W17" s="60">
        <v>152240208</v>
      </c>
      <c r="X17" s="60">
        <v>76579751</v>
      </c>
      <c r="Y17" s="60">
        <v>75660457</v>
      </c>
      <c r="Z17" s="140">
        <v>98.8</v>
      </c>
      <c r="AA17" s="62">
        <v>153159502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471442028</v>
      </c>
      <c r="D19" s="155"/>
      <c r="E19" s="59">
        <v>496854417</v>
      </c>
      <c r="F19" s="60">
        <v>496854417</v>
      </c>
      <c r="G19" s="60">
        <v>490073576</v>
      </c>
      <c r="H19" s="60">
        <v>471442028</v>
      </c>
      <c r="I19" s="60">
        <v>471442028</v>
      </c>
      <c r="J19" s="60">
        <v>471442028</v>
      </c>
      <c r="K19" s="60">
        <v>471442028</v>
      </c>
      <c r="L19" s="60">
        <v>471442028</v>
      </c>
      <c r="M19" s="60">
        <v>471442028</v>
      </c>
      <c r="N19" s="60">
        <v>471442028</v>
      </c>
      <c r="O19" s="60"/>
      <c r="P19" s="60"/>
      <c r="Q19" s="60"/>
      <c r="R19" s="60"/>
      <c r="S19" s="60"/>
      <c r="T19" s="60"/>
      <c r="U19" s="60"/>
      <c r="V19" s="60"/>
      <c r="W19" s="60">
        <v>471442028</v>
      </c>
      <c r="X19" s="60">
        <v>248427209</v>
      </c>
      <c r="Y19" s="60">
        <v>223014819</v>
      </c>
      <c r="Z19" s="140">
        <v>89.77</v>
      </c>
      <c r="AA19" s="62">
        <v>496854417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1285230</v>
      </c>
      <c r="D21" s="155"/>
      <c r="E21" s="59">
        <v>1880250</v>
      </c>
      <c r="F21" s="60">
        <v>1880250</v>
      </c>
      <c r="G21" s="60">
        <v>1880250</v>
      </c>
      <c r="H21" s="60">
        <v>1285230</v>
      </c>
      <c r="I21" s="60">
        <v>1285230</v>
      </c>
      <c r="J21" s="60">
        <v>1285230</v>
      </c>
      <c r="K21" s="60">
        <v>1285230</v>
      </c>
      <c r="L21" s="60">
        <v>1285230</v>
      </c>
      <c r="M21" s="60">
        <v>1285230</v>
      </c>
      <c r="N21" s="60">
        <v>1285230</v>
      </c>
      <c r="O21" s="60"/>
      <c r="P21" s="60"/>
      <c r="Q21" s="60"/>
      <c r="R21" s="60"/>
      <c r="S21" s="60"/>
      <c r="T21" s="60"/>
      <c r="U21" s="60"/>
      <c r="V21" s="60"/>
      <c r="W21" s="60">
        <v>1285230</v>
      </c>
      <c r="X21" s="60">
        <v>940125</v>
      </c>
      <c r="Y21" s="60">
        <v>345105</v>
      </c>
      <c r="Z21" s="140">
        <v>36.71</v>
      </c>
      <c r="AA21" s="62">
        <v>1880250</v>
      </c>
    </row>
    <row r="22" spans="1:27" ht="12.75">
      <c r="A22" s="249" t="s">
        <v>157</v>
      </c>
      <c r="B22" s="182"/>
      <c r="C22" s="155">
        <v>415750</v>
      </c>
      <c r="D22" s="155"/>
      <c r="E22" s="59">
        <v>587790</v>
      </c>
      <c r="F22" s="60">
        <v>587790</v>
      </c>
      <c r="G22" s="60">
        <v>598462</v>
      </c>
      <c r="H22" s="60">
        <v>415750</v>
      </c>
      <c r="I22" s="60">
        <v>415750</v>
      </c>
      <c r="J22" s="60">
        <v>415750</v>
      </c>
      <c r="K22" s="60">
        <v>415750</v>
      </c>
      <c r="L22" s="60">
        <v>415750</v>
      </c>
      <c r="M22" s="60">
        <v>415750</v>
      </c>
      <c r="N22" s="60">
        <v>415750</v>
      </c>
      <c r="O22" s="60"/>
      <c r="P22" s="60"/>
      <c r="Q22" s="60"/>
      <c r="R22" s="60"/>
      <c r="S22" s="60"/>
      <c r="T22" s="60"/>
      <c r="U22" s="60"/>
      <c r="V22" s="60"/>
      <c r="W22" s="60">
        <v>415750</v>
      </c>
      <c r="X22" s="60">
        <v>293895</v>
      </c>
      <c r="Y22" s="60">
        <v>121855</v>
      </c>
      <c r="Z22" s="140">
        <v>41.46</v>
      </c>
      <c r="AA22" s="62">
        <v>587790</v>
      </c>
    </row>
    <row r="23" spans="1:27" ht="12.75">
      <c r="A23" s="249" t="s">
        <v>158</v>
      </c>
      <c r="B23" s="182"/>
      <c r="C23" s="155">
        <v>2984705</v>
      </c>
      <c r="D23" s="155"/>
      <c r="E23" s="59">
        <v>10766920</v>
      </c>
      <c r="F23" s="60">
        <v>10766920</v>
      </c>
      <c r="G23" s="159">
        <v>104101298</v>
      </c>
      <c r="H23" s="159">
        <v>2984705</v>
      </c>
      <c r="I23" s="159">
        <v>2984705</v>
      </c>
      <c r="J23" s="60">
        <v>2984705</v>
      </c>
      <c r="K23" s="159">
        <v>2984705</v>
      </c>
      <c r="L23" s="159">
        <v>2984705</v>
      </c>
      <c r="M23" s="60">
        <v>2984705</v>
      </c>
      <c r="N23" s="159">
        <v>2984705</v>
      </c>
      <c r="O23" s="159"/>
      <c r="P23" s="159"/>
      <c r="Q23" s="60"/>
      <c r="R23" s="159"/>
      <c r="S23" s="159"/>
      <c r="T23" s="60"/>
      <c r="U23" s="159"/>
      <c r="V23" s="159"/>
      <c r="W23" s="159">
        <v>2984705</v>
      </c>
      <c r="X23" s="60">
        <v>5383460</v>
      </c>
      <c r="Y23" s="159">
        <v>-2398755</v>
      </c>
      <c r="Z23" s="141">
        <v>-44.56</v>
      </c>
      <c r="AA23" s="225">
        <v>10766920</v>
      </c>
    </row>
    <row r="24" spans="1:27" ht="12.75">
      <c r="A24" s="250" t="s">
        <v>57</v>
      </c>
      <c r="B24" s="253"/>
      <c r="C24" s="168">
        <f aca="true" t="shared" si="1" ref="C24:Y24">SUM(C15:C23)</f>
        <v>629736759</v>
      </c>
      <c r="D24" s="168">
        <f>SUM(D15:D23)</f>
        <v>0</v>
      </c>
      <c r="E24" s="76">
        <f t="shared" si="1"/>
        <v>663759244</v>
      </c>
      <c r="F24" s="77">
        <f t="shared" si="1"/>
        <v>663759244</v>
      </c>
      <c r="G24" s="77">
        <f t="shared" si="1"/>
        <v>751181926</v>
      </c>
      <c r="H24" s="77">
        <f t="shared" si="1"/>
        <v>629736759</v>
      </c>
      <c r="I24" s="77">
        <f t="shared" si="1"/>
        <v>629736759</v>
      </c>
      <c r="J24" s="77">
        <f t="shared" si="1"/>
        <v>629736759</v>
      </c>
      <c r="K24" s="77">
        <f t="shared" si="1"/>
        <v>629736759</v>
      </c>
      <c r="L24" s="77">
        <f t="shared" si="1"/>
        <v>629736759</v>
      </c>
      <c r="M24" s="77">
        <f t="shared" si="1"/>
        <v>629736759</v>
      </c>
      <c r="N24" s="77">
        <f t="shared" si="1"/>
        <v>629736759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629736759</v>
      </c>
      <c r="X24" s="77">
        <f t="shared" si="1"/>
        <v>331879623</v>
      </c>
      <c r="Y24" s="77">
        <f t="shared" si="1"/>
        <v>297857136</v>
      </c>
      <c r="Z24" s="212">
        <f>+IF(X24&lt;&gt;0,+(Y24/X24)*100,0)</f>
        <v>89.74854596601732</v>
      </c>
      <c r="AA24" s="79">
        <f>SUM(AA15:AA23)</f>
        <v>663759244</v>
      </c>
    </row>
    <row r="25" spans="1:27" ht="12.75">
      <c r="A25" s="250" t="s">
        <v>159</v>
      </c>
      <c r="B25" s="251"/>
      <c r="C25" s="168">
        <f aca="true" t="shared" si="2" ref="C25:Y25">+C12+C24</f>
        <v>708174403</v>
      </c>
      <c r="D25" s="168">
        <f>+D12+D24</f>
        <v>0</v>
      </c>
      <c r="E25" s="72">
        <f t="shared" si="2"/>
        <v>743874797</v>
      </c>
      <c r="F25" s="73">
        <f t="shared" si="2"/>
        <v>743874797</v>
      </c>
      <c r="G25" s="73">
        <f t="shared" si="2"/>
        <v>887513553</v>
      </c>
      <c r="H25" s="73">
        <f t="shared" si="2"/>
        <v>774052282</v>
      </c>
      <c r="I25" s="73">
        <f t="shared" si="2"/>
        <v>781238534</v>
      </c>
      <c r="J25" s="73">
        <f t="shared" si="2"/>
        <v>781238534</v>
      </c>
      <c r="K25" s="73">
        <f t="shared" si="2"/>
        <v>779410489</v>
      </c>
      <c r="L25" s="73">
        <f t="shared" si="2"/>
        <v>789016752</v>
      </c>
      <c r="M25" s="73">
        <f t="shared" si="2"/>
        <v>780219643</v>
      </c>
      <c r="N25" s="73">
        <f t="shared" si="2"/>
        <v>780219643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780219643</v>
      </c>
      <c r="X25" s="73">
        <f t="shared" si="2"/>
        <v>371937400</v>
      </c>
      <c r="Y25" s="73">
        <f t="shared" si="2"/>
        <v>408282243</v>
      </c>
      <c r="Z25" s="170">
        <f>+IF(X25&lt;&gt;0,+(Y25/X25)*100,0)</f>
        <v>109.77176347417603</v>
      </c>
      <c r="AA25" s="74">
        <f>+AA12+AA24</f>
        <v>743874797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657687</v>
      </c>
      <c r="D30" s="155"/>
      <c r="E30" s="59">
        <v>240678</v>
      </c>
      <c r="F30" s="60">
        <v>240678</v>
      </c>
      <c r="G30" s="60">
        <v>606427</v>
      </c>
      <c r="H30" s="60">
        <v>657687</v>
      </c>
      <c r="I30" s="60">
        <v>971945</v>
      </c>
      <c r="J30" s="60">
        <v>971945</v>
      </c>
      <c r="K30" s="60">
        <v>971945</v>
      </c>
      <c r="L30" s="60">
        <v>971945</v>
      </c>
      <c r="M30" s="60">
        <v>971945</v>
      </c>
      <c r="N30" s="60">
        <v>971945</v>
      </c>
      <c r="O30" s="60"/>
      <c r="P30" s="60"/>
      <c r="Q30" s="60"/>
      <c r="R30" s="60"/>
      <c r="S30" s="60"/>
      <c r="T30" s="60"/>
      <c r="U30" s="60"/>
      <c r="V30" s="60"/>
      <c r="W30" s="60">
        <v>971945</v>
      </c>
      <c r="X30" s="60">
        <v>120339</v>
      </c>
      <c r="Y30" s="60">
        <v>851606</v>
      </c>
      <c r="Z30" s="140">
        <v>707.67</v>
      </c>
      <c r="AA30" s="62">
        <v>240678</v>
      </c>
    </row>
    <row r="31" spans="1:27" ht="12.75">
      <c r="A31" s="249" t="s">
        <v>163</v>
      </c>
      <c r="B31" s="182"/>
      <c r="C31" s="155">
        <v>2160322</v>
      </c>
      <c r="D31" s="155"/>
      <c r="E31" s="59">
        <v>2226012</v>
      </c>
      <c r="F31" s="60">
        <v>2226012</v>
      </c>
      <c r="G31" s="60">
        <v>2169768</v>
      </c>
      <c r="H31" s="60">
        <v>2160322</v>
      </c>
      <c r="I31" s="60">
        <v>2160322</v>
      </c>
      <c r="J31" s="60">
        <v>2160322</v>
      </c>
      <c r="K31" s="60">
        <v>2160322</v>
      </c>
      <c r="L31" s="60">
        <v>2160322</v>
      </c>
      <c r="M31" s="60">
        <v>2160322</v>
      </c>
      <c r="N31" s="60">
        <v>2160322</v>
      </c>
      <c r="O31" s="60"/>
      <c r="P31" s="60"/>
      <c r="Q31" s="60"/>
      <c r="R31" s="60"/>
      <c r="S31" s="60"/>
      <c r="T31" s="60"/>
      <c r="U31" s="60"/>
      <c r="V31" s="60"/>
      <c r="W31" s="60">
        <v>2160322</v>
      </c>
      <c r="X31" s="60">
        <v>1113006</v>
      </c>
      <c r="Y31" s="60">
        <v>1047316</v>
      </c>
      <c r="Z31" s="140">
        <v>94.1</v>
      </c>
      <c r="AA31" s="62">
        <v>2226012</v>
      </c>
    </row>
    <row r="32" spans="1:27" ht="12.75">
      <c r="A32" s="249" t="s">
        <v>164</v>
      </c>
      <c r="B32" s="182"/>
      <c r="C32" s="155">
        <v>291664424</v>
      </c>
      <c r="D32" s="155"/>
      <c r="E32" s="59">
        <v>259431749</v>
      </c>
      <c r="F32" s="60">
        <v>259431749</v>
      </c>
      <c r="G32" s="60">
        <v>195251946</v>
      </c>
      <c r="H32" s="60">
        <v>213260312</v>
      </c>
      <c r="I32" s="60">
        <v>213881389</v>
      </c>
      <c r="J32" s="60">
        <v>213881389</v>
      </c>
      <c r="K32" s="60">
        <v>220805618</v>
      </c>
      <c r="L32" s="60">
        <v>219224562</v>
      </c>
      <c r="M32" s="60">
        <v>216670130</v>
      </c>
      <c r="N32" s="60">
        <v>216670130</v>
      </c>
      <c r="O32" s="60"/>
      <c r="P32" s="60"/>
      <c r="Q32" s="60"/>
      <c r="R32" s="60"/>
      <c r="S32" s="60"/>
      <c r="T32" s="60"/>
      <c r="U32" s="60"/>
      <c r="V32" s="60"/>
      <c r="W32" s="60">
        <v>216670130</v>
      </c>
      <c r="X32" s="60">
        <v>129715875</v>
      </c>
      <c r="Y32" s="60">
        <v>86954255</v>
      </c>
      <c r="Z32" s="140">
        <v>67.03</v>
      </c>
      <c r="AA32" s="62">
        <v>259431749</v>
      </c>
    </row>
    <row r="33" spans="1:27" ht="12.75">
      <c r="A33" s="249" t="s">
        <v>165</v>
      </c>
      <c r="B33" s="182"/>
      <c r="C33" s="155">
        <v>15456620</v>
      </c>
      <c r="D33" s="155"/>
      <c r="E33" s="59">
        <v>15481562</v>
      </c>
      <c r="F33" s="60">
        <v>15481562</v>
      </c>
      <c r="G33" s="60">
        <v>14301249</v>
      </c>
      <c r="H33" s="60">
        <v>894400</v>
      </c>
      <c r="I33" s="60">
        <v>1247353</v>
      </c>
      <c r="J33" s="60">
        <v>1247353</v>
      </c>
      <c r="K33" s="60">
        <v>1247353</v>
      </c>
      <c r="L33" s="60">
        <v>1247353</v>
      </c>
      <c r="M33" s="60">
        <v>1247353</v>
      </c>
      <c r="N33" s="60">
        <v>1247353</v>
      </c>
      <c r="O33" s="60"/>
      <c r="P33" s="60"/>
      <c r="Q33" s="60"/>
      <c r="R33" s="60"/>
      <c r="S33" s="60"/>
      <c r="T33" s="60"/>
      <c r="U33" s="60"/>
      <c r="V33" s="60"/>
      <c r="W33" s="60">
        <v>1247353</v>
      </c>
      <c r="X33" s="60">
        <v>7740781</v>
      </c>
      <c r="Y33" s="60">
        <v>-6493428</v>
      </c>
      <c r="Z33" s="140">
        <v>-83.89</v>
      </c>
      <c r="AA33" s="62">
        <v>15481562</v>
      </c>
    </row>
    <row r="34" spans="1:27" ht="12.75">
      <c r="A34" s="250" t="s">
        <v>58</v>
      </c>
      <c r="B34" s="251"/>
      <c r="C34" s="168">
        <f aca="true" t="shared" si="3" ref="C34:Y34">SUM(C29:C33)</f>
        <v>309939053</v>
      </c>
      <c r="D34" s="168">
        <f>SUM(D29:D33)</f>
        <v>0</v>
      </c>
      <c r="E34" s="72">
        <f t="shared" si="3"/>
        <v>277380001</v>
      </c>
      <c r="F34" s="73">
        <f t="shared" si="3"/>
        <v>277380001</v>
      </c>
      <c r="G34" s="73">
        <f t="shared" si="3"/>
        <v>212329390</v>
      </c>
      <c r="H34" s="73">
        <f t="shared" si="3"/>
        <v>216972721</v>
      </c>
      <c r="I34" s="73">
        <f t="shared" si="3"/>
        <v>218261009</v>
      </c>
      <c r="J34" s="73">
        <f t="shared" si="3"/>
        <v>218261009</v>
      </c>
      <c r="K34" s="73">
        <f t="shared" si="3"/>
        <v>225185238</v>
      </c>
      <c r="L34" s="73">
        <f t="shared" si="3"/>
        <v>223604182</v>
      </c>
      <c r="M34" s="73">
        <f t="shared" si="3"/>
        <v>221049750</v>
      </c>
      <c r="N34" s="73">
        <f t="shared" si="3"/>
        <v>221049750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221049750</v>
      </c>
      <c r="X34" s="73">
        <f t="shared" si="3"/>
        <v>138690001</v>
      </c>
      <c r="Y34" s="73">
        <f t="shared" si="3"/>
        <v>82359749</v>
      </c>
      <c r="Z34" s="170">
        <f>+IF(X34&lt;&gt;0,+(Y34/X34)*100,0)</f>
        <v>59.38405682180361</v>
      </c>
      <c r="AA34" s="74">
        <f>SUM(AA29:AA33)</f>
        <v>277380001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2230813</v>
      </c>
      <c r="D37" s="155"/>
      <c r="E37" s="59">
        <v>2286278</v>
      </c>
      <c r="F37" s="60">
        <v>2286278</v>
      </c>
      <c r="G37" s="60">
        <v>2114180</v>
      </c>
      <c r="H37" s="60">
        <v>2230813</v>
      </c>
      <c r="I37" s="60">
        <v>2230813</v>
      </c>
      <c r="J37" s="60">
        <v>2230813</v>
      </c>
      <c r="K37" s="60">
        <v>2230813</v>
      </c>
      <c r="L37" s="60">
        <v>1848060</v>
      </c>
      <c r="M37" s="60">
        <v>1848060</v>
      </c>
      <c r="N37" s="60">
        <v>1848060</v>
      </c>
      <c r="O37" s="60"/>
      <c r="P37" s="60"/>
      <c r="Q37" s="60"/>
      <c r="R37" s="60"/>
      <c r="S37" s="60"/>
      <c r="T37" s="60"/>
      <c r="U37" s="60"/>
      <c r="V37" s="60"/>
      <c r="W37" s="60">
        <v>1848060</v>
      </c>
      <c r="X37" s="60">
        <v>1143139</v>
      </c>
      <c r="Y37" s="60">
        <v>704921</v>
      </c>
      <c r="Z37" s="140">
        <v>61.67</v>
      </c>
      <c r="AA37" s="62">
        <v>2286278</v>
      </c>
    </row>
    <row r="38" spans="1:27" ht="12.75">
      <c r="A38" s="249" t="s">
        <v>165</v>
      </c>
      <c r="B38" s="182"/>
      <c r="C38" s="155">
        <v>53933069</v>
      </c>
      <c r="D38" s="155"/>
      <c r="E38" s="59">
        <v>54567353</v>
      </c>
      <c r="F38" s="60">
        <v>54567353</v>
      </c>
      <c r="G38" s="60">
        <v>52300828</v>
      </c>
      <c r="H38" s="60">
        <v>53933069</v>
      </c>
      <c r="I38" s="60">
        <v>53933069</v>
      </c>
      <c r="J38" s="60">
        <v>53933069</v>
      </c>
      <c r="K38" s="60">
        <v>53933069</v>
      </c>
      <c r="L38" s="60">
        <v>53933069</v>
      </c>
      <c r="M38" s="60">
        <v>53933069</v>
      </c>
      <c r="N38" s="60">
        <v>53933069</v>
      </c>
      <c r="O38" s="60"/>
      <c r="P38" s="60"/>
      <c r="Q38" s="60"/>
      <c r="R38" s="60"/>
      <c r="S38" s="60"/>
      <c r="T38" s="60"/>
      <c r="U38" s="60"/>
      <c r="V38" s="60"/>
      <c r="W38" s="60">
        <v>53933069</v>
      </c>
      <c r="X38" s="60">
        <v>27283677</v>
      </c>
      <c r="Y38" s="60">
        <v>26649392</v>
      </c>
      <c r="Z38" s="140">
        <v>97.68</v>
      </c>
      <c r="AA38" s="62">
        <v>54567353</v>
      </c>
    </row>
    <row r="39" spans="1:27" ht="12.75">
      <c r="A39" s="250" t="s">
        <v>59</v>
      </c>
      <c r="B39" s="253"/>
      <c r="C39" s="168">
        <f aca="true" t="shared" si="4" ref="C39:Y39">SUM(C37:C38)</f>
        <v>56163882</v>
      </c>
      <c r="D39" s="168">
        <f>SUM(D37:D38)</f>
        <v>0</v>
      </c>
      <c r="E39" s="76">
        <f t="shared" si="4"/>
        <v>56853631</v>
      </c>
      <c r="F39" s="77">
        <f t="shared" si="4"/>
        <v>56853631</v>
      </c>
      <c r="G39" s="77">
        <f t="shared" si="4"/>
        <v>54415008</v>
      </c>
      <c r="H39" s="77">
        <f t="shared" si="4"/>
        <v>56163882</v>
      </c>
      <c r="I39" s="77">
        <f t="shared" si="4"/>
        <v>56163882</v>
      </c>
      <c r="J39" s="77">
        <f t="shared" si="4"/>
        <v>56163882</v>
      </c>
      <c r="K39" s="77">
        <f t="shared" si="4"/>
        <v>56163882</v>
      </c>
      <c r="L39" s="77">
        <f t="shared" si="4"/>
        <v>55781129</v>
      </c>
      <c r="M39" s="77">
        <f t="shared" si="4"/>
        <v>55781129</v>
      </c>
      <c r="N39" s="77">
        <f t="shared" si="4"/>
        <v>55781129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55781129</v>
      </c>
      <c r="X39" s="77">
        <f t="shared" si="4"/>
        <v>28426816</v>
      </c>
      <c r="Y39" s="77">
        <f t="shared" si="4"/>
        <v>27354313</v>
      </c>
      <c r="Z39" s="212">
        <f>+IF(X39&lt;&gt;0,+(Y39/X39)*100,0)</f>
        <v>96.22714341275505</v>
      </c>
      <c r="AA39" s="79">
        <f>SUM(AA37:AA38)</f>
        <v>56853631</v>
      </c>
    </row>
    <row r="40" spans="1:27" ht="12.75">
      <c r="A40" s="250" t="s">
        <v>167</v>
      </c>
      <c r="B40" s="251"/>
      <c r="C40" s="168">
        <f aca="true" t="shared" si="5" ref="C40:Y40">+C34+C39</f>
        <v>366102935</v>
      </c>
      <c r="D40" s="168">
        <f>+D34+D39</f>
        <v>0</v>
      </c>
      <c r="E40" s="72">
        <f t="shared" si="5"/>
        <v>334233632</v>
      </c>
      <c r="F40" s="73">
        <f t="shared" si="5"/>
        <v>334233632</v>
      </c>
      <c r="G40" s="73">
        <f t="shared" si="5"/>
        <v>266744398</v>
      </c>
      <c r="H40" s="73">
        <f t="shared" si="5"/>
        <v>273136603</v>
      </c>
      <c r="I40" s="73">
        <f t="shared" si="5"/>
        <v>274424891</v>
      </c>
      <c r="J40" s="73">
        <f t="shared" si="5"/>
        <v>274424891</v>
      </c>
      <c r="K40" s="73">
        <f t="shared" si="5"/>
        <v>281349120</v>
      </c>
      <c r="L40" s="73">
        <f t="shared" si="5"/>
        <v>279385311</v>
      </c>
      <c r="M40" s="73">
        <f t="shared" si="5"/>
        <v>276830879</v>
      </c>
      <c r="N40" s="73">
        <f t="shared" si="5"/>
        <v>276830879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276830879</v>
      </c>
      <c r="X40" s="73">
        <f t="shared" si="5"/>
        <v>167116817</v>
      </c>
      <c r="Y40" s="73">
        <f t="shared" si="5"/>
        <v>109714062</v>
      </c>
      <c r="Z40" s="170">
        <f>+IF(X40&lt;&gt;0,+(Y40/X40)*100,0)</f>
        <v>65.65111995880103</v>
      </c>
      <c r="AA40" s="74">
        <f>+AA34+AA39</f>
        <v>334233632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342071468</v>
      </c>
      <c r="D42" s="257">
        <f>+D25-D40</f>
        <v>0</v>
      </c>
      <c r="E42" s="258">
        <f t="shared" si="6"/>
        <v>409641165</v>
      </c>
      <c r="F42" s="259">
        <f t="shared" si="6"/>
        <v>409641165</v>
      </c>
      <c r="G42" s="259">
        <f t="shared" si="6"/>
        <v>620769155</v>
      </c>
      <c r="H42" s="259">
        <f t="shared" si="6"/>
        <v>500915679</v>
      </c>
      <c r="I42" s="259">
        <f t="shared" si="6"/>
        <v>506813643</v>
      </c>
      <c r="J42" s="259">
        <f t="shared" si="6"/>
        <v>506813643</v>
      </c>
      <c r="K42" s="259">
        <f t="shared" si="6"/>
        <v>498061369</v>
      </c>
      <c r="L42" s="259">
        <f t="shared" si="6"/>
        <v>509631441</v>
      </c>
      <c r="M42" s="259">
        <f t="shared" si="6"/>
        <v>503388764</v>
      </c>
      <c r="N42" s="259">
        <f t="shared" si="6"/>
        <v>503388764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503388764</v>
      </c>
      <c r="X42" s="259">
        <f t="shared" si="6"/>
        <v>204820583</v>
      </c>
      <c r="Y42" s="259">
        <f t="shared" si="6"/>
        <v>298568181</v>
      </c>
      <c r="Z42" s="260">
        <f>+IF(X42&lt;&gt;0,+(Y42/X42)*100,0)</f>
        <v>145.7705942571211</v>
      </c>
      <c r="AA42" s="261">
        <f>+AA25-AA40</f>
        <v>409641165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342071468</v>
      </c>
      <c r="D45" s="155"/>
      <c r="E45" s="59">
        <v>409641167</v>
      </c>
      <c r="F45" s="60">
        <v>409641167</v>
      </c>
      <c r="G45" s="60">
        <v>620769155</v>
      </c>
      <c r="H45" s="60">
        <v>500915679</v>
      </c>
      <c r="I45" s="60">
        <v>506813643</v>
      </c>
      <c r="J45" s="60">
        <v>506813643</v>
      </c>
      <c r="K45" s="60">
        <v>498061369</v>
      </c>
      <c r="L45" s="60">
        <v>509631441</v>
      </c>
      <c r="M45" s="60">
        <v>503388764</v>
      </c>
      <c r="N45" s="60">
        <v>503388764</v>
      </c>
      <c r="O45" s="60"/>
      <c r="P45" s="60"/>
      <c r="Q45" s="60"/>
      <c r="R45" s="60"/>
      <c r="S45" s="60"/>
      <c r="T45" s="60"/>
      <c r="U45" s="60"/>
      <c r="V45" s="60"/>
      <c r="W45" s="60">
        <v>503388764</v>
      </c>
      <c r="X45" s="60">
        <v>204820584</v>
      </c>
      <c r="Y45" s="60">
        <v>298568180</v>
      </c>
      <c r="Z45" s="139">
        <v>145.77</v>
      </c>
      <c r="AA45" s="62">
        <v>409641167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342071468</v>
      </c>
      <c r="D48" s="217">
        <f>SUM(D45:D47)</f>
        <v>0</v>
      </c>
      <c r="E48" s="264">
        <f t="shared" si="7"/>
        <v>409641167</v>
      </c>
      <c r="F48" s="219">
        <f t="shared" si="7"/>
        <v>409641167</v>
      </c>
      <c r="G48" s="219">
        <f t="shared" si="7"/>
        <v>620769155</v>
      </c>
      <c r="H48" s="219">
        <f t="shared" si="7"/>
        <v>500915679</v>
      </c>
      <c r="I48" s="219">
        <f t="shared" si="7"/>
        <v>506813643</v>
      </c>
      <c r="J48" s="219">
        <f t="shared" si="7"/>
        <v>506813643</v>
      </c>
      <c r="K48" s="219">
        <f t="shared" si="7"/>
        <v>498061369</v>
      </c>
      <c r="L48" s="219">
        <f t="shared" si="7"/>
        <v>509631441</v>
      </c>
      <c r="M48" s="219">
        <f t="shared" si="7"/>
        <v>503388764</v>
      </c>
      <c r="N48" s="219">
        <f t="shared" si="7"/>
        <v>503388764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503388764</v>
      </c>
      <c r="X48" s="219">
        <f t="shared" si="7"/>
        <v>204820584</v>
      </c>
      <c r="Y48" s="219">
        <f t="shared" si="7"/>
        <v>298568180</v>
      </c>
      <c r="Z48" s="265">
        <f>+IF(X48&lt;&gt;0,+(Y48/X48)*100,0)</f>
        <v>145.77059305719</v>
      </c>
      <c r="AA48" s="232">
        <f>SUM(AA45:AA47)</f>
        <v>409641167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23663459</v>
      </c>
      <c r="D6" s="155"/>
      <c r="E6" s="59">
        <v>37778400</v>
      </c>
      <c r="F6" s="60">
        <v>37778400</v>
      </c>
      <c r="G6" s="60">
        <v>1368749</v>
      </c>
      <c r="H6" s="60">
        <v>1355288</v>
      </c>
      <c r="I6" s="60">
        <v>1608545</v>
      </c>
      <c r="J6" s="60">
        <v>4332582</v>
      </c>
      <c r="K6" s="60">
        <v>3779290</v>
      </c>
      <c r="L6" s="60">
        <v>1112255</v>
      </c>
      <c r="M6" s="60">
        <v>2668809</v>
      </c>
      <c r="N6" s="60">
        <v>7560354</v>
      </c>
      <c r="O6" s="60"/>
      <c r="P6" s="60"/>
      <c r="Q6" s="60"/>
      <c r="R6" s="60"/>
      <c r="S6" s="60"/>
      <c r="T6" s="60"/>
      <c r="U6" s="60"/>
      <c r="V6" s="60"/>
      <c r="W6" s="60">
        <v>11892936</v>
      </c>
      <c r="X6" s="60">
        <v>18889200</v>
      </c>
      <c r="Y6" s="60">
        <v>-6996264</v>
      </c>
      <c r="Z6" s="140">
        <v>-37.04</v>
      </c>
      <c r="AA6" s="62">
        <v>37778400</v>
      </c>
    </row>
    <row r="7" spans="1:27" ht="12.75">
      <c r="A7" s="249" t="s">
        <v>32</v>
      </c>
      <c r="B7" s="182"/>
      <c r="C7" s="155">
        <v>77525332</v>
      </c>
      <c r="D7" s="155"/>
      <c r="E7" s="59">
        <v>125988522</v>
      </c>
      <c r="F7" s="60">
        <v>125988522</v>
      </c>
      <c r="G7" s="60">
        <v>6552193</v>
      </c>
      <c r="H7" s="60">
        <v>6268679</v>
      </c>
      <c r="I7" s="60">
        <v>3603446</v>
      </c>
      <c r="J7" s="60">
        <v>16424318</v>
      </c>
      <c r="K7" s="60">
        <v>8803974</v>
      </c>
      <c r="L7" s="60">
        <v>5196419</v>
      </c>
      <c r="M7" s="60">
        <v>5363734</v>
      </c>
      <c r="N7" s="60">
        <v>19364127</v>
      </c>
      <c r="O7" s="60"/>
      <c r="P7" s="60"/>
      <c r="Q7" s="60"/>
      <c r="R7" s="60"/>
      <c r="S7" s="60"/>
      <c r="T7" s="60"/>
      <c r="U7" s="60"/>
      <c r="V7" s="60"/>
      <c r="W7" s="60">
        <v>35788445</v>
      </c>
      <c r="X7" s="60">
        <v>59725698</v>
      </c>
      <c r="Y7" s="60">
        <v>-23937253</v>
      </c>
      <c r="Z7" s="140">
        <v>-40.08</v>
      </c>
      <c r="AA7" s="62">
        <v>125988522</v>
      </c>
    </row>
    <row r="8" spans="1:27" ht="12.75">
      <c r="A8" s="249" t="s">
        <v>178</v>
      </c>
      <c r="B8" s="182"/>
      <c r="C8" s="155">
        <v>32969082</v>
      </c>
      <c r="D8" s="155"/>
      <c r="E8" s="59">
        <v>25487964</v>
      </c>
      <c r="F8" s="60">
        <v>25487964</v>
      </c>
      <c r="G8" s="60">
        <v>13973602</v>
      </c>
      <c r="H8" s="60">
        <v>4866269</v>
      </c>
      <c r="I8" s="60">
        <v>3630859</v>
      </c>
      <c r="J8" s="60">
        <v>22470730</v>
      </c>
      <c r="K8" s="60">
        <v>7053783</v>
      </c>
      <c r="L8" s="60">
        <v>5384564</v>
      </c>
      <c r="M8" s="60">
        <v>9742832</v>
      </c>
      <c r="N8" s="60">
        <v>22181179</v>
      </c>
      <c r="O8" s="60"/>
      <c r="P8" s="60"/>
      <c r="Q8" s="60"/>
      <c r="R8" s="60"/>
      <c r="S8" s="60"/>
      <c r="T8" s="60"/>
      <c r="U8" s="60"/>
      <c r="V8" s="60"/>
      <c r="W8" s="60">
        <v>44651909</v>
      </c>
      <c r="X8" s="60">
        <v>12743982</v>
      </c>
      <c r="Y8" s="60">
        <v>31907927</v>
      </c>
      <c r="Z8" s="140">
        <v>250.38</v>
      </c>
      <c r="AA8" s="62">
        <v>25487964</v>
      </c>
    </row>
    <row r="9" spans="1:27" ht="12.75">
      <c r="A9" s="249" t="s">
        <v>179</v>
      </c>
      <c r="B9" s="182"/>
      <c r="C9" s="155">
        <v>70104908</v>
      </c>
      <c r="D9" s="155"/>
      <c r="E9" s="59">
        <v>55894004</v>
      </c>
      <c r="F9" s="60">
        <v>55894004</v>
      </c>
      <c r="G9" s="60">
        <v>21949000</v>
      </c>
      <c r="H9" s="60">
        <v>4695000</v>
      </c>
      <c r="I9" s="60"/>
      <c r="J9" s="60">
        <v>26644000</v>
      </c>
      <c r="K9" s="60"/>
      <c r="L9" s="60">
        <v>682000</v>
      </c>
      <c r="M9" s="60">
        <v>12150000</v>
      </c>
      <c r="N9" s="60">
        <v>12832000</v>
      </c>
      <c r="O9" s="60"/>
      <c r="P9" s="60"/>
      <c r="Q9" s="60"/>
      <c r="R9" s="60"/>
      <c r="S9" s="60"/>
      <c r="T9" s="60"/>
      <c r="U9" s="60"/>
      <c r="V9" s="60"/>
      <c r="W9" s="60">
        <v>39476000</v>
      </c>
      <c r="X9" s="60">
        <v>30104502</v>
      </c>
      <c r="Y9" s="60">
        <v>9371498</v>
      </c>
      <c r="Z9" s="140">
        <v>31.13</v>
      </c>
      <c r="AA9" s="62">
        <v>55894004</v>
      </c>
    </row>
    <row r="10" spans="1:27" ht="12.75">
      <c r="A10" s="249" t="s">
        <v>180</v>
      </c>
      <c r="B10" s="182"/>
      <c r="C10" s="155">
        <v>29317616</v>
      </c>
      <c r="D10" s="155"/>
      <c r="E10" s="59">
        <v>23801004</v>
      </c>
      <c r="F10" s="60">
        <v>23801004</v>
      </c>
      <c r="G10" s="60">
        <v>11265000</v>
      </c>
      <c r="H10" s="60"/>
      <c r="I10" s="60"/>
      <c r="J10" s="60">
        <v>11265000</v>
      </c>
      <c r="K10" s="60">
        <v>1231000</v>
      </c>
      <c r="L10" s="60"/>
      <c r="M10" s="60">
        <v>1575214</v>
      </c>
      <c r="N10" s="60">
        <v>2806214</v>
      </c>
      <c r="O10" s="60"/>
      <c r="P10" s="60"/>
      <c r="Q10" s="60"/>
      <c r="R10" s="60"/>
      <c r="S10" s="60"/>
      <c r="T10" s="60"/>
      <c r="U10" s="60"/>
      <c r="V10" s="60"/>
      <c r="W10" s="60">
        <v>14071214</v>
      </c>
      <c r="X10" s="60">
        <v>11900502</v>
      </c>
      <c r="Y10" s="60">
        <v>2170712</v>
      </c>
      <c r="Z10" s="140">
        <v>18.24</v>
      </c>
      <c r="AA10" s="62">
        <v>23801004</v>
      </c>
    </row>
    <row r="11" spans="1:27" ht="12.75">
      <c r="A11" s="249" t="s">
        <v>181</v>
      </c>
      <c r="B11" s="182"/>
      <c r="C11" s="155">
        <v>1686081</v>
      </c>
      <c r="D11" s="155"/>
      <c r="E11" s="59">
        <v>8163132</v>
      </c>
      <c r="F11" s="60">
        <v>8163132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4081566</v>
      </c>
      <c r="Y11" s="60">
        <v>-4081566</v>
      </c>
      <c r="Z11" s="140">
        <v>-100</v>
      </c>
      <c r="AA11" s="62">
        <v>8163132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-200871428</v>
      </c>
      <c r="D14" s="155"/>
      <c r="E14" s="59">
        <v>-237606678</v>
      </c>
      <c r="F14" s="60">
        <v>-237606678</v>
      </c>
      <c r="G14" s="60">
        <v>-53310397</v>
      </c>
      <c r="H14" s="60">
        <v>-13576365</v>
      </c>
      <c r="I14" s="60">
        <v>-12859817</v>
      </c>
      <c r="J14" s="60">
        <v>-79746579</v>
      </c>
      <c r="K14" s="60">
        <v>-13797498</v>
      </c>
      <c r="L14" s="60">
        <v>-14444761</v>
      </c>
      <c r="M14" s="60">
        <v>-24586978</v>
      </c>
      <c r="N14" s="60">
        <v>-52829237</v>
      </c>
      <c r="O14" s="60"/>
      <c r="P14" s="60"/>
      <c r="Q14" s="60"/>
      <c r="R14" s="60"/>
      <c r="S14" s="60"/>
      <c r="T14" s="60"/>
      <c r="U14" s="60"/>
      <c r="V14" s="60"/>
      <c r="W14" s="60">
        <v>-132575816</v>
      </c>
      <c r="X14" s="60">
        <v>-120606382</v>
      </c>
      <c r="Y14" s="60">
        <v>-11969434</v>
      </c>
      <c r="Z14" s="140">
        <v>9.92</v>
      </c>
      <c r="AA14" s="62">
        <v>-237606678</v>
      </c>
    </row>
    <row r="15" spans="1:27" ht="12.75">
      <c r="A15" s="249" t="s">
        <v>40</v>
      </c>
      <c r="B15" s="182"/>
      <c r="C15" s="155">
        <v>-14409663</v>
      </c>
      <c r="D15" s="155"/>
      <c r="E15" s="59">
        <v>-5430036</v>
      </c>
      <c r="F15" s="60">
        <v>-5430036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-2715018</v>
      </c>
      <c r="Y15" s="60">
        <v>2715018</v>
      </c>
      <c r="Z15" s="140">
        <v>-100</v>
      </c>
      <c r="AA15" s="62">
        <v>-5430036</v>
      </c>
    </row>
    <row r="16" spans="1:27" ht="12.75">
      <c r="A16" s="249" t="s">
        <v>42</v>
      </c>
      <c r="B16" s="182"/>
      <c r="C16" s="155">
        <v>-70355</v>
      </c>
      <c r="D16" s="155"/>
      <c r="E16" s="59">
        <v>-8375724</v>
      </c>
      <c r="F16" s="60">
        <v>-8375724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-4187862</v>
      </c>
      <c r="Y16" s="60">
        <v>4187862</v>
      </c>
      <c r="Z16" s="140">
        <v>-100</v>
      </c>
      <c r="AA16" s="62">
        <v>-8375724</v>
      </c>
    </row>
    <row r="17" spans="1:27" ht="12.75">
      <c r="A17" s="250" t="s">
        <v>185</v>
      </c>
      <c r="B17" s="251"/>
      <c r="C17" s="168">
        <f aca="true" t="shared" si="0" ref="C17:Y17">SUM(C6:C16)</f>
        <v>19915032</v>
      </c>
      <c r="D17" s="168">
        <f t="shared" si="0"/>
        <v>0</v>
      </c>
      <c r="E17" s="72">
        <f t="shared" si="0"/>
        <v>25700588</v>
      </c>
      <c r="F17" s="73">
        <f t="shared" si="0"/>
        <v>25700588</v>
      </c>
      <c r="G17" s="73">
        <f t="shared" si="0"/>
        <v>1798147</v>
      </c>
      <c r="H17" s="73">
        <f t="shared" si="0"/>
        <v>3608871</v>
      </c>
      <c r="I17" s="73">
        <f t="shared" si="0"/>
        <v>-4016967</v>
      </c>
      <c r="J17" s="73">
        <f t="shared" si="0"/>
        <v>1390051</v>
      </c>
      <c r="K17" s="73">
        <f t="shared" si="0"/>
        <v>7070549</v>
      </c>
      <c r="L17" s="73">
        <f t="shared" si="0"/>
        <v>-2069523</v>
      </c>
      <c r="M17" s="73">
        <f t="shared" si="0"/>
        <v>6913611</v>
      </c>
      <c r="N17" s="73">
        <f t="shared" si="0"/>
        <v>11914637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13304688</v>
      </c>
      <c r="X17" s="73">
        <f t="shared" si="0"/>
        <v>9936188</v>
      </c>
      <c r="Y17" s="73">
        <f t="shared" si="0"/>
        <v>3368500</v>
      </c>
      <c r="Z17" s="170">
        <f>+IF(X17&lt;&gt;0,+(Y17/X17)*100,0)</f>
        <v>33.901331174490664</v>
      </c>
      <c r="AA17" s="74">
        <f>SUM(AA6:AA16)</f>
        <v>25700588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100801</v>
      </c>
      <c r="F21" s="60">
        <v>100801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100801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-35087691</v>
      </c>
      <c r="D26" s="155"/>
      <c r="E26" s="59">
        <v>-25600996</v>
      </c>
      <c r="F26" s="60">
        <v>-25600996</v>
      </c>
      <c r="G26" s="60"/>
      <c r="H26" s="60"/>
      <c r="I26" s="60"/>
      <c r="J26" s="60"/>
      <c r="K26" s="60">
        <v>-833372</v>
      </c>
      <c r="L26" s="60">
        <v>-2121635</v>
      </c>
      <c r="M26" s="60">
        <v>-5428859</v>
      </c>
      <c r="N26" s="60">
        <v>-8383866</v>
      </c>
      <c r="O26" s="60"/>
      <c r="P26" s="60"/>
      <c r="Q26" s="60"/>
      <c r="R26" s="60"/>
      <c r="S26" s="60"/>
      <c r="T26" s="60"/>
      <c r="U26" s="60"/>
      <c r="V26" s="60"/>
      <c r="W26" s="60">
        <v>-8383866</v>
      </c>
      <c r="X26" s="60">
        <v>-12895998</v>
      </c>
      <c r="Y26" s="60">
        <v>4512132</v>
      </c>
      <c r="Z26" s="140">
        <v>-34.99</v>
      </c>
      <c r="AA26" s="62">
        <v>-25600996</v>
      </c>
    </row>
    <row r="27" spans="1:27" ht="12.75">
      <c r="A27" s="250" t="s">
        <v>192</v>
      </c>
      <c r="B27" s="251"/>
      <c r="C27" s="168">
        <f aca="true" t="shared" si="1" ref="C27:Y27">SUM(C21:C26)</f>
        <v>-35087691</v>
      </c>
      <c r="D27" s="168">
        <f>SUM(D21:D26)</f>
        <v>0</v>
      </c>
      <c r="E27" s="72">
        <f t="shared" si="1"/>
        <v>-25500195</v>
      </c>
      <c r="F27" s="73">
        <f t="shared" si="1"/>
        <v>-25500195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-833372</v>
      </c>
      <c r="L27" s="73">
        <f t="shared" si="1"/>
        <v>-2121635</v>
      </c>
      <c r="M27" s="73">
        <f t="shared" si="1"/>
        <v>-5428859</v>
      </c>
      <c r="N27" s="73">
        <f t="shared" si="1"/>
        <v>-8383866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-8383866</v>
      </c>
      <c r="X27" s="73">
        <f t="shared" si="1"/>
        <v>-12895998</v>
      </c>
      <c r="Y27" s="73">
        <f t="shared" si="1"/>
        <v>4512132</v>
      </c>
      <c r="Z27" s="170">
        <f>+IF(X27&lt;&gt;0,+(Y27/X27)*100,0)</f>
        <v>-34.9886220515853</v>
      </c>
      <c r="AA27" s="74">
        <f>SUM(AA21:AA26)</f>
        <v>-25500195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34310</v>
      </c>
      <c r="D33" s="155"/>
      <c r="E33" s="59">
        <v>100000</v>
      </c>
      <c r="F33" s="60">
        <v>100000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100000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-1244529</v>
      </c>
      <c r="D35" s="155"/>
      <c r="E35" s="59">
        <v>-211096</v>
      </c>
      <c r="F35" s="60">
        <v>-211096</v>
      </c>
      <c r="G35" s="60"/>
      <c r="H35" s="60"/>
      <c r="I35" s="60"/>
      <c r="J35" s="60"/>
      <c r="K35" s="60">
        <v>-395408</v>
      </c>
      <c r="L35" s="60"/>
      <c r="M35" s="60"/>
      <c r="N35" s="60">
        <v>-395408</v>
      </c>
      <c r="O35" s="60"/>
      <c r="P35" s="60"/>
      <c r="Q35" s="60"/>
      <c r="R35" s="60"/>
      <c r="S35" s="60"/>
      <c r="T35" s="60"/>
      <c r="U35" s="60"/>
      <c r="V35" s="60"/>
      <c r="W35" s="60">
        <v>-395408</v>
      </c>
      <c r="X35" s="60">
        <v>-105548</v>
      </c>
      <c r="Y35" s="60">
        <v>-289860</v>
      </c>
      <c r="Z35" s="140">
        <v>274.62</v>
      </c>
      <c r="AA35" s="62">
        <v>-211096</v>
      </c>
    </row>
    <row r="36" spans="1:27" ht="12.75">
      <c r="A36" s="250" t="s">
        <v>198</v>
      </c>
      <c r="B36" s="251"/>
      <c r="C36" s="168">
        <f aca="true" t="shared" si="2" ref="C36:Y36">SUM(C31:C35)</f>
        <v>-1210219</v>
      </c>
      <c r="D36" s="168">
        <f>SUM(D31:D35)</f>
        <v>0</v>
      </c>
      <c r="E36" s="72">
        <f t="shared" si="2"/>
        <v>-111096</v>
      </c>
      <c r="F36" s="73">
        <f t="shared" si="2"/>
        <v>-111096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-395408</v>
      </c>
      <c r="L36" s="73">
        <f t="shared" si="2"/>
        <v>0</v>
      </c>
      <c r="M36" s="73">
        <f t="shared" si="2"/>
        <v>0</v>
      </c>
      <c r="N36" s="73">
        <f t="shared" si="2"/>
        <v>-395408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-395408</v>
      </c>
      <c r="X36" s="73">
        <f t="shared" si="2"/>
        <v>-105548</v>
      </c>
      <c r="Y36" s="73">
        <f t="shared" si="2"/>
        <v>-289860</v>
      </c>
      <c r="Z36" s="170">
        <f>+IF(X36&lt;&gt;0,+(Y36/X36)*100,0)</f>
        <v>274.6238678136961</v>
      </c>
      <c r="AA36" s="74">
        <f>SUM(AA31:AA35)</f>
        <v>-111096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-16382878</v>
      </c>
      <c r="D38" s="153">
        <f>+D17+D27+D36</f>
        <v>0</v>
      </c>
      <c r="E38" s="99">
        <f t="shared" si="3"/>
        <v>89297</v>
      </c>
      <c r="F38" s="100">
        <f t="shared" si="3"/>
        <v>89297</v>
      </c>
      <c r="G38" s="100">
        <f t="shared" si="3"/>
        <v>1798147</v>
      </c>
      <c r="H38" s="100">
        <f t="shared" si="3"/>
        <v>3608871</v>
      </c>
      <c r="I38" s="100">
        <f t="shared" si="3"/>
        <v>-4016967</v>
      </c>
      <c r="J38" s="100">
        <f t="shared" si="3"/>
        <v>1390051</v>
      </c>
      <c r="K38" s="100">
        <f t="shared" si="3"/>
        <v>5841769</v>
      </c>
      <c r="L38" s="100">
        <f t="shared" si="3"/>
        <v>-4191158</v>
      </c>
      <c r="M38" s="100">
        <f t="shared" si="3"/>
        <v>1484752</v>
      </c>
      <c r="N38" s="100">
        <f t="shared" si="3"/>
        <v>3135363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4525414</v>
      </c>
      <c r="X38" s="100">
        <f t="shared" si="3"/>
        <v>-3065358</v>
      </c>
      <c r="Y38" s="100">
        <f t="shared" si="3"/>
        <v>7590772</v>
      </c>
      <c r="Z38" s="137">
        <f>+IF(X38&lt;&gt;0,+(Y38/X38)*100,0)</f>
        <v>-247.6308476856537</v>
      </c>
      <c r="AA38" s="102">
        <f>+AA17+AA27+AA36</f>
        <v>89297</v>
      </c>
    </row>
    <row r="39" spans="1:27" ht="12.75">
      <c r="A39" s="249" t="s">
        <v>200</v>
      </c>
      <c r="B39" s="182"/>
      <c r="C39" s="153">
        <v>21658077</v>
      </c>
      <c r="D39" s="153"/>
      <c r="E39" s="99">
        <v>21658077</v>
      </c>
      <c r="F39" s="100">
        <v>21658077</v>
      </c>
      <c r="G39" s="100">
        <v>308463</v>
      </c>
      <c r="H39" s="100">
        <v>2106610</v>
      </c>
      <c r="I39" s="100">
        <v>5715481</v>
      </c>
      <c r="J39" s="100">
        <v>308463</v>
      </c>
      <c r="K39" s="100">
        <v>1698514</v>
      </c>
      <c r="L39" s="100">
        <v>7540283</v>
      </c>
      <c r="M39" s="100">
        <v>3349125</v>
      </c>
      <c r="N39" s="100">
        <v>1698514</v>
      </c>
      <c r="O39" s="100"/>
      <c r="P39" s="100"/>
      <c r="Q39" s="100"/>
      <c r="R39" s="100"/>
      <c r="S39" s="100"/>
      <c r="T39" s="100"/>
      <c r="U39" s="100"/>
      <c r="V39" s="100"/>
      <c r="W39" s="100">
        <v>308463</v>
      </c>
      <c r="X39" s="100">
        <v>21658077</v>
      </c>
      <c r="Y39" s="100">
        <v>-21349614</v>
      </c>
      <c r="Z39" s="137">
        <v>-98.58</v>
      </c>
      <c r="AA39" s="102">
        <v>21658077</v>
      </c>
    </row>
    <row r="40" spans="1:27" ht="12.75">
      <c r="A40" s="269" t="s">
        <v>201</v>
      </c>
      <c r="B40" s="256"/>
      <c r="C40" s="257">
        <v>5275199</v>
      </c>
      <c r="D40" s="257"/>
      <c r="E40" s="258">
        <v>21747372</v>
      </c>
      <c r="F40" s="259">
        <v>21747372</v>
      </c>
      <c r="G40" s="259">
        <v>2106610</v>
      </c>
      <c r="H40" s="259">
        <v>5715481</v>
      </c>
      <c r="I40" s="259">
        <v>1698514</v>
      </c>
      <c r="J40" s="259">
        <v>1698514</v>
      </c>
      <c r="K40" s="259">
        <v>7540283</v>
      </c>
      <c r="L40" s="259">
        <v>3349125</v>
      </c>
      <c r="M40" s="259">
        <v>4833877</v>
      </c>
      <c r="N40" s="259">
        <v>4833877</v>
      </c>
      <c r="O40" s="259"/>
      <c r="P40" s="259"/>
      <c r="Q40" s="259"/>
      <c r="R40" s="259"/>
      <c r="S40" s="259"/>
      <c r="T40" s="259"/>
      <c r="U40" s="259"/>
      <c r="V40" s="259"/>
      <c r="W40" s="259">
        <v>4833877</v>
      </c>
      <c r="X40" s="259">
        <v>18592717</v>
      </c>
      <c r="Y40" s="259">
        <v>-13758840</v>
      </c>
      <c r="Z40" s="260">
        <v>-74</v>
      </c>
      <c r="AA40" s="261">
        <v>21747372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36045801</v>
      </c>
      <c r="D5" s="200">
        <f t="shared" si="0"/>
        <v>0</v>
      </c>
      <c r="E5" s="106">
        <f t="shared" si="0"/>
        <v>25601000</v>
      </c>
      <c r="F5" s="106">
        <f t="shared" si="0"/>
        <v>25601000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833372</v>
      </c>
      <c r="L5" s="106">
        <f t="shared" si="0"/>
        <v>4789108</v>
      </c>
      <c r="M5" s="106">
        <f t="shared" si="0"/>
        <v>3935431</v>
      </c>
      <c r="N5" s="106">
        <f t="shared" si="0"/>
        <v>9557911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9557911</v>
      </c>
      <c r="X5" s="106">
        <f t="shared" si="0"/>
        <v>12800500</v>
      </c>
      <c r="Y5" s="106">
        <f t="shared" si="0"/>
        <v>-3242589</v>
      </c>
      <c r="Z5" s="201">
        <f>+IF(X5&lt;&gt;0,+(Y5/X5)*100,0)</f>
        <v>-25.33173704152182</v>
      </c>
      <c r="AA5" s="199">
        <f>SUM(AA11:AA18)</f>
        <v>25601000</v>
      </c>
    </row>
    <row r="6" spans="1:27" ht="12.75">
      <c r="A6" s="291" t="s">
        <v>206</v>
      </c>
      <c r="B6" s="142"/>
      <c r="C6" s="62">
        <v>17312899</v>
      </c>
      <c r="D6" s="156"/>
      <c r="E6" s="60">
        <v>18570000</v>
      </c>
      <c r="F6" s="60">
        <v>18570000</v>
      </c>
      <c r="G6" s="60"/>
      <c r="H6" s="60"/>
      <c r="I6" s="60"/>
      <c r="J6" s="60"/>
      <c r="K6" s="60">
        <v>833372</v>
      </c>
      <c r="L6" s="60">
        <v>4789108</v>
      </c>
      <c r="M6" s="60">
        <v>3705431</v>
      </c>
      <c r="N6" s="60">
        <v>9327911</v>
      </c>
      <c r="O6" s="60"/>
      <c r="P6" s="60"/>
      <c r="Q6" s="60"/>
      <c r="R6" s="60"/>
      <c r="S6" s="60"/>
      <c r="T6" s="60"/>
      <c r="U6" s="60"/>
      <c r="V6" s="60"/>
      <c r="W6" s="60">
        <v>9327911</v>
      </c>
      <c r="X6" s="60">
        <v>9285000</v>
      </c>
      <c r="Y6" s="60">
        <v>42911</v>
      </c>
      <c r="Z6" s="140">
        <v>0.46</v>
      </c>
      <c r="AA6" s="155">
        <v>18570000</v>
      </c>
    </row>
    <row r="7" spans="1:27" ht="12.75">
      <c r="A7" s="291" t="s">
        <v>207</v>
      </c>
      <c r="B7" s="142"/>
      <c r="C7" s="62">
        <v>7645875</v>
      </c>
      <c r="D7" s="156"/>
      <c r="E7" s="60">
        <v>5231000</v>
      </c>
      <c r="F7" s="60">
        <v>5231000</v>
      </c>
      <c r="G7" s="60"/>
      <c r="H7" s="60"/>
      <c r="I7" s="60"/>
      <c r="J7" s="60"/>
      <c r="K7" s="60"/>
      <c r="L7" s="60"/>
      <c r="M7" s="60">
        <v>230000</v>
      </c>
      <c r="N7" s="60">
        <v>230000</v>
      </c>
      <c r="O7" s="60"/>
      <c r="P7" s="60"/>
      <c r="Q7" s="60"/>
      <c r="R7" s="60"/>
      <c r="S7" s="60"/>
      <c r="T7" s="60"/>
      <c r="U7" s="60"/>
      <c r="V7" s="60"/>
      <c r="W7" s="60">
        <v>230000</v>
      </c>
      <c r="X7" s="60">
        <v>2615500</v>
      </c>
      <c r="Y7" s="60">
        <v>-2385500</v>
      </c>
      <c r="Z7" s="140">
        <v>-91.21</v>
      </c>
      <c r="AA7" s="155">
        <v>5231000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958109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25916883</v>
      </c>
      <c r="D11" s="294">
        <f t="shared" si="1"/>
        <v>0</v>
      </c>
      <c r="E11" s="295">
        <f t="shared" si="1"/>
        <v>23801000</v>
      </c>
      <c r="F11" s="295">
        <f t="shared" si="1"/>
        <v>23801000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833372</v>
      </c>
      <c r="L11" s="295">
        <f t="shared" si="1"/>
        <v>4789108</v>
      </c>
      <c r="M11" s="295">
        <f t="shared" si="1"/>
        <v>3935431</v>
      </c>
      <c r="N11" s="295">
        <f t="shared" si="1"/>
        <v>9557911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9557911</v>
      </c>
      <c r="X11" s="295">
        <f t="shared" si="1"/>
        <v>11900500</v>
      </c>
      <c r="Y11" s="295">
        <f t="shared" si="1"/>
        <v>-2342589</v>
      </c>
      <c r="Z11" s="296">
        <f>+IF(X11&lt;&gt;0,+(Y11/X11)*100,0)</f>
        <v>-19.684794756522837</v>
      </c>
      <c r="AA11" s="297">
        <f>SUM(AA6:AA10)</f>
        <v>23801000</v>
      </c>
    </row>
    <row r="12" spans="1:27" ht="12.75">
      <c r="A12" s="298" t="s">
        <v>212</v>
      </c>
      <c r="B12" s="136"/>
      <c r="C12" s="62">
        <v>9652654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451919</v>
      </c>
      <c r="D15" s="156"/>
      <c r="E15" s="60">
        <v>1800000</v>
      </c>
      <c r="F15" s="60">
        <v>1800000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900000</v>
      </c>
      <c r="Y15" s="60">
        <v>-900000</v>
      </c>
      <c r="Z15" s="140">
        <v>-100</v>
      </c>
      <c r="AA15" s="155">
        <v>1800000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24345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17312899</v>
      </c>
      <c r="D36" s="156">
        <f t="shared" si="4"/>
        <v>0</v>
      </c>
      <c r="E36" s="60">
        <f t="shared" si="4"/>
        <v>18570000</v>
      </c>
      <c r="F36" s="60">
        <f t="shared" si="4"/>
        <v>18570000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833372</v>
      </c>
      <c r="L36" s="60">
        <f t="shared" si="4"/>
        <v>4789108</v>
      </c>
      <c r="M36" s="60">
        <f t="shared" si="4"/>
        <v>3705431</v>
      </c>
      <c r="N36" s="60">
        <f t="shared" si="4"/>
        <v>9327911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9327911</v>
      </c>
      <c r="X36" s="60">
        <f t="shared" si="4"/>
        <v>9285000</v>
      </c>
      <c r="Y36" s="60">
        <f t="shared" si="4"/>
        <v>42911</v>
      </c>
      <c r="Z36" s="140">
        <f aca="true" t="shared" si="5" ref="Z36:Z49">+IF(X36&lt;&gt;0,+(Y36/X36)*100,0)</f>
        <v>0.4621540118470651</v>
      </c>
      <c r="AA36" s="155">
        <f>AA6+AA21</f>
        <v>18570000</v>
      </c>
    </row>
    <row r="37" spans="1:27" ht="12.75">
      <c r="A37" s="291" t="s">
        <v>207</v>
      </c>
      <c r="B37" s="142"/>
      <c r="C37" s="62">
        <f t="shared" si="4"/>
        <v>7645875</v>
      </c>
      <c r="D37" s="156">
        <f t="shared" si="4"/>
        <v>0</v>
      </c>
      <c r="E37" s="60">
        <f t="shared" si="4"/>
        <v>5231000</v>
      </c>
      <c r="F37" s="60">
        <f t="shared" si="4"/>
        <v>5231000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230000</v>
      </c>
      <c r="N37" s="60">
        <f t="shared" si="4"/>
        <v>230000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230000</v>
      </c>
      <c r="X37" s="60">
        <f t="shared" si="4"/>
        <v>2615500</v>
      </c>
      <c r="Y37" s="60">
        <f t="shared" si="4"/>
        <v>-2385500</v>
      </c>
      <c r="Z37" s="140">
        <f t="shared" si="5"/>
        <v>-91.2062703116039</v>
      </c>
      <c r="AA37" s="155">
        <f>AA7+AA22</f>
        <v>5231000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958109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25916883</v>
      </c>
      <c r="D41" s="294">
        <f t="shared" si="6"/>
        <v>0</v>
      </c>
      <c r="E41" s="295">
        <f t="shared" si="6"/>
        <v>23801000</v>
      </c>
      <c r="F41" s="295">
        <f t="shared" si="6"/>
        <v>23801000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833372</v>
      </c>
      <c r="L41" s="295">
        <f t="shared" si="6"/>
        <v>4789108</v>
      </c>
      <c r="M41" s="295">
        <f t="shared" si="6"/>
        <v>3935431</v>
      </c>
      <c r="N41" s="295">
        <f t="shared" si="6"/>
        <v>9557911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9557911</v>
      </c>
      <c r="X41" s="295">
        <f t="shared" si="6"/>
        <v>11900500</v>
      </c>
      <c r="Y41" s="295">
        <f t="shared" si="6"/>
        <v>-2342589</v>
      </c>
      <c r="Z41" s="296">
        <f t="shared" si="5"/>
        <v>-19.684794756522837</v>
      </c>
      <c r="AA41" s="297">
        <f>SUM(AA36:AA40)</f>
        <v>23801000</v>
      </c>
    </row>
    <row r="42" spans="1:27" ht="12.75">
      <c r="A42" s="298" t="s">
        <v>212</v>
      </c>
      <c r="B42" s="136"/>
      <c r="C42" s="95">
        <f aca="true" t="shared" si="7" ref="C42:Y48">C12+C27</f>
        <v>9652654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451919</v>
      </c>
      <c r="D45" s="129">
        <f t="shared" si="7"/>
        <v>0</v>
      </c>
      <c r="E45" s="54">
        <f t="shared" si="7"/>
        <v>1800000</v>
      </c>
      <c r="F45" s="54">
        <f t="shared" si="7"/>
        <v>1800000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900000</v>
      </c>
      <c r="Y45" s="54">
        <f t="shared" si="7"/>
        <v>-900000</v>
      </c>
      <c r="Z45" s="184">
        <f t="shared" si="5"/>
        <v>-100</v>
      </c>
      <c r="AA45" s="130">
        <f t="shared" si="8"/>
        <v>1800000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24345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36045801</v>
      </c>
      <c r="D49" s="218">
        <f t="shared" si="9"/>
        <v>0</v>
      </c>
      <c r="E49" s="220">
        <f t="shared" si="9"/>
        <v>25601000</v>
      </c>
      <c r="F49" s="220">
        <f t="shared" si="9"/>
        <v>25601000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833372</v>
      </c>
      <c r="L49" s="220">
        <f t="shared" si="9"/>
        <v>4789108</v>
      </c>
      <c r="M49" s="220">
        <f t="shared" si="9"/>
        <v>3935431</v>
      </c>
      <c r="N49" s="220">
        <f t="shared" si="9"/>
        <v>9557911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9557911</v>
      </c>
      <c r="X49" s="220">
        <f t="shared" si="9"/>
        <v>12800500</v>
      </c>
      <c r="Y49" s="220">
        <f t="shared" si="9"/>
        <v>-3242589</v>
      </c>
      <c r="Z49" s="221">
        <f t="shared" si="5"/>
        <v>-25.33173704152182</v>
      </c>
      <c r="AA49" s="222">
        <f>SUM(AA41:AA48)</f>
        <v>25601000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3706317</v>
      </c>
      <c r="D51" s="129">
        <f t="shared" si="10"/>
        <v>0</v>
      </c>
      <c r="E51" s="54">
        <f t="shared" si="10"/>
        <v>7315179</v>
      </c>
      <c r="F51" s="54">
        <f t="shared" si="10"/>
        <v>7315179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3657591</v>
      </c>
      <c r="Y51" s="54">
        <f t="shared" si="10"/>
        <v>-3657591</v>
      </c>
      <c r="Z51" s="184">
        <f>+IF(X51&lt;&gt;0,+(Y51/X51)*100,0)</f>
        <v>-100</v>
      </c>
      <c r="AA51" s="130">
        <f>SUM(AA57:AA61)</f>
        <v>7315179</v>
      </c>
    </row>
    <row r="52" spans="1:27" ht="12.75">
      <c r="A52" s="310" t="s">
        <v>206</v>
      </c>
      <c r="B52" s="142"/>
      <c r="C52" s="62">
        <v>1229221</v>
      </c>
      <c r="D52" s="156"/>
      <c r="E52" s="60">
        <v>3045710</v>
      </c>
      <c r="F52" s="60">
        <v>3045710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1522855</v>
      </c>
      <c r="Y52" s="60">
        <v>-1522855</v>
      </c>
      <c r="Z52" s="140">
        <v>-100</v>
      </c>
      <c r="AA52" s="155">
        <v>3045710</v>
      </c>
    </row>
    <row r="53" spans="1:27" ht="12.75">
      <c r="A53" s="310" t="s">
        <v>207</v>
      </c>
      <c r="B53" s="142"/>
      <c r="C53" s="62">
        <v>640257</v>
      </c>
      <c r="D53" s="156"/>
      <c r="E53" s="60">
        <v>809951</v>
      </c>
      <c r="F53" s="60">
        <v>809951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404976</v>
      </c>
      <c r="Y53" s="60">
        <v>-404976</v>
      </c>
      <c r="Z53" s="140">
        <v>-100</v>
      </c>
      <c r="AA53" s="155">
        <v>809951</v>
      </c>
    </row>
    <row r="54" spans="1:27" ht="12.75">
      <c r="A54" s="310" t="s">
        <v>208</v>
      </c>
      <c r="B54" s="142"/>
      <c r="C54" s="62"/>
      <c r="D54" s="156"/>
      <c r="E54" s="60">
        <v>11536</v>
      </c>
      <c r="F54" s="60">
        <v>11536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5768</v>
      </c>
      <c r="Y54" s="60">
        <v>-5768</v>
      </c>
      <c r="Z54" s="140">
        <v>-100</v>
      </c>
      <c r="AA54" s="155">
        <v>11536</v>
      </c>
    </row>
    <row r="55" spans="1:27" ht="12.75">
      <c r="A55" s="310" t="s">
        <v>209</v>
      </c>
      <c r="B55" s="142"/>
      <c r="C55" s="62"/>
      <c r="D55" s="156"/>
      <c r="E55" s="60">
        <v>2266</v>
      </c>
      <c r="F55" s="60">
        <v>2266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1133</v>
      </c>
      <c r="Y55" s="60">
        <v>-1133</v>
      </c>
      <c r="Z55" s="140">
        <v>-100</v>
      </c>
      <c r="AA55" s="155">
        <v>2266</v>
      </c>
    </row>
    <row r="56" spans="1:27" ht="12.75">
      <c r="A56" s="310" t="s">
        <v>210</v>
      </c>
      <c r="B56" s="142"/>
      <c r="C56" s="62">
        <v>161165</v>
      </c>
      <c r="D56" s="156"/>
      <c r="E56" s="60">
        <v>123600</v>
      </c>
      <c r="F56" s="60">
        <v>123600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61800</v>
      </c>
      <c r="Y56" s="60">
        <v>-61800</v>
      </c>
      <c r="Z56" s="140">
        <v>-100</v>
      </c>
      <c r="AA56" s="155">
        <v>123600</v>
      </c>
    </row>
    <row r="57" spans="1:27" ht="12.75">
      <c r="A57" s="138" t="s">
        <v>211</v>
      </c>
      <c r="B57" s="142"/>
      <c r="C57" s="293">
        <f aca="true" t="shared" si="11" ref="C57:Y57">SUM(C52:C56)</f>
        <v>2030643</v>
      </c>
      <c r="D57" s="294">
        <f t="shared" si="11"/>
        <v>0</v>
      </c>
      <c r="E57" s="295">
        <f t="shared" si="11"/>
        <v>3993063</v>
      </c>
      <c r="F57" s="295">
        <f t="shared" si="11"/>
        <v>3993063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1996532</v>
      </c>
      <c r="Y57" s="295">
        <f t="shared" si="11"/>
        <v>-1996532</v>
      </c>
      <c r="Z57" s="296">
        <f>+IF(X57&lt;&gt;0,+(Y57/X57)*100,0)</f>
        <v>-100</v>
      </c>
      <c r="AA57" s="297">
        <f>SUM(AA52:AA56)</f>
        <v>3993063</v>
      </c>
    </row>
    <row r="58" spans="1:27" ht="12.75">
      <c r="A58" s="311" t="s">
        <v>212</v>
      </c>
      <c r="B58" s="136"/>
      <c r="C58" s="62"/>
      <c r="D58" s="156"/>
      <c r="E58" s="60">
        <v>133261</v>
      </c>
      <c r="F58" s="60">
        <v>133261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66631</v>
      </c>
      <c r="Y58" s="60">
        <v>-66631</v>
      </c>
      <c r="Z58" s="140">
        <v>-100</v>
      </c>
      <c r="AA58" s="155">
        <v>133261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>
        <v>13572</v>
      </c>
      <c r="D60" s="156"/>
      <c r="E60" s="60">
        <v>515000</v>
      </c>
      <c r="F60" s="60">
        <v>515000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257500</v>
      </c>
      <c r="Y60" s="60">
        <v>-257500</v>
      </c>
      <c r="Z60" s="140">
        <v>-100</v>
      </c>
      <c r="AA60" s="155">
        <v>515000</v>
      </c>
    </row>
    <row r="61" spans="1:27" ht="12.75">
      <c r="A61" s="311" t="s">
        <v>215</v>
      </c>
      <c r="B61" s="136" t="s">
        <v>223</v>
      </c>
      <c r="C61" s="62">
        <v>1662102</v>
      </c>
      <c r="D61" s="156"/>
      <c r="E61" s="60">
        <v>2673855</v>
      </c>
      <c r="F61" s="60">
        <v>2673855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1336928</v>
      </c>
      <c r="Y61" s="60">
        <v>-1336928</v>
      </c>
      <c r="Z61" s="140">
        <v>-100</v>
      </c>
      <c r="AA61" s="155">
        <v>2673855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3045710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>
        <v>209610</v>
      </c>
      <c r="J66" s="275">
        <v>209610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209610</v>
      </c>
      <c r="X66" s="275"/>
      <c r="Y66" s="275">
        <v>209610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4269467</v>
      </c>
      <c r="F68" s="60"/>
      <c r="G68" s="60">
        <v>105146</v>
      </c>
      <c r="H68" s="60">
        <v>350018</v>
      </c>
      <c r="I68" s="60"/>
      <c r="J68" s="60">
        <v>455164</v>
      </c>
      <c r="K68" s="60">
        <v>285742</v>
      </c>
      <c r="L68" s="60">
        <v>326004</v>
      </c>
      <c r="M68" s="60">
        <v>14977</v>
      </c>
      <c r="N68" s="60">
        <v>626723</v>
      </c>
      <c r="O68" s="60"/>
      <c r="P68" s="60"/>
      <c r="Q68" s="60"/>
      <c r="R68" s="60"/>
      <c r="S68" s="60"/>
      <c r="T68" s="60"/>
      <c r="U68" s="60"/>
      <c r="V68" s="60"/>
      <c r="W68" s="60">
        <v>1081887</v>
      </c>
      <c r="X68" s="60"/>
      <c r="Y68" s="60">
        <v>1081887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7315177</v>
      </c>
      <c r="F69" s="220">
        <f t="shared" si="12"/>
        <v>0</v>
      </c>
      <c r="G69" s="220">
        <f t="shared" si="12"/>
        <v>105146</v>
      </c>
      <c r="H69" s="220">
        <f t="shared" si="12"/>
        <v>350018</v>
      </c>
      <c r="I69" s="220">
        <f t="shared" si="12"/>
        <v>209610</v>
      </c>
      <c r="J69" s="220">
        <f t="shared" si="12"/>
        <v>664774</v>
      </c>
      <c r="K69" s="220">
        <f t="shared" si="12"/>
        <v>285742</v>
      </c>
      <c r="L69" s="220">
        <f t="shared" si="12"/>
        <v>326004</v>
      </c>
      <c r="M69" s="220">
        <f t="shared" si="12"/>
        <v>14977</v>
      </c>
      <c r="N69" s="220">
        <f t="shared" si="12"/>
        <v>626723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1291497</v>
      </c>
      <c r="X69" s="220">
        <f t="shared" si="12"/>
        <v>0</v>
      </c>
      <c r="Y69" s="220">
        <f t="shared" si="12"/>
        <v>1291497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25916883</v>
      </c>
      <c r="D5" s="357">
        <f t="shared" si="0"/>
        <v>0</v>
      </c>
      <c r="E5" s="356">
        <f t="shared" si="0"/>
        <v>23801000</v>
      </c>
      <c r="F5" s="358">
        <f t="shared" si="0"/>
        <v>23801000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833372</v>
      </c>
      <c r="L5" s="356">
        <f t="shared" si="0"/>
        <v>4789108</v>
      </c>
      <c r="M5" s="356">
        <f t="shared" si="0"/>
        <v>3935431</v>
      </c>
      <c r="N5" s="358">
        <f t="shared" si="0"/>
        <v>9557911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9557911</v>
      </c>
      <c r="X5" s="356">
        <f t="shared" si="0"/>
        <v>11900500</v>
      </c>
      <c r="Y5" s="358">
        <f t="shared" si="0"/>
        <v>-2342589</v>
      </c>
      <c r="Z5" s="359">
        <f>+IF(X5&lt;&gt;0,+(Y5/X5)*100,0)</f>
        <v>-19.684794756522837</v>
      </c>
      <c r="AA5" s="360">
        <f>+AA6+AA8+AA11+AA13+AA15</f>
        <v>23801000</v>
      </c>
    </row>
    <row r="6" spans="1:27" ht="12.75">
      <c r="A6" s="361" t="s">
        <v>206</v>
      </c>
      <c r="B6" s="142"/>
      <c r="C6" s="60">
        <f>+C7</f>
        <v>17312899</v>
      </c>
      <c r="D6" s="340">
        <f aca="true" t="shared" si="1" ref="D6:AA6">+D7</f>
        <v>0</v>
      </c>
      <c r="E6" s="60">
        <f t="shared" si="1"/>
        <v>18570000</v>
      </c>
      <c r="F6" s="59">
        <f t="shared" si="1"/>
        <v>18570000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833372</v>
      </c>
      <c r="L6" s="60">
        <f t="shared" si="1"/>
        <v>4789108</v>
      </c>
      <c r="M6" s="60">
        <f t="shared" si="1"/>
        <v>3705431</v>
      </c>
      <c r="N6" s="59">
        <f t="shared" si="1"/>
        <v>9327911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9327911</v>
      </c>
      <c r="X6" s="60">
        <f t="shared" si="1"/>
        <v>9285000</v>
      </c>
      <c r="Y6" s="59">
        <f t="shared" si="1"/>
        <v>42911</v>
      </c>
      <c r="Z6" s="61">
        <f>+IF(X6&lt;&gt;0,+(Y6/X6)*100,0)</f>
        <v>0.4621540118470651</v>
      </c>
      <c r="AA6" s="62">
        <f t="shared" si="1"/>
        <v>18570000</v>
      </c>
    </row>
    <row r="7" spans="1:27" ht="12.75">
      <c r="A7" s="291" t="s">
        <v>230</v>
      </c>
      <c r="B7" s="142"/>
      <c r="C7" s="60">
        <v>17312899</v>
      </c>
      <c r="D7" s="340"/>
      <c r="E7" s="60">
        <v>18570000</v>
      </c>
      <c r="F7" s="59">
        <v>18570000</v>
      </c>
      <c r="G7" s="59"/>
      <c r="H7" s="60"/>
      <c r="I7" s="60"/>
      <c r="J7" s="59"/>
      <c r="K7" s="59">
        <v>833372</v>
      </c>
      <c r="L7" s="60">
        <v>4789108</v>
      </c>
      <c r="M7" s="60">
        <v>3705431</v>
      </c>
      <c r="N7" s="59">
        <v>9327911</v>
      </c>
      <c r="O7" s="59"/>
      <c r="P7" s="60"/>
      <c r="Q7" s="60"/>
      <c r="R7" s="59"/>
      <c r="S7" s="59"/>
      <c r="T7" s="60"/>
      <c r="U7" s="60"/>
      <c r="V7" s="59"/>
      <c r="W7" s="59">
        <v>9327911</v>
      </c>
      <c r="X7" s="60">
        <v>9285000</v>
      </c>
      <c r="Y7" s="59">
        <v>42911</v>
      </c>
      <c r="Z7" s="61">
        <v>0.46</v>
      </c>
      <c r="AA7" s="62">
        <v>18570000</v>
      </c>
    </row>
    <row r="8" spans="1:27" ht="12.75">
      <c r="A8" s="361" t="s">
        <v>207</v>
      </c>
      <c r="B8" s="142"/>
      <c r="C8" s="60">
        <f aca="true" t="shared" si="2" ref="C8:Y8">SUM(C9:C10)</f>
        <v>7645875</v>
      </c>
      <c r="D8" s="340">
        <f t="shared" si="2"/>
        <v>0</v>
      </c>
      <c r="E8" s="60">
        <f t="shared" si="2"/>
        <v>5231000</v>
      </c>
      <c r="F8" s="59">
        <f t="shared" si="2"/>
        <v>5231000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230000</v>
      </c>
      <c r="N8" s="59">
        <f t="shared" si="2"/>
        <v>230000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230000</v>
      </c>
      <c r="X8" s="60">
        <f t="shared" si="2"/>
        <v>2615500</v>
      </c>
      <c r="Y8" s="59">
        <f t="shared" si="2"/>
        <v>-2385500</v>
      </c>
      <c r="Z8" s="61">
        <f>+IF(X8&lt;&gt;0,+(Y8/X8)*100,0)</f>
        <v>-91.2062703116039</v>
      </c>
      <c r="AA8" s="62">
        <f>SUM(AA9:AA10)</f>
        <v>5231000</v>
      </c>
    </row>
    <row r="9" spans="1:27" ht="12.75">
      <c r="A9" s="291" t="s">
        <v>231</v>
      </c>
      <c r="B9" s="142"/>
      <c r="C9" s="60">
        <v>7645875</v>
      </c>
      <c r="D9" s="340"/>
      <c r="E9" s="60">
        <v>5231000</v>
      </c>
      <c r="F9" s="59">
        <v>5231000</v>
      </c>
      <c r="G9" s="59"/>
      <c r="H9" s="60"/>
      <c r="I9" s="60"/>
      <c r="J9" s="59"/>
      <c r="K9" s="59"/>
      <c r="L9" s="60"/>
      <c r="M9" s="60">
        <v>230000</v>
      </c>
      <c r="N9" s="59">
        <v>230000</v>
      </c>
      <c r="O9" s="59"/>
      <c r="P9" s="60"/>
      <c r="Q9" s="60"/>
      <c r="R9" s="59"/>
      <c r="S9" s="59"/>
      <c r="T9" s="60"/>
      <c r="U9" s="60"/>
      <c r="V9" s="59"/>
      <c r="W9" s="59">
        <v>230000</v>
      </c>
      <c r="X9" s="60">
        <v>2615500</v>
      </c>
      <c r="Y9" s="59">
        <v>-2385500</v>
      </c>
      <c r="Z9" s="61">
        <v>-91.21</v>
      </c>
      <c r="AA9" s="62">
        <v>5231000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958109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958109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9652654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9652654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451919</v>
      </c>
      <c r="D40" s="344">
        <f t="shared" si="9"/>
        <v>0</v>
      </c>
      <c r="E40" s="343">
        <f t="shared" si="9"/>
        <v>1800000</v>
      </c>
      <c r="F40" s="345">
        <f t="shared" si="9"/>
        <v>1800000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900000</v>
      </c>
      <c r="Y40" s="345">
        <f t="shared" si="9"/>
        <v>-900000</v>
      </c>
      <c r="Z40" s="336">
        <f>+IF(X40&lt;&gt;0,+(Y40/X40)*100,0)</f>
        <v>-100</v>
      </c>
      <c r="AA40" s="350">
        <f>SUM(AA41:AA49)</f>
        <v>1800000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343296</v>
      </c>
      <c r="D43" s="369"/>
      <c r="E43" s="305">
        <v>30000</v>
      </c>
      <c r="F43" s="370">
        <v>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</v>
      </c>
      <c r="Y43" s="370">
        <v>-15000</v>
      </c>
      <c r="Z43" s="371">
        <v>-100</v>
      </c>
      <c r="AA43" s="303">
        <v>30000</v>
      </c>
    </row>
    <row r="44" spans="1:27" ht="12.75">
      <c r="A44" s="361" t="s">
        <v>252</v>
      </c>
      <c r="B44" s="136"/>
      <c r="C44" s="60">
        <v>108623</v>
      </c>
      <c r="D44" s="368"/>
      <c r="E44" s="54">
        <v>1770000</v>
      </c>
      <c r="F44" s="53">
        <v>1770000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885000</v>
      </c>
      <c r="Y44" s="53">
        <v>-885000</v>
      </c>
      <c r="Z44" s="94">
        <v>-100</v>
      </c>
      <c r="AA44" s="95">
        <v>1770000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24345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24345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36045801</v>
      </c>
      <c r="D60" s="346">
        <f t="shared" si="14"/>
        <v>0</v>
      </c>
      <c r="E60" s="219">
        <f t="shared" si="14"/>
        <v>25601000</v>
      </c>
      <c r="F60" s="264">
        <f t="shared" si="14"/>
        <v>25601000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833372</v>
      </c>
      <c r="L60" s="219">
        <f t="shared" si="14"/>
        <v>4789108</v>
      </c>
      <c r="M60" s="219">
        <f t="shared" si="14"/>
        <v>3935431</v>
      </c>
      <c r="N60" s="264">
        <f t="shared" si="14"/>
        <v>9557911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9557911</v>
      </c>
      <c r="X60" s="219">
        <f t="shared" si="14"/>
        <v>12800500</v>
      </c>
      <c r="Y60" s="264">
        <f t="shared" si="14"/>
        <v>-3242589</v>
      </c>
      <c r="Z60" s="337">
        <f>+IF(X60&lt;&gt;0,+(Y60/X60)*100,0)</f>
        <v>-25.33173704152182</v>
      </c>
      <c r="AA60" s="232">
        <f>+AA57+AA54+AA51+AA40+AA37+AA34+AA22+AA5</f>
        <v>25601000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2019-01-31T12:18:04Z</dcterms:created>
  <dcterms:modified xsi:type="dcterms:W3CDTF">2019-01-31T12:18:08Z</dcterms:modified>
  <cp:category/>
  <cp:version/>
  <cp:contentType/>
  <cp:contentStatus/>
</cp:coreProperties>
</file>