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<sst xmlns="http://schemas.openxmlformats.org/spreadsheetml/2006/main" count="859" uniqueCount="304">
  <si>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Port St Johns(EC154)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</si>
  <si>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</si>
  <si>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</si>
  <si>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</si>
  <si>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</si>
  <si>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</si>
  <si>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</si>
  <si>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</si>
  <si>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</si>
  <si>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</si>
  <si>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</si>
  <si>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</si>
  <si>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</si>
  <si>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</si>
  <si>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</si>
  <si>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</si>
  <si>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</si>
  <si>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</si>
  <si>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</si>
  <si>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</si>
  <si>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</si>
  <si>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</si>
  <si>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</si>
  <si>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</si>
  <si>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</si>
  <si>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</si>
  <si>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</si>
  <si>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</si>
  <si>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</si>
  <si>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</si>
  <si>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</si>
  <si>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</si>
  <si>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</si>
  <si>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</si>
  <si>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</si>
  <si>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</si>
  <si>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</si>
  <si>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</si>
  <si>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</si>
  <si>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</si>
  <si>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</si>
  <si>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</si>
  <si>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</si>
  <si>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</si>
  <si>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</si>
  <si>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</si>
  <si>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</si>
  <si>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</si>
  <si>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</si>
  <si>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</si>
  <si>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</si>
  <si>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</si>
  <si>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</si>
  <si>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</si>
  <si>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</si>
  <si>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</si>
  <si>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</si>
  <si>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</si>
  <si>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</si>
  <si>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</si>
  <si>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</si>
  <si>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</si>
  <si>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</si>
  <si>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</si>
  <si>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</si>
  <si>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</si>
  <si>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</si>
  <si>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</si>
  <si>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</si>
  <si>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</si>
  <si>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Port St Johns(EC154)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</si>
  <si>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</si>
  <si>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</si>
  <si>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</si>
  <si>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</si>
  <si>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</si>
  <si>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</si>
  <si>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</si>
  <si>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</si>
  <si>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</si>
  <si>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</si>
  <si>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</si>
  <si>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</si>
  <si>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</si>
  <si>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</si>
  <si>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</si>
  <si>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</si>
  <si>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</si>
  <si>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</si>
  <si>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</si>
  <si>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</si>
  <si>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</si>
  <si>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</si>
  <si>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</si>
  <si>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</si>
  <si>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</si>
  <si>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</si>
  <si>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</si>
  <si>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</si>
  <si>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</si>
  <si>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Port St Johns(EC154)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</si>
  <si>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</si>
  <si>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</si>
  <si>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</si>
  <si>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</si>
  <si>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</si>
  <si>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</si>
  <si>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</si>
  <si>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</si>
  <si>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</si>
  <si>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</si>
  <si>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</si>
  <si>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</si>
  <si>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</si>
  <si>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</si>
  <si>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</si>
  <si>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</si>
  <si>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</si>
  <si>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</si>
  <si>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</si>
  <si>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</si>
  <si>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</si>
  <si>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</si>
  <si>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</si>
  <si>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</si>
  <si>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</si>
  <si>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</si>
  <si>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</si>
  <si>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</si>
  <si>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Port St Johns(EC154)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</si>
  <si>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</si>
  <si>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</si>
  <si>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</si>
  <si>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</si>
  <si>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</si>
  <si>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</si>
  <si>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</si>
  <si>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</si>
  <si>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</si>
  <si>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</si>
  <si>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Port St Johns(EC154)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</si>
  <si>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</si>
  <si>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</si>
  <si>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</si>
  <si>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</si>
  <si>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</si>
  <si>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</si>
  <si>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</si>
  <si>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</si>
  <si>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</si>
  <si>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</si>
  <si>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</si>
  <si>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</si>
  <si>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</si>
  <si>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</si>
  <si>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</si>
  <si>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</si>
  <si>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</si>
  <si>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</si>
  <si>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</si>
  <si>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</si>
  <si>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</si>
  <si>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</si>
  <si>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</si>
  <si>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</si>
  <si>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</si>
  <si>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</si>
  <si>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</si>
  <si>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</si>
  <si>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</si>
  <si>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</si>
  <si>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</si>
  <si>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</si>
  <si>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</si>
  <si>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Port St Johns(EC154)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</si>
  <si>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</si>
  <si>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</si>
  <si>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</si>
  <si>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</si>
  <si>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</si>
  <si>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</si>
  <si>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</si>
  <si>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</si>
  <si>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</si>
  <si>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</si>
  <si>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</si>
  <si>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</si>
  <si>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</si>
  <si>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</si>
  <si>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</si>
  <si>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</si>
  <si>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</si>
  <si>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</si>
  <si>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</si>
  <si>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</si>
  <si>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</si>
  <si>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</si>
  <si>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</si>
  <si>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</si>
  <si>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</si>
  <si>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</si>
  <si>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</si>
  <si>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Port St Johns(EC154)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</si>
  <si>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</si>
  <si>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</si>
  <si>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</si>
  <si>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</si>
  <si>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</si>
  <si>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</si>
  <si>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</si>
  <si>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</si>
  <si>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</si>
  <si>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</si>
  <si>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</si>
  <si>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</si>
  <si>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</si>
  <si>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</si>
  <si>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</si>
  <si>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</si>
  <si>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</si>
  <si>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</si>
  <si>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</si>
  <si>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</si>
  <si>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</si>
  <si>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</si>
  <si>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</si>
  <si>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</si>
  <si>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</si>
  <si>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Port St Johns(EC154)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</si>
  <si>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</si>
  <si>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</si>
  <si>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</si>
  <si>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</si>
  <si>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</si>
  <si>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</si>
  <si>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</si>
  <si>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</si>
  <si>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</si>
  <si>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</si>
  <si>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</si>
  <si>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</si>
  <si>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</si>
  <si>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</si>
  <si>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</si>
  <si>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</si>
  <si>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</si>
  <si>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</si>
  <si>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</si>
  <si>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</si>
  <si>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</si>
  <si>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</si>
  <si>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</si>
  <si>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</si>
  <si>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</si>
  <si>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</si>
  <si>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</si>
  <si>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</si>
  <si>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</si>
  <si>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</si>
  <si>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</si>
  <si>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</si>
  <si>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</si>
  <si>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</si>
  <si>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</si>
  <si>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Port St Johns(EC154)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</si>
  <si>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</si>
  <si>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</si>
  <si>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Port St Johns(EC154)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</si>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</sst>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8754396</v>
      </c>
      <c r="C5" s="19">
        <v>0</v>
      </c>
      <c r="D5" s="59">
        <v>8416000</v>
      </c>
      <c r="E5" s="60">
        <v>8416000</v>
      </c>
      <c r="F5" s="60">
        <v>118576</v>
      </c>
      <c r="G5" s="60">
        <v>9394869</v>
      </c>
      <c r="H5" s="60">
        <v>198233</v>
      </c>
      <c r="I5" s="60">
        <v>9711678</v>
      </c>
      <c r="J5" s="60">
        <v>450019</v>
      </c>
      <c r="K5" s="60">
        <v>386064</v>
      </c>
      <c r="L5" s="60">
        <v>1758647</v>
      </c>
      <c r="M5" s="60">
        <v>2594730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12306408</v>
      </c>
      <c r="W5" s="60">
        <v>4207998</v>
      </c>
      <c r="X5" s="60">
        <v>8098410</v>
      </c>
      <c r="Y5" s="61">
        <v>192.45</v>
      </c>
      <c r="Z5" s="62">
        <v>8416000</v>
      </c>
    </row>
    <row r="6" spans="1:26" ht="12.75">
      <c r="A6" s="58" t="s">
        <v>32</v>
      </c>
      <c r="B6" s="19">
        <v>862744</v>
      </c>
      <c r="C6" s="19">
        <v>0</v>
      </c>
      <c r="D6" s="59">
        <v>1000000</v>
      </c>
      <c r="E6" s="60">
        <v>1000000</v>
      </c>
      <c r="F6" s="60">
        <v>28182</v>
      </c>
      <c r="G6" s="60">
        <v>142099</v>
      </c>
      <c r="H6" s="60">
        <v>42882</v>
      </c>
      <c r="I6" s="60">
        <v>213163</v>
      </c>
      <c r="J6" s="60">
        <v>0</v>
      </c>
      <c r="K6" s="60">
        <v>48672</v>
      </c>
      <c r="L6" s="60">
        <v>31921</v>
      </c>
      <c r="M6" s="60">
        <v>80593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293756</v>
      </c>
      <c r="W6" s="60">
        <v>499998</v>
      </c>
      <c r="X6" s="60">
        <v>-206242</v>
      </c>
      <c r="Y6" s="61">
        <v>-41.25</v>
      </c>
      <c r="Z6" s="62">
        <v>1000000</v>
      </c>
    </row>
    <row r="7" spans="1:26" ht="12.75">
      <c r="A7" s="58" t="s">
        <v>33</v>
      </c>
      <c r="B7" s="19">
        <v>3691816</v>
      </c>
      <c r="C7" s="19">
        <v>0</v>
      </c>
      <c r="D7" s="59">
        <v>2000000</v>
      </c>
      <c r="E7" s="60">
        <v>2000000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1000002</v>
      </c>
      <c r="X7" s="60">
        <v>-1000002</v>
      </c>
      <c r="Y7" s="61">
        <v>-100</v>
      </c>
      <c r="Z7" s="62">
        <v>2000000</v>
      </c>
    </row>
    <row r="8" spans="1:26" ht="12.75">
      <c r="A8" s="58" t="s">
        <v>34</v>
      </c>
      <c r="B8" s="19">
        <v>128832672</v>
      </c>
      <c r="C8" s="19">
        <v>0</v>
      </c>
      <c r="D8" s="59">
        <v>142974000</v>
      </c>
      <c r="E8" s="60">
        <v>142974000</v>
      </c>
      <c r="F8" s="60">
        <v>56554000</v>
      </c>
      <c r="G8" s="60">
        <v>445000</v>
      </c>
      <c r="H8" s="60">
        <v>0</v>
      </c>
      <c r="I8" s="60">
        <v>56999000</v>
      </c>
      <c r="J8" s="60">
        <v>0</v>
      </c>
      <c r="K8" s="60">
        <v>500000</v>
      </c>
      <c r="L8" s="60">
        <v>47830000</v>
      </c>
      <c r="M8" s="60">
        <v>48330000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105329000</v>
      </c>
      <c r="W8" s="60">
        <v>69736998</v>
      </c>
      <c r="X8" s="60">
        <v>35592002</v>
      </c>
      <c r="Y8" s="61">
        <v>51.04</v>
      </c>
      <c r="Z8" s="62">
        <v>142974000</v>
      </c>
    </row>
    <row r="9" spans="1:26" ht="12.75">
      <c r="A9" s="58" t="s">
        <v>35</v>
      </c>
      <c r="B9" s="19">
        <v>3271386</v>
      </c>
      <c r="C9" s="19">
        <v>0</v>
      </c>
      <c r="D9" s="59">
        <v>23647239</v>
      </c>
      <c r="E9" s="60">
        <v>23647239</v>
      </c>
      <c r="F9" s="60">
        <v>1276329</v>
      </c>
      <c r="G9" s="60">
        <v>496320</v>
      </c>
      <c r="H9" s="60">
        <v>62401</v>
      </c>
      <c r="I9" s="60">
        <v>1835050</v>
      </c>
      <c r="J9" s="60">
        <v>4645270</v>
      </c>
      <c r="K9" s="60">
        <v>571817</v>
      </c>
      <c r="L9" s="60">
        <v>59696</v>
      </c>
      <c r="M9" s="60">
        <v>5276783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7111833</v>
      </c>
      <c r="W9" s="60">
        <v>11823618</v>
      </c>
      <c r="X9" s="60">
        <v>-4711785</v>
      </c>
      <c r="Y9" s="61">
        <v>-39.85</v>
      </c>
      <c r="Z9" s="62">
        <v>23647239</v>
      </c>
    </row>
    <row r="10" spans="1:26" ht="22.5">
      <c r="A10" s="63" t="s">
        <v>279</v>
      </c>
      <c r="B10" s="64">
        <f>SUM(B5:B9)</f>
        <v>145413014</v>
      </c>
      <c r="C10" s="64">
        <f>SUM(C5:C9)</f>
        <v>0</v>
      </c>
      <c r="D10" s="65">
        <f aca="true" t="shared" si="0" ref="D10:Z10">SUM(D5:D9)</f>
        <v>178037239</v>
      </c>
      <c r="E10" s="66">
        <f t="shared" si="0"/>
        <v>178037239</v>
      </c>
      <c r="F10" s="66">
        <f t="shared" si="0"/>
        <v>57977087</v>
      </c>
      <c r="G10" s="66">
        <f t="shared" si="0"/>
        <v>10478288</v>
      </c>
      <c r="H10" s="66">
        <f t="shared" si="0"/>
        <v>303516</v>
      </c>
      <c r="I10" s="66">
        <f t="shared" si="0"/>
        <v>68758891</v>
      </c>
      <c r="J10" s="66">
        <f t="shared" si="0"/>
        <v>5095289</v>
      </c>
      <c r="K10" s="66">
        <f t="shared" si="0"/>
        <v>1506553</v>
      </c>
      <c r="L10" s="66">
        <f t="shared" si="0"/>
        <v>49680264</v>
      </c>
      <c r="M10" s="66">
        <f t="shared" si="0"/>
        <v>56282106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125040997</v>
      </c>
      <c r="W10" s="66">
        <f t="shared" si="0"/>
        <v>87268614</v>
      </c>
      <c r="X10" s="66">
        <f t="shared" si="0"/>
        <v>37772383</v>
      </c>
      <c r="Y10" s="67">
        <f>+IF(W10&lt;&gt;0,(X10/W10)*100,0)</f>
        <v>43.28289549780177</v>
      </c>
      <c r="Z10" s="68">
        <f t="shared" si="0"/>
        <v>178037239</v>
      </c>
    </row>
    <row r="11" spans="1:26" ht="12.75">
      <c r="A11" s="58" t="s">
        <v>37</v>
      </c>
      <c r="B11" s="19">
        <v>71289094</v>
      </c>
      <c r="C11" s="19">
        <v>0</v>
      </c>
      <c r="D11" s="59">
        <v>71166461</v>
      </c>
      <c r="E11" s="60">
        <v>71166461</v>
      </c>
      <c r="F11" s="60">
        <v>4358776</v>
      </c>
      <c r="G11" s="60">
        <v>3153194</v>
      </c>
      <c r="H11" s="60">
        <v>6044328</v>
      </c>
      <c r="I11" s="60">
        <v>13556298</v>
      </c>
      <c r="J11" s="60">
        <v>3104180</v>
      </c>
      <c r="K11" s="60">
        <v>2889056</v>
      </c>
      <c r="L11" s="60">
        <v>2872511</v>
      </c>
      <c r="M11" s="60">
        <v>8865747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22422045</v>
      </c>
      <c r="W11" s="60">
        <v>35583228</v>
      </c>
      <c r="X11" s="60">
        <v>-13161183</v>
      </c>
      <c r="Y11" s="61">
        <v>-36.99</v>
      </c>
      <c r="Z11" s="62">
        <v>71166461</v>
      </c>
    </row>
    <row r="12" spans="1:26" ht="12.75">
      <c r="A12" s="58" t="s">
        <v>38</v>
      </c>
      <c r="B12" s="19">
        <v>14266170</v>
      </c>
      <c r="C12" s="19">
        <v>0</v>
      </c>
      <c r="D12" s="59">
        <v>13297433</v>
      </c>
      <c r="E12" s="60">
        <v>13297433</v>
      </c>
      <c r="F12" s="60">
        <v>1018677</v>
      </c>
      <c r="G12" s="60">
        <v>378561</v>
      </c>
      <c r="H12" s="60">
        <v>690840</v>
      </c>
      <c r="I12" s="60">
        <v>2088078</v>
      </c>
      <c r="J12" s="60">
        <v>683010</v>
      </c>
      <c r="K12" s="60">
        <v>666552</v>
      </c>
      <c r="L12" s="60">
        <v>683398</v>
      </c>
      <c r="M12" s="60">
        <v>2032960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4121038</v>
      </c>
      <c r="W12" s="60">
        <v>6648714</v>
      </c>
      <c r="X12" s="60">
        <v>-2527676</v>
      </c>
      <c r="Y12" s="61">
        <v>-38.02</v>
      </c>
      <c r="Z12" s="62">
        <v>13297433</v>
      </c>
    </row>
    <row r="13" spans="1:26" ht="12.75">
      <c r="A13" s="58" t="s">
        <v>280</v>
      </c>
      <c r="B13" s="19">
        <v>31301660</v>
      </c>
      <c r="C13" s="19">
        <v>0</v>
      </c>
      <c r="D13" s="59">
        <v>41711800</v>
      </c>
      <c r="E13" s="60">
        <v>41711800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20855898</v>
      </c>
      <c r="X13" s="60">
        <v>-20855898</v>
      </c>
      <c r="Y13" s="61">
        <v>-100</v>
      </c>
      <c r="Z13" s="62">
        <v>41711800</v>
      </c>
    </row>
    <row r="14" spans="1:26" ht="12.75">
      <c r="A14" s="58" t="s">
        <v>40</v>
      </c>
      <c r="B14" s="19">
        <v>980627</v>
      </c>
      <c r="C14" s="19">
        <v>0</v>
      </c>
      <c r="D14" s="59">
        <v>368200</v>
      </c>
      <c r="E14" s="60">
        <v>368200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184098</v>
      </c>
      <c r="X14" s="60">
        <v>-184098</v>
      </c>
      <c r="Y14" s="61">
        <v>-100</v>
      </c>
      <c r="Z14" s="62">
        <v>368200</v>
      </c>
    </row>
    <row r="15" spans="1:26" ht="12.75">
      <c r="A15" s="58" t="s">
        <v>41</v>
      </c>
      <c r="B15" s="19">
        <v>3808322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8468600</v>
      </c>
      <c r="E16" s="60">
        <v>8468600</v>
      </c>
      <c r="F16" s="60">
        <v>3000000</v>
      </c>
      <c r="G16" s="60">
        <v>0</v>
      </c>
      <c r="H16" s="60">
        <v>0</v>
      </c>
      <c r="I16" s="60">
        <v>3000000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3000000</v>
      </c>
      <c r="W16" s="60">
        <v>4234302</v>
      </c>
      <c r="X16" s="60">
        <v>-1234302</v>
      </c>
      <c r="Y16" s="61">
        <v>-29.15</v>
      </c>
      <c r="Z16" s="62">
        <v>8468600</v>
      </c>
    </row>
    <row r="17" spans="1:26" ht="12.75">
      <c r="A17" s="58" t="s">
        <v>43</v>
      </c>
      <c r="B17" s="19">
        <v>59663378</v>
      </c>
      <c r="C17" s="19">
        <v>0</v>
      </c>
      <c r="D17" s="59">
        <v>83122134</v>
      </c>
      <c r="E17" s="60">
        <v>83122134</v>
      </c>
      <c r="F17" s="60">
        <v>4710506</v>
      </c>
      <c r="G17" s="60">
        <v>6586462</v>
      </c>
      <c r="H17" s="60">
        <v>3133272</v>
      </c>
      <c r="I17" s="60">
        <v>14430240</v>
      </c>
      <c r="J17" s="60">
        <v>7715281</v>
      </c>
      <c r="K17" s="60">
        <v>14021489</v>
      </c>
      <c r="L17" s="60">
        <v>13024095</v>
      </c>
      <c r="M17" s="60">
        <v>34760865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49191105</v>
      </c>
      <c r="W17" s="60">
        <v>41877366</v>
      </c>
      <c r="X17" s="60">
        <v>7313739</v>
      </c>
      <c r="Y17" s="61">
        <v>17.46</v>
      </c>
      <c r="Z17" s="62">
        <v>83122134</v>
      </c>
    </row>
    <row r="18" spans="1:26" ht="12.75">
      <c r="A18" s="70" t="s">
        <v>44</v>
      </c>
      <c r="B18" s="71">
        <f>SUM(B11:B17)</f>
        <v>181309251</v>
      </c>
      <c r="C18" s="71">
        <f>SUM(C11:C17)</f>
        <v>0</v>
      </c>
      <c r="D18" s="72">
        <f aca="true" t="shared" si="1" ref="D18:Z18">SUM(D11:D17)</f>
        <v>218134628</v>
      </c>
      <c r="E18" s="73">
        <f t="shared" si="1"/>
        <v>218134628</v>
      </c>
      <c r="F18" s="73">
        <f t="shared" si="1"/>
        <v>13087959</v>
      </c>
      <c r="G18" s="73">
        <f t="shared" si="1"/>
        <v>10118217</v>
      </c>
      <c r="H18" s="73">
        <f t="shared" si="1"/>
        <v>9868440</v>
      </c>
      <c r="I18" s="73">
        <f t="shared" si="1"/>
        <v>33074616</v>
      </c>
      <c r="J18" s="73">
        <f t="shared" si="1"/>
        <v>11502471</v>
      </c>
      <c r="K18" s="73">
        <f t="shared" si="1"/>
        <v>17577097</v>
      </c>
      <c r="L18" s="73">
        <f t="shared" si="1"/>
        <v>16580004</v>
      </c>
      <c r="M18" s="73">
        <f t="shared" si="1"/>
        <v>45659572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78734188</v>
      </c>
      <c r="W18" s="73">
        <f t="shared" si="1"/>
        <v>109383606</v>
      </c>
      <c r="X18" s="73">
        <f t="shared" si="1"/>
        <v>-30649418</v>
      </c>
      <c r="Y18" s="67">
        <f>+IF(W18&lt;&gt;0,(X18/W18)*100,0)</f>
        <v>-28.020120309436496</v>
      </c>
      <c r="Z18" s="74">
        <f t="shared" si="1"/>
        <v>218134628</v>
      </c>
    </row>
    <row r="19" spans="1:26" ht="12.75">
      <c r="A19" s="70" t="s">
        <v>45</v>
      </c>
      <c r="B19" s="75">
        <f>+B10-B18</f>
        <v>-35896237</v>
      </c>
      <c r="C19" s="75">
        <f>+C10-C18</f>
        <v>0</v>
      </c>
      <c r="D19" s="76">
        <f aca="true" t="shared" si="2" ref="D19:Z19">+D10-D18</f>
        <v>-40097389</v>
      </c>
      <c r="E19" s="77">
        <f t="shared" si="2"/>
        <v>-40097389</v>
      </c>
      <c r="F19" s="77">
        <f t="shared" si="2"/>
        <v>44889128</v>
      </c>
      <c r="G19" s="77">
        <f t="shared" si="2"/>
        <v>360071</v>
      </c>
      <c r="H19" s="77">
        <f t="shared" si="2"/>
        <v>-9564924</v>
      </c>
      <c r="I19" s="77">
        <f t="shared" si="2"/>
        <v>35684275</v>
      </c>
      <c r="J19" s="77">
        <f t="shared" si="2"/>
        <v>-6407182</v>
      </c>
      <c r="K19" s="77">
        <f t="shared" si="2"/>
        <v>-16070544</v>
      </c>
      <c r="L19" s="77">
        <f t="shared" si="2"/>
        <v>33100260</v>
      </c>
      <c r="M19" s="77">
        <f t="shared" si="2"/>
        <v>10622534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46306809</v>
      </c>
      <c r="W19" s="77">
        <f>IF(E10=E18,0,W10-W18)</f>
        <v>-22114992</v>
      </c>
      <c r="X19" s="77">
        <f t="shared" si="2"/>
        <v>68421801</v>
      </c>
      <c r="Y19" s="78">
        <f>+IF(W19&lt;&gt;0,(X19/W19)*100,0)</f>
        <v>-309.3910275888863</v>
      </c>
      <c r="Z19" s="79">
        <f t="shared" si="2"/>
        <v>-40097389</v>
      </c>
    </row>
    <row r="20" spans="1:26" ht="12.75">
      <c r="A20" s="58" t="s">
        <v>46</v>
      </c>
      <c r="B20" s="19">
        <v>50927138</v>
      </c>
      <c r="C20" s="19">
        <v>0</v>
      </c>
      <c r="D20" s="59">
        <v>83420000</v>
      </c>
      <c r="E20" s="60">
        <v>83420000</v>
      </c>
      <c r="F20" s="60">
        <v>12641604</v>
      </c>
      <c r="G20" s="60">
        <v>0</v>
      </c>
      <c r="H20" s="60">
        <v>0</v>
      </c>
      <c r="I20" s="60">
        <v>12641604</v>
      </c>
      <c r="J20" s="60">
        <v>0</v>
      </c>
      <c r="K20" s="60">
        <v>5534191</v>
      </c>
      <c r="L20" s="60">
        <v>4920365</v>
      </c>
      <c r="M20" s="60">
        <v>10454556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23096160</v>
      </c>
      <c r="W20" s="60">
        <v>29822502</v>
      </c>
      <c r="X20" s="60">
        <v>-6726342</v>
      </c>
      <c r="Y20" s="61">
        <v>-22.55</v>
      </c>
      <c r="Z20" s="62">
        <v>83420000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15030901</v>
      </c>
      <c r="C22" s="86">
        <f>SUM(C19:C21)</f>
        <v>0</v>
      </c>
      <c r="D22" s="87">
        <f aca="true" t="shared" si="3" ref="D22:Z22">SUM(D19:D21)</f>
        <v>43322611</v>
      </c>
      <c r="E22" s="88">
        <f t="shared" si="3"/>
        <v>43322611</v>
      </c>
      <c r="F22" s="88">
        <f t="shared" si="3"/>
        <v>57530732</v>
      </c>
      <c r="G22" s="88">
        <f t="shared" si="3"/>
        <v>360071</v>
      </c>
      <c r="H22" s="88">
        <f t="shared" si="3"/>
        <v>-9564924</v>
      </c>
      <c r="I22" s="88">
        <f t="shared" si="3"/>
        <v>48325879</v>
      </c>
      <c r="J22" s="88">
        <f t="shared" si="3"/>
        <v>-6407182</v>
      </c>
      <c r="K22" s="88">
        <f t="shared" si="3"/>
        <v>-10536353</v>
      </c>
      <c r="L22" s="88">
        <f t="shared" si="3"/>
        <v>38020625</v>
      </c>
      <c r="M22" s="88">
        <f t="shared" si="3"/>
        <v>21077090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69402969</v>
      </c>
      <c r="W22" s="88">
        <f t="shared" si="3"/>
        <v>7707510</v>
      </c>
      <c r="X22" s="88">
        <f t="shared" si="3"/>
        <v>61695459</v>
      </c>
      <c r="Y22" s="89">
        <f>+IF(W22&lt;&gt;0,(X22/W22)*100,0)</f>
        <v>800.459019839092</v>
      </c>
      <c r="Z22" s="90">
        <f t="shared" si="3"/>
        <v>43322611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15030901</v>
      </c>
      <c r="C24" s="75">
        <f>SUM(C22:C23)</f>
        <v>0</v>
      </c>
      <c r="D24" s="76">
        <f aca="true" t="shared" si="4" ref="D24:Z24">SUM(D22:D23)</f>
        <v>43322611</v>
      </c>
      <c r="E24" s="77">
        <f t="shared" si="4"/>
        <v>43322611</v>
      </c>
      <c r="F24" s="77">
        <f t="shared" si="4"/>
        <v>57530732</v>
      </c>
      <c r="G24" s="77">
        <f t="shared" si="4"/>
        <v>360071</v>
      </c>
      <c r="H24" s="77">
        <f t="shared" si="4"/>
        <v>-9564924</v>
      </c>
      <c r="I24" s="77">
        <f t="shared" si="4"/>
        <v>48325879</v>
      </c>
      <c r="J24" s="77">
        <f t="shared" si="4"/>
        <v>-6407182</v>
      </c>
      <c r="K24" s="77">
        <f t="shared" si="4"/>
        <v>-10536353</v>
      </c>
      <c r="L24" s="77">
        <f t="shared" si="4"/>
        <v>38020625</v>
      </c>
      <c r="M24" s="77">
        <f t="shared" si="4"/>
        <v>21077090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69402969</v>
      </c>
      <c r="W24" s="77">
        <f t="shared" si="4"/>
        <v>7707510</v>
      </c>
      <c r="X24" s="77">
        <f t="shared" si="4"/>
        <v>61695459</v>
      </c>
      <c r="Y24" s="78">
        <f>+IF(W24&lt;&gt;0,(X24/W24)*100,0)</f>
        <v>800.459019839092</v>
      </c>
      <c r="Z24" s="79">
        <f t="shared" si="4"/>
        <v>43322611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43273961</v>
      </c>
      <c r="C27" s="22">
        <v>0</v>
      </c>
      <c r="D27" s="99">
        <v>93734452</v>
      </c>
      <c r="E27" s="100">
        <v>93734452</v>
      </c>
      <c r="F27" s="100">
        <v>5430456</v>
      </c>
      <c r="G27" s="100">
        <v>5644227</v>
      </c>
      <c r="H27" s="100">
        <v>226533</v>
      </c>
      <c r="I27" s="100">
        <v>11301216</v>
      </c>
      <c r="J27" s="100">
        <v>8644541</v>
      </c>
      <c r="K27" s="100">
        <v>6097658</v>
      </c>
      <c r="L27" s="100">
        <v>8667336</v>
      </c>
      <c r="M27" s="100">
        <v>23409535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34710751</v>
      </c>
      <c r="W27" s="100">
        <v>46867226</v>
      </c>
      <c r="X27" s="100">
        <v>-12156475</v>
      </c>
      <c r="Y27" s="101">
        <v>-25.94</v>
      </c>
      <c r="Z27" s="102">
        <v>93734452</v>
      </c>
    </row>
    <row r="28" spans="1:26" ht="12.75">
      <c r="A28" s="103" t="s">
        <v>46</v>
      </c>
      <c r="B28" s="19">
        <v>37777583</v>
      </c>
      <c r="C28" s="19">
        <v>0</v>
      </c>
      <c r="D28" s="59">
        <v>86420000</v>
      </c>
      <c r="E28" s="60">
        <v>86420000</v>
      </c>
      <c r="F28" s="60">
        <v>5430456</v>
      </c>
      <c r="G28" s="60">
        <v>5644227</v>
      </c>
      <c r="H28" s="60">
        <v>226533</v>
      </c>
      <c r="I28" s="60">
        <v>11301216</v>
      </c>
      <c r="J28" s="60">
        <v>8644541</v>
      </c>
      <c r="K28" s="60">
        <v>6097658</v>
      </c>
      <c r="L28" s="60">
        <v>8667336</v>
      </c>
      <c r="M28" s="60">
        <v>23409535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34710751</v>
      </c>
      <c r="W28" s="60">
        <v>43210000</v>
      </c>
      <c r="X28" s="60">
        <v>-8499249</v>
      </c>
      <c r="Y28" s="61">
        <v>-19.67</v>
      </c>
      <c r="Z28" s="62">
        <v>86420000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5496378</v>
      </c>
      <c r="C31" s="19">
        <v>0</v>
      </c>
      <c r="D31" s="59">
        <v>7314452</v>
      </c>
      <c r="E31" s="60">
        <v>7314452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3657226</v>
      </c>
      <c r="X31" s="60">
        <v>-3657226</v>
      </c>
      <c r="Y31" s="61">
        <v>-100</v>
      </c>
      <c r="Z31" s="62">
        <v>7314452</v>
      </c>
    </row>
    <row r="32" spans="1:26" ht="12.75">
      <c r="A32" s="70" t="s">
        <v>54</v>
      </c>
      <c r="B32" s="22">
        <f>SUM(B28:B31)</f>
        <v>43273961</v>
      </c>
      <c r="C32" s="22">
        <f>SUM(C28:C31)</f>
        <v>0</v>
      </c>
      <c r="D32" s="99">
        <f aca="true" t="shared" si="5" ref="D32:Z32">SUM(D28:D31)</f>
        <v>93734452</v>
      </c>
      <c r="E32" s="100">
        <f t="shared" si="5"/>
        <v>93734452</v>
      </c>
      <c r="F32" s="100">
        <f t="shared" si="5"/>
        <v>5430456</v>
      </c>
      <c r="G32" s="100">
        <f t="shared" si="5"/>
        <v>5644227</v>
      </c>
      <c r="H32" s="100">
        <f t="shared" si="5"/>
        <v>226533</v>
      </c>
      <c r="I32" s="100">
        <f t="shared" si="5"/>
        <v>11301216</v>
      </c>
      <c r="J32" s="100">
        <f t="shared" si="5"/>
        <v>8644541</v>
      </c>
      <c r="K32" s="100">
        <f t="shared" si="5"/>
        <v>6097658</v>
      </c>
      <c r="L32" s="100">
        <f t="shared" si="5"/>
        <v>8667336</v>
      </c>
      <c r="M32" s="100">
        <f t="shared" si="5"/>
        <v>23409535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34710751</v>
      </c>
      <c r="W32" s="100">
        <f t="shared" si="5"/>
        <v>46867226</v>
      </c>
      <c r="X32" s="100">
        <f t="shared" si="5"/>
        <v>-12156475</v>
      </c>
      <c r="Y32" s="101">
        <f>+IF(W32&lt;&gt;0,(X32/W32)*100,0)</f>
        <v>-25.93811504866962</v>
      </c>
      <c r="Z32" s="102">
        <f t="shared" si="5"/>
        <v>93734452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71595238</v>
      </c>
      <c r="C35" s="19">
        <v>0</v>
      </c>
      <c r="D35" s="59">
        <v>140045939</v>
      </c>
      <c r="E35" s="60">
        <v>140045939</v>
      </c>
      <c r="F35" s="60">
        <v>74357305</v>
      </c>
      <c r="G35" s="60">
        <v>74357305</v>
      </c>
      <c r="H35" s="60">
        <v>74357305</v>
      </c>
      <c r="I35" s="60">
        <v>74357305</v>
      </c>
      <c r="J35" s="60">
        <v>74357305</v>
      </c>
      <c r="K35" s="60">
        <v>2662872</v>
      </c>
      <c r="L35" s="60">
        <v>3118430</v>
      </c>
      <c r="M35" s="60">
        <v>3118430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3118430</v>
      </c>
      <c r="W35" s="60">
        <v>70022970</v>
      </c>
      <c r="X35" s="60">
        <v>-66904540</v>
      </c>
      <c r="Y35" s="61">
        <v>-95.55</v>
      </c>
      <c r="Z35" s="62">
        <v>140045939</v>
      </c>
    </row>
    <row r="36" spans="1:26" ht="12.75">
      <c r="A36" s="58" t="s">
        <v>57</v>
      </c>
      <c r="B36" s="19">
        <v>418223770</v>
      </c>
      <c r="C36" s="19">
        <v>0</v>
      </c>
      <c r="D36" s="59">
        <v>409910176</v>
      </c>
      <c r="E36" s="60">
        <v>409910176</v>
      </c>
      <c r="F36" s="60">
        <v>5570818</v>
      </c>
      <c r="G36" s="60">
        <v>5570818</v>
      </c>
      <c r="H36" s="60">
        <v>5570818</v>
      </c>
      <c r="I36" s="60">
        <v>5570818</v>
      </c>
      <c r="J36" s="60">
        <v>5570818</v>
      </c>
      <c r="K36" s="60">
        <v>11252067</v>
      </c>
      <c r="L36" s="60">
        <v>8232762</v>
      </c>
      <c r="M36" s="60">
        <v>8232762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8232762</v>
      </c>
      <c r="W36" s="60">
        <v>204955088</v>
      </c>
      <c r="X36" s="60">
        <v>-196722326</v>
      </c>
      <c r="Y36" s="61">
        <v>-95.98</v>
      </c>
      <c r="Z36" s="62">
        <v>409910176</v>
      </c>
    </row>
    <row r="37" spans="1:26" ht="12.75">
      <c r="A37" s="58" t="s">
        <v>58</v>
      </c>
      <c r="B37" s="19">
        <v>43873971</v>
      </c>
      <c r="C37" s="19">
        <v>0</v>
      </c>
      <c r="D37" s="59">
        <v>42763800</v>
      </c>
      <c r="E37" s="60">
        <v>42763800</v>
      </c>
      <c r="F37" s="60">
        <v>815644</v>
      </c>
      <c r="G37" s="60">
        <v>815644</v>
      </c>
      <c r="H37" s="60">
        <v>815644</v>
      </c>
      <c r="I37" s="60">
        <v>815644</v>
      </c>
      <c r="J37" s="60">
        <v>815644</v>
      </c>
      <c r="K37" s="60">
        <v>1658552</v>
      </c>
      <c r="L37" s="60">
        <v>2600781</v>
      </c>
      <c r="M37" s="60">
        <v>2600781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2600781</v>
      </c>
      <c r="W37" s="60">
        <v>21381900</v>
      </c>
      <c r="X37" s="60">
        <v>-18781119</v>
      </c>
      <c r="Y37" s="61">
        <v>-87.84</v>
      </c>
      <c r="Z37" s="62">
        <v>42763800</v>
      </c>
    </row>
    <row r="38" spans="1:26" ht="12.75">
      <c r="A38" s="58" t="s">
        <v>59</v>
      </c>
      <c r="B38" s="19">
        <v>10019986</v>
      </c>
      <c r="C38" s="19">
        <v>0</v>
      </c>
      <c r="D38" s="59">
        <v>9468000</v>
      </c>
      <c r="E38" s="60">
        <v>9468000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4734000</v>
      </c>
      <c r="X38" s="60">
        <v>-4734000</v>
      </c>
      <c r="Y38" s="61">
        <v>-100</v>
      </c>
      <c r="Z38" s="62">
        <v>9468000</v>
      </c>
    </row>
    <row r="39" spans="1:26" ht="12.75">
      <c r="A39" s="58" t="s">
        <v>60</v>
      </c>
      <c r="B39" s="19">
        <v>435925051</v>
      </c>
      <c r="C39" s="19">
        <v>0</v>
      </c>
      <c r="D39" s="59">
        <v>497724315</v>
      </c>
      <c r="E39" s="60">
        <v>497724315</v>
      </c>
      <c r="F39" s="60">
        <v>79112479</v>
      </c>
      <c r="G39" s="60">
        <v>79112479</v>
      </c>
      <c r="H39" s="60">
        <v>79112479</v>
      </c>
      <c r="I39" s="60">
        <v>79112479</v>
      </c>
      <c r="J39" s="60">
        <v>79112479</v>
      </c>
      <c r="K39" s="60">
        <v>12256387</v>
      </c>
      <c r="L39" s="60">
        <v>8750411</v>
      </c>
      <c r="M39" s="60">
        <v>8750411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8750411</v>
      </c>
      <c r="W39" s="60">
        <v>248862158</v>
      </c>
      <c r="X39" s="60">
        <v>-240111747</v>
      </c>
      <c r="Y39" s="61">
        <v>-96.48</v>
      </c>
      <c r="Z39" s="62">
        <v>497724315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57587952</v>
      </c>
      <c r="C42" s="19">
        <v>0</v>
      </c>
      <c r="D42" s="59">
        <v>86980011</v>
      </c>
      <c r="E42" s="60">
        <v>86980011</v>
      </c>
      <c r="F42" s="60">
        <v>57530733</v>
      </c>
      <c r="G42" s="60">
        <v>-1790608</v>
      </c>
      <c r="H42" s="60">
        <v>-12199231</v>
      </c>
      <c r="I42" s="60">
        <v>43540894</v>
      </c>
      <c r="J42" s="60">
        <v>13878142</v>
      </c>
      <c r="K42" s="60">
        <v>-10536928</v>
      </c>
      <c r="L42" s="60">
        <v>-22847279</v>
      </c>
      <c r="M42" s="60">
        <v>-19506065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24034829</v>
      </c>
      <c r="W42" s="60">
        <v>112570356</v>
      </c>
      <c r="X42" s="60">
        <v>-88535527</v>
      </c>
      <c r="Y42" s="61">
        <v>-78.65</v>
      </c>
      <c r="Z42" s="62">
        <v>86980011</v>
      </c>
    </row>
    <row r="43" spans="1:26" ht="12.75">
      <c r="A43" s="58" t="s">
        <v>63</v>
      </c>
      <c r="B43" s="19">
        <v>-49281443</v>
      </c>
      <c r="C43" s="19">
        <v>0</v>
      </c>
      <c r="D43" s="59">
        <v>-80682078</v>
      </c>
      <c r="E43" s="60">
        <v>-80682078</v>
      </c>
      <c r="F43" s="60">
        <v>-1706399</v>
      </c>
      <c r="G43" s="60">
        <v>-5633685</v>
      </c>
      <c r="H43" s="60">
        <v>-226533</v>
      </c>
      <c r="I43" s="60">
        <v>-7566617</v>
      </c>
      <c r="J43" s="60">
        <v>-4430217</v>
      </c>
      <c r="K43" s="60">
        <v>-6097658</v>
      </c>
      <c r="L43" s="60">
        <v>-8667336</v>
      </c>
      <c r="M43" s="60">
        <v>-19195211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-26761828</v>
      </c>
      <c r="W43" s="60">
        <v>-38972076</v>
      </c>
      <c r="X43" s="60">
        <v>12210248</v>
      </c>
      <c r="Y43" s="61">
        <v>-31.33</v>
      </c>
      <c r="Z43" s="62">
        <v>-80682078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57908801</v>
      </c>
      <c r="C45" s="22">
        <v>0</v>
      </c>
      <c r="D45" s="99">
        <v>56297933</v>
      </c>
      <c r="E45" s="100">
        <v>56297933</v>
      </c>
      <c r="F45" s="100">
        <v>105824334</v>
      </c>
      <c r="G45" s="100">
        <v>98400041</v>
      </c>
      <c r="H45" s="100">
        <v>85974277</v>
      </c>
      <c r="I45" s="100">
        <v>85974277</v>
      </c>
      <c r="J45" s="100">
        <v>95422202</v>
      </c>
      <c r="K45" s="100">
        <v>78787616</v>
      </c>
      <c r="L45" s="100">
        <v>47273001</v>
      </c>
      <c r="M45" s="100">
        <v>47273001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47273001</v>
      </c>
      <c r="W45" s="100">
        <v>123598280</v>
      </c>
      <c r="X45" s="100">
        <v>-76325279</v>
      </c>
      <c r="Y45" s="101">
        <v>-61.75</v>
      </c>
      <c r="Z45" s="102">
        <v>56297933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7113426</v>
      </c>
      <c r="C49" s="52">
        <v>0</v>
      </c>
      <c r="D49" s="129">
        <v>8645665</v>
      </c>
      <c r="E49" s="54">
        <v>731124</v>
      </c>
      <c r="F49" s="54">
        <v>0</v>
      </c>
      <c r="G49" s="54">
        <v>0</v>
      </c>
      <c r="H49" s="54">
        <v>0</v>
      </c>
      <c r="I49" s="54">
        <v>4133740</v>
      </c>
      <c r="J49" s="54">
        <v>0</v>
      </c>
      <c r="K49" s="54">
        <v>0</v>
      </c>
      <c r="L49" s="54">
        <v>0</v>
      </c>
      <c r="M49" s="54">
        <v>449742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283746</v>
      </c>
      <c r="W49" s="54">
        <v>600645</v>
      </c>
      <c r="X49" s="54">
        <v>23940205</v>
      </c>
      <c r="Y49" s="54">
        <v>45898293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92008</v>
      </c>
      <c r="E51" s="54">
        <v>35470</v>
      </c>
      <c r="F51" s="54">
        <v>0</v>
      </c>
      <c r="G51" s="54">
        <v>0</v>
      </c>
      <c r="H51" s="54">
        <v>0</v>
      </c>
      <c r="I51" s="54">
        <v>1867385</v>
      </c>
      <c r="J51" s="54">
        <v>0</v>
      </c>
      <c r="K51" s="54">
        <v>0</v>
      </c>
      <c r="L51" s="54">
        <v>0</v>
      </c>
      <c r="M51" s="54">
        <v>1646882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115865</v>
      </c>
      <c r="W51" s="54">
        <v>461073</v>
      </c>
      <c r="X51" s="54">
        <v>381296</v>
      </c>
      <c r="Y51" s="54">
        <v>4599979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28.73122064537943</v>
      </c>
      <c r="C58" s="5">
        <f>IF(C67=0,0,+(C76/C67)*100)</f>
        <v>0</v>
      </c>
      <c r="D58" s="6">
        <f aca="true" t="shared" si="6" ref="D58:Z58">IF(D67=0,0,+(D76/D67)*100)</f>
        <v>47.74172716851356</v>
      </c>
      <c r="E58" s="7">
        <f t="shared" si="6"/>
        <v>47.74172716851356</v>
      </c>
      <c r="F58" s="7">
        <f t="shared" si="6"/>
        <v>100</v>
      </c>
      <c r="G58" s="7">
        <f t="shared" si="6"/>
        <v>2.287855008006738</v>
      </c>
      <c r="H58" s="7">
        <f t="shared" si="6"/>
        <v>100</v>
      </c>
      <c r="I58" s="7">
        <f t="shared" si="6"/>
        <v>6.106546190513279</v>
      </c>
      <c r="J58" s="7">
        <f t="shared" si="6"/>
        <v>110.02179907959442</v>
      </c>
      <c r="K58" s="7">
        <f t="shared" si="6"/>
        <v>100</v>
      </c>
      <c r="L58" s="7">
        <f t="shared" si="6"/>
        <v>100</v>
      </c>
      <c r="M58" s="7">
        <f t="shared" si="6"/>
        <v>101.68577775468609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26.400354789032903</v>
      </c>
      <c r="W58" s="7">
        <f t="shared" si="6"/>
        <v>47.74174541144265</v>
      </c>
      <c r="X58" s="7">
        <f t="shared" si="6"/>
        <v>0</v>
      </c>
      <c r="Y58" s="7">
        <f t="shared" si="6"/>
        <v>0</v>
      </c>
      <c r="Z58" s="8">
        <f t="shared" si="6"/>
        <v>47.74172716851356</v>
      </c>
    </row>
    <row r="59" spans="1:26" ht="12.75">
      <c r="A59" s="37" t="s">
        <v>31</v>
      </c>
      <c r="B59" s="9">
        <f aca="true" t="shared" si="7" ref="B59:Z66">IF(B68=0,0,+(B77/B68)*100)</f>
        <v>33.51655556819683</v>
      </c>
      <c r="C59" s="9">
        <f t="shared" si="7"/>
        <v>0</v>
      </c>
      <c r="D59" s="2">
        <f t="shared" si="7"/>
        <v>35.00004752851711</v>
      </c>
      <c r="E59" s="10">
        <f t="shared" si="7"/>
        <v>35.00004752851711</v>
      </c>
      <c r="F59" s="10">
        <f t="shared" si="7"/>
        <v>100</v>
      </c>
      <c r="G59" s="10">
        <f t="shared" si="7"/>
        <v>1.8011320860354734</v>
      </c>
      <c r="H59" s="10">
        <f t="shared" si="7"/>
        <v>100</v>
      </c>
      <c r="I59" s="10">
        <f t="shared" si="7"/>
        <v>5.00452136077823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25.033730394766696</v>
      </c>
      <c r="W59" s="10">
        <f t="shared" si="7"/>
        <v>35.00006416352859</v>
      </c>
      <c r="X59" s="10">
        <f t="shared" si="7"/>
        <v>0</v>
      </c>
      <c r="Y59" s="10">
        <f t="shared" si="7"/>
        <v>0</v>
      </c>
      <c r="Z59" s="11">
        <f t="shared" si="7"/>
        <v>35.00004752851711</v>
      </c>
    </row>
    <row r="60" spans="1:26" ht="12.75">
      <c r="A60" s="38" t="s">
        <v>32</v>
      </c>
      <c r="B60" s="12">
        <f t="shared" si="7"/>
        <v>38.61910369704107</v>
      </c>
      <c r="C60" s="12">
        <f t="shared" si="7"/>
        <v>0</v>
      </c>
      <c r="D60" s="3">
        <f t="shared" si="7"/>
        <v>99.9996</v>
      </c>
      <c r="E60" s="13">
        <f t="shared" si="7"/>
        <v>99.9996</v>
      </c>
      <c r="F60" s="13">
        <f t="shared" si="7"/>
        <v>100</v>
      </c>
      <c r="G60" s="13">
        <f t="shared" si="7"/>
        <v>34.46751912399102</v>
      </c>
      <c r="H60" s="13">
        <f t="shared" si="7"/>
        <v>100</v>
      </c>
      <c r="I60" s="13">
        <f t="shared" si="7"/>
        <v>56.31465122934093</v>
      </c>
      <c r="J60" s="13">
        <f t="shared" si="7"/>
        <v>0</v>
      </c>
      <c r="K60" s="13">
        <f t="shared" si="7"/>
        <v>100</v>
      </c>
      <c r="L60" s="13">
        <f t="shared" si="7"/>
        <v>100</v>
      </c>
      <c r="M60" s="13">
        <f t="shared" si="7"/>
        <v>155.96019505416103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83.6527594329988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99.9996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38.61910369704107</v>
      </c>
      <c r="C64" s="12">
        <f t="shared" si="7"/>
        <v>0</v>
      </c>
      <c r="D64" s="3">
        <f t="shared" si="7"/>
        <v>99.9996</v>
      </c>
      <c r="E64" s="13">
        <f t="shared" si="7"/>
        <v>99.9996</v>
      </c>
      <c r="F64" s="13">
        <f t="shared" si="7"/>
        <v>100</v>
      </c>
      <c r="G64" s="13">
        <f t="shared" si="7"/>
        <v>34.46751912399102</v>
      </c>
      <c r="H64" s="13">
        <f t="shared" si="7"/>
        <v>100</v>
      </c>
      <c r="I64" s="13">
        <f t="shared" si="7"/>
        <v>56.31465122934093</v>
      </c>
      <c r="J64" s="13">
        <f t="shared" si="7"/>
        <v>0</v>
      </c>
      <c r="K64" s="13">
        <f t="shared" si="7"/>
        <v>100</v>
      </c>
      <c r="L64" s="13">
        <f t="shared" si="7"/>
        <v>0</v>
      </c>
      <c r="M64" s="13">
        <f t="shared" si="7"/>
        <v>258.2449868507561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93.85108942654725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3.8147909128913247</v>
      </c>
      <c r="C66" s="15">
        <f t="shared" si="7"/>
        <v>0</v>
      </c>
      <c r="D66" s="4">
        <f t="shared" si="7"/>
        <v>100.00038022813689</v>
      </c>
      <c r="E66" s="16">
        <f t="shared" si="7"/>
        <v>100.00038022813689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100.00038022813689</v>
      </c>
    </row>
    <row r="67" spans="1:26" ht="12.75" hidden="1">
      <c r="A67" s="41" t="s">
        <v>287</v>
      </c>
      <c r="B67" s="24">
        <v>11640842</v>
      </c>
      <c r="C67" s="24"/>
      <c r="D67" s="25">
        <v>10468000</v>
      </c>
      <c r="E67" s="26">
        <v>10468000</v>
      </c>
      <c r="F67" s="26">
        <v>146758</v>
      </c>
      <c r="G67" s="26">
        <v>9536968</v>
      </c>
      <c r="H67" s="26">
        <v>241115</v>
      </c>
      <c r="I67" s="26">
        <v>9924841</v>
      </c>
      <c r="J67" s="26">
        <v>450019</v>
      </c>
      <c r="K67" s="26">
        <v>434736</v>
      </c>
      <c r="L67" s="26">
        <v>1790568</v>
      </c>
      <c r="M67" s="26">
        <v>2675323</v>
      </c>
      <c r="N67" s="26"/>
      <c r="O67" s="26"/>
      <c r="P67" s="26"/>
      <c r="Q67" s="26"/>
      <c r="R67" s="26"/>
      <c r="S67" s="26"/>
      <c r="T67" s="26"/>
      <c r="U67" s="26"/>
      <c r="V67" s="26">
        <v>12600164</v>
      </c>
      <c r="W67" s="26">
        <v>5233998</v>
      </c>
      <c r="X67" s="26"/>
      <c r="Y67" s="25"/>
      <c r="Z67" s="27">
        <v>10468000</v>
      </c>
    </row>
    <row r="68" spans="1:26" ht="12.75" hidden="1">
      <c r="A68" s="37" t="s">
        <v>31</v>
      </c>
      <c r="B68" s="19">
        <v>8754396</v>
      </c>
      <c r="C68" s="19"/>
      <c r="D68" s="20">
        <v>8416000</v>
      </c>
      <c r="E68" s="21">
        <v>8416000</v>
      </c>
      <c r="F68" s="21">
        <v>118576</v>
      </c>
      <c r="G68" s="21">
        <v>9394869</v>
      </c>
      <c r="H68" s="21">
        <v>198233</v>
      </c>
      <c r="I68" s="21">
        <v>9711678</v>
      </c>
      <c r="J68" s="21">
        <v>450019</v>
      </c>
      <c r="K68" s="21">
        <v>386064</v>
      </c>
      <c r="L68" s="21">
        <v>1758647</v>
      </c>
      <c r="M68" s="21">
        <v>2594730</v>
      </c>
      <c r="N68" s="21"/>
      <c r="O68" s="21"/>
      <c r="P68" s="21"/>
      <c r="Q68" s="21"/>
      <c r="R68" s="21"/>
      <c r="S68" s="21"/>
      <c r="T68" s="21"/>
      <c r="U68" s="21"/>
      <c r="V68" s="21">
        <v>12306408</v>
      </c>
      <c r="W68" s="21">
        <v>4207998</v>
      </c>
      <c r="X68" s="21"/>
      <c r="Y68" s="20"/>
      <c r="Z68" s="23">
        <v>8416000</v>
      </c>
    </row>
    <row r="69" spans="1:26" ht="12.75" hidden="1">
      <c r="A69" s="38" t="s">
        <v>32</v>
      </c>
      <c r="B69" s="19">
        <v>862744</v>
      </c>
      <c r="C69" s="19"/>
      <c r="D69" s="20">
        <v>1000000</v>
      </c>
      <c r="E69" s="21">
        <v>1000000</v>
      </c>
      <c r="F69" s="21">
        <v>28182</v>
      </c>
      <c r="G69" s="21">
        <v>142099</v>
      </c>
      <c r="H69" s="21">
        <v>42882</v>
      </c>
      <c r="I69" s="21">
        <v>213163</v>
      </c>
      <c r="J69" s="21"/>
      <c r="K69" s="21">
        <v>48672</v>
      </c>
      <c r="L69" s="21">
        <v>31921</v>
      </c>
      <c r="M69" s="21">
        <v>80593</v>
      </c>
      <c r="N69" s="21"/>
      <c r="O69" s="21"/>
      <c r="P69" s="21"/>
      <c r="Q69" s="21"/>
      <c r="R69" s="21"/>
      <c r="S69" s="21"/>
      <c r="T69" s="21"/>
      <c r="U69" s="21"/>
      <c r="V69" s="21">
        <v>293756</v>
      </c>
      <c r="W69" s="21">
        <v>499998</v>
      </c>
      <c r="X69" s="21"/>
      <c r="Y69" s="20"/>
      <c r="Z69" s="23">
        <v>1000000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>
        <v>31921</v>
      </c>
      <c r="M72" s="21">
        <v>31921</v>
      </c>
      <c r="N72" s="21"/>
      <c r="O72" s="21"/>
      <c r="P72" s="21"/>
      <c r="Q72" s="21"/>
      <c r="R72" s="21"/>
      <c r="S72" s="21"/>
      <c r="T72" s="21"/>
      <c r="U72" s="21"/>
      <c r="V72" s="21">
        <v>31921</v>
      </c>
      <c r="W72" s="21"/>
      <c r="X72" s="21"/>
      <c r="Y72" s="20"/>
      <c r="Z72" s="23"/>
    </row>
    <row r="73" spans="1:26" ht="12.75" hidden="1">
      <c r="A73" s="39" t="s">
        <v>106</v>
      </c>
      <c r="B73" s="19">
        <v>862744</v>
      </c>
      <c r="C73" s="19"/>
      <c r="D73" s="20">
        <v>1000000</v>
      </c>
      <c r="E73" s="21">
        <v>1000000</v>
      </c>
      <c r="F73" s="21">
        <v>28182</v>
      </c>
      <c r="G73" s="21">
        <v>142099</v>
      </c>
      <c r="H73" s="21">
        <v>42882</v>
      </c>
      <c r="I73" s="21">
        <v>213163</v>
      </c>
      <c r="J73" s="21"/>
      <c r="K73" s="21">
        <v>48672</v>
      </c>
      <c r="L73" s="21"/>
      <c r="M73" s="21">
        <v>48672</v>
      </c>
      <c r="N73" s="21"/>
      <c r="O73" s="21"/>
      <c r="P73" s="21"/>
      <c r="Q73" s="21"/>
      <c r="R73" s="21"/>
      <c r="S73" s="21"/>
      <c r="T73" s="21"/>
      <c r="U73" s="21"/>
      <c r="V73" s="21">
        <v>261835</v>
      </c>
      <c r="W73" s="21">
        <v>499998</v>
      </c>
      <c r="X73" s="21"/>
      <c r="Y73" s="20"/>
      <c r="Z73" s="23">
        <v>1000000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2023702</v>
      </c>
      <c r="C75" s="28"/>
      <c r="D75" s="29">
        <v>1052000</v>
      </c>
      <c r="E75" s="30">
        <v>1052000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526002</v>
      </c>
      <c r="X75" s="30"/>
      <c r="Y75" s="29"/>
      <c r="Z75" s="31">
        <v>1052000</v>
      </c>
    </row>
    <row r="76" spans="1:26" ht="12.75" hidden="1">
      <c r="A76" s="42" t="s">
        <v>288</v>
      </c>
      <c r="B76" s="32">
        <v>3344556</v>
      </c>
      <c r="C76" s="32"/>
      <c r="D76" s="33">
        <v>4997604</v>
      </c>
      <c r="E76" s="34">
        <v>4997604</v>
      </c>
      <c r="F76" s="34">
        <v>146758</v>
      </c>
      <c r="G76" s="34">
        <v>218192</v>
      </c>
      <c r="H76" s="34">
        <v>241115</v>
      </c>
      <c r="I76" s="34">
        <v>606065</v>
      </c>
      <c r="J76" s="34">
        <v>495119</v>
      </c>
      <c r="K76" s="34">
        <v>434736</v>
      </c>
      <c r="L76" s="34">
        <v>1790568</v>
      </c>
      <c r="M76" s="34">
        <v>2720423</v>
      </c>
      <c r="N76" s="34"/>
      <c r="O76" s="34"/>
      <c r="P76" s="34"/>
      <c r="Q76" s="34"/>
      <c r="R76" s="34"/>
      <c r="S76" s="34"/>
      <c r="T76" s="34"/>
      <c r="U76" s="34"/>
      <c r="V76" s="34">
        <v>3326488</v>
      </c>
      <c r="W76" s="34">
        <v>2498802</v>
      </c>
      <c r="X76" s="34"/>
      <c r="Y76" s="33"/>
      <c r="Z76" s="35">
        <v>4997604</v>
      </c>
    </row>
    <row r="77" spans="1:26" ht="12.75" hidden="1">
      <c r="A77" s="37" t="s">
        <v>31</v>
      </c>
      <c r="B77" s="19">
        <v>2934172</v>
      </c>
      <c r="C77" s="19"/>
      <c r="D77" s="20">
        <v>2945604</v>
      </c>
      <c r="E77" s="21">
        <v>2945604</v>
      </c>
      <c r="F77" s="21">
        <v>118576</v>
      </c>
      <c r="G77" s="21">
        <v>169214</v>
      </c>
      <c r="H77" s="21">
        <v>198233</v>
      </c>
      <c r="I77" s="21">
        <v>486023</v>
      </c>
      <c r="J77" s="21">
        <v>450019</v>
      </c>
      <c r="K77" s="21">
        <v>386064</v>
      </c>
      <c r="L77" s="21">
        <v>1758647</v>
      </c>
      <c r="M77" s="21">
        <v>2594730</v>
      </c>
      <c r="N77" s="21"/>
      <c r="O77" s="21"/>
      <c r="P77" s="21"/>
      <c r="Q77" s="21"/>
      <c r="R77" s="21"/>
      <c r="S77" s="21"/>
      <c r="T77" s="21"/>
      <c r="U77" s="21"/>
      <c r="V77" s="21">
        <v>3080753</v>
      </c>
      <c r="W77" s="21">
        <v>1472802</v>
      </c>
      <c r="X77" s="21"/>
      <c r="Y77" s="20"/>
      <c r="Z77" s="23">
        <v>2945604</v>
      </c>
    </row>
    <row r="78" spans="1:26" ht="12.75" hidden="1">
      <c r="A78" s="38" t="s">
        <v>32</v>
      </c>
      <c r="B78" s="19">
        <v>333184</v>
      </c>
      <c r="C78" s="19"/>
      <c r="D78" s="20">
        <v>999996</v>
      </c>
      <c r="E78" s="21">
        <v>999996</v>
      </c>
      <c r="F78" s="21">
        <v>28182</v>
      </c>
      <c r="G78" s="21">
        <v>48978</v>
      </c>
      <c r="H78" s="21">
        <v>42882</v>
      </c>
      <c r="I78" s="21">
        <v>120042</v>
      </c>
      <c r="J78" s="21">
        <v>45100</v>
      </c>
      <c r="K78" s="21">
        <v>48672</v>
      </c>
      <c r="L78" s="21">
        <v>31921</v>
      </c>
      <c r="M78" s="21">
        <v>125693</v>
      </c>
      <c r="N78" s="21"/>
      <c r="O78" s="21"/>
      <c r="P78" s="21"/>
      <c r="Q78" s="21"/>
      <c r="R78" s="21"/>
      <c r="S78" s="21"/>
      <c r="T78" s="21"/>
      <c r="U78" s="21"/>
      <c r="V78" s="21">
        <v>245735</v>
      </c>
      <c r="W78" s="21">
        <v>499998</v>
      </c>
      <c r="X78" s="21"/>
      <c r="Y78" s="20"/>
      <c r="Z78" s="23">
        <v>999996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333184</v>
      </c>
      <c r="C82" s="19"/>
      <c r="D82" s="20">
        <v>999996</v>
      </c>
      <c r="E82" s="21">
        <v>999996</v>
      </c>
      <c r="F82" s="21">
        <v>28182</v>
      </c>
      <c r="G82" s="21">
        <v>48978</v>
      </c>
      <c r="H82" s="21">
        <v>42882</v>
      </c>
      <c r="I82" s="21">
        <v>120042</v>
      </c>
      <c r="J82" s="21">
        <v>45100</v>
      </c>
      <c r="K82" s="21">
        <v>48672</v>
      </c>
      <c r="L82" s="21">
        <v>31921</v>
      </c>
      <c r="M82" s="21">
        <v>125693</v>
      </c>
      <c r="N82" s="21"/>
      <c r="O82" s="21"/>
      <c r="P82" s="21"/>
      <c r="Q82" s="21"/>
      <c r="R82" s="21"/>
      <c r="S82" s="21"/>
      <c r="T82" s="21"/>
      <c r="U82" s="21"/>
      <c r="V82" s="21">
        <v>245735</v>
      </c>
      <c r="W82" s="21">
        <v>499998</v>
      </c>
      <c r="X82" s="21"/>
      <c r="Y82" s="20"/>
      <c r="Z82" s="23">
        <v>999996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77200</v>
      </c>
      <c r="C84" s="28"/>
      <c r="D84" s="29">
        <v>1052004</v>
      </c>
      <c r="E84" s="30">
        <v>1052004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526002</v>
      </c>
      <c r="X84" s="30"/>
      <c r="Y84" s="29"/>
      <c r="Z84" s="31">
        <v>1052004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6622760</v>
      </c>
      <c r="F5" s="358">
        <f t="shared" si="0"/>
        <v>6622760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3311380</v>
      </c>
      <c r="Y5" s="358">
        <f t="shared" si="0"/>
        <v>-3311380</v>
      </c>
      <c r="Z5" s="359">
        <f>+IF(X5&lt;&gt;0,+(Y5/X5)*100,0)</f>
        <v>-100</v>
      </c>
      <c r="AA5" s="360">
        <f>+AA6+AA8+AA11+AA13+AA15</f>
        <v>6622760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6422760</v>
      </c>
      <c r="F6" s="59">
        <f t="shared" si="1"/>
        <v>6422760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3211380</v>
      </c>
      <c r="Y6" s="59">
        <f t="shared" si="1"/>
        <v>-3211380</v>
      </c>
      <c r="Z6" s="61">
        <f>+IF(X6&lt;&gt;0,+(Y6/X6)*100,0)</f>
        <v>-100</v>
      </c>
      <c r="AA6" s="62">
        <f t="shared" si="1"/>
        <v>6422760</v>
      </c>
    </row>
    <row r="7" spans="1:27" ht="12.75">
      <c r="A7" s="291" t="s">
        <v>230</v>
      </c>
      <c r="B7" s="142"/>
      <c r="C7" s="60"/>
      <c r="D7" s="340"/>
      <c r="E7" s="60">
        <v>6422760</v>
      </c>
      <c r="F7" s="59">
        <v>6422760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3211380</v>
      </c>
      <c r="Y7" s="59">
        <v>-3211380</v>
      </c>
      <c r="Z7" s="61">
        <v>-100</v>
      </c>
      <c r="AA7" s="62">
        <v>6422760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200000</v>
      </c>
      <c r="F8" s="59">
        <f t="shared" si="2"/>
        <v>200000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100000</v>
      </c>
      <c r="Y8" s="59">
        <f t="shared" si="2"/>
        <v>-100000</v>
      </c>
      <c r="Z8" s="61">
        <f>+IF(X8&lt;&gt;0,+(Y8/X8)*100,0)</f>
        <v>-100</v>
      </c>
      <c r="AA8" s="62">
        <f>SUM(AA9:AA10)</f>
        <v>200000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>
        <v>200000</v>
      </c>
      <c r="F10" s="59">
        <v>200000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100000</v>
      </c>
      <c r="Y10" s="59">
        <v>-100000</v>
      </c>
      <c r="Z10" s="61">
        <v>-100</v>
      </c>
      <c r="AA10" s="62">
        <v>200000</v>
      </c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3808322</v>
      </c>
      <c r="D40" s="344">
        <f t="shared" si="9"/>
        <v>0</v>
      </c>
      <c r="E40" s="343">
        <f t="shared" si="9"/>
        <v>2989855</v>
      </c>
      <c r="F40" s="345">
        <f t="shared" si="9"/>
        <v>2989855</v>
      </c>
      <c r="G40" s="345">
        <f t="shared" si="9"/>
        <v>28743</v>
      </c>
      <c r="H40" s="343">
        <f t="shared" si="9"/>
        <v>176720</v>
      </c>
      <c r="I40" s="343">
        <f t="shared" si="9"/>
        <v>7433</v>
      </c>
      <c r="J40" s="345">
        <f t="shared" si="9"/>
        <v>212896</v>
      </c>
      <c r="K40" s="345">
        <f t="shared" si="9"/>
        <v>0</v>
      </c>
      <c r="L40" s="343">
        <f t="shared" si="9"/>
        <v>150570</v>
      </c>
      <c r="M40" s="343">
        <f t="shared" si="9"/>
        <v>279005</v>
      </c>
      <c r="N40" s="345">
        <f t="shared" si="9"/>
        <v>429575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642471</v>
      </c>
      <c r="X40" s="343">
        <f t="shared" si="9"/>
        <v>1494928</v>
      </c>
      <c r="Y40" s="345">
        <f t="shared" si="9"/>
        <v>-852457</v>
      </c>
      <c r="Z40" s="336">
        <f>+IF(X40&lt;&gt;0,+(Y40/X40)*100,0)</f>
        <v>-57.02328138880267</v>
      </c>
      <c r="AA40" s="350">
        <f>SUM(AA41:AA49)</f>
        <v>2989855</v>
      </c>
    </row>
    <row r="41" spans="1:27" ht="12.75">
      <c r="A41" s="361" t="s">
        <v>249</v>
      </c>
      <c r="B41" s="142"/>
      <c r="C41" s="362">
        <v>2699824</v>
      </c>
      <c r="D41" s="363"/>
      <c r="E41" s="362">
        <v>369640</v>
      </c>
      <c r="F41" s="364">
        <v>369640</v>
      </c>
      <c r="G41" s="364">
        <v>28743</v>
      </c>
      <c r="H41" s="362">
        <v>176720</v>
      </c>
      <c r="I41" s="362">
        <v>7433</v>
      </c>
      <c r="J41" s="364">
        <v>212896</v>
      </c>
      <c r="K41" s="364"/>
      <c r="L41" s="362">
        <v>147270</v>
      </c>
      <c r="M41" s="362">
        <v>279005</v>
      </c>
      <c r="N41" s="364">
        <v>426275</v>
      </c>
      <c r="O41" s="364"/>
      <c r="P41" s="362"/>
      <c r="Q41" s="362"/>
      <c r="R41" s="364"/>
      <c r="S41" s="364"/>
      <c r="T41" s="362"/>
      <c r="U41" s="362"/>
      <c r="V41" s="364"/>
      <c r="W41" s="364">
        <v>639171</v>
      </c>
      <c r="X41" s="362">
        <v>184820</v>
      </c>
      <c r="Y41" s="364">
        <v>454351</v>
      </c>
      <c r="Z41" s="365">
        <v>245.83</v>
      </c>
      <c r="AA41" s="366">
        <v>369640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1108498</v>
      </c>
      <c r="D43" s="369"/>
      <c r="E43" s="305">
        <v>1590120</v>
      </c>
      <c r="F43" s="370">
        <v>1590120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795060</v>
      </c>
      <c r="Y43" s="370">
        <v>-795060</v>
      </c>
      <c r="Z43" s="371">
        <v>-100</v>
      </c>
      <c r="AA43" s="303">
        <v>1590120</v>
      </c>
    </row>
    <row r="44" spans="1:27" ht="12.75">
      <c r="A44" s="361" t="s">
        <v>252</v>
      </c>
      <c r="B44" s="136"/>
      <c r="C44" s="60"/>
      <c r="D44" s="368"/>
      <c r="E44" s="54">
        <v>134322</v>
      </c>
      <c r="F44" s="53">
        <v>134322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67161</v>
      </c>
      <c r="Y44" s="53">
        <v>-67161</v>
      </c>
      <c r="Z44" s="94">
        <v>-100</v>
      </c>
      <c r="AA44" s="95">
        <v>134322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895773</v>
      </c>
      <c r="F47" s="53">
        <v>895773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447887</v>
      </c>
      <c r="Y47" s="53">
        <v>-447887</v>
      </c>
      <c r="Z47" s="94">
        <v>-100</v>
      </c>
      <c r="AA47" s="95">
        <v>895773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>
        <v>3300</v>
      </c>
      <c r="M48" s="54"/>
      <c r="N48" s="53">
        <v>3300</v>
      </c>
      <c r="O48" s="53"/>
      <c r="P48" s="54"/>
      <c r="Q48" s="54"/>
      <c r="R48" s="53"/>
      <c r="S48" s="53"/>
      <c r="T48" s="54"/>
      <c r="U48" s="54"/>
      <c r="V48" s="53"/>
      <c r="W48" s="53">
        <v>3300</v>
      </c>
      <c r="X48" s="54"/>
      <c r="Y48" s="53">
        <v>3300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3808322</v>
      </c>
      <c r="D60" s="346">
        <f t="shared" si="14"/>
        <v>0</v>
      </c>
      <c r="E60" s="219">
        <f t="shared" si="14"/>
        <v>9612615</v>
      </c>
      <c r="F60" s="264">
        <f t="shared" si="14"/>
        <v>9612615</v>
      </c>
      <c r="G60" s="264">
        <f t="shared" si="14"/>
        <v>28743</v>
      </c>
      <c r="H60" s="219">
        <f t="shared" si="14"/>
        <v>176720</v>
      </c>
      <c r="I60" s="219">
        <f t="shared" si="14"/>
        <v>7433</v>
      </c>
      <c r="J60" s="264">
        <f t="shared" si="14"/>
        <v>212896</v>
      </c>
      <c r="K60" s="264">
        <f t="shared" si="14"/>
        <v>0</v>
      </c>
      <c r="L60" s="219">
        <f t="shared" si="14"/>
        <v>150570</v>
      </c>
      <c r="M60" s="219">
        <f t="shared" si="14"/>
        <v>279005</v>
      </c>
      <c r="N60" s="264">
        <f t="shared" si="14"/>
        <v>429575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642471</v>
      </c>
      <c r="X60" s="219">
        <f t="shared" si="14"/>
        <v>4806308</v>
      </c>
      <c r="Y60" s="264">
        <f t="shared" si="14"/>
        <v>-4163837</v>
      </c>
      <c r="Z60" s="337">
        <f>+IF(X60&lt;&gt;0,+(Y60/X60)*100,0)</f>
        <v>-86.63275428873888</v>
      </c>
      <c r="AA60" s="232">
        <f>+AA57+AA54+AA51+AA40+AA37+AA34+AA22+AA5</f>
        <v>9612615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144550270</v>
      </c>
      <c r="D5" s="153">
        <f>SUM(D6:D8)</f>
        <v>0</v>
      </c>
      <c r="E5" s="154">
        <f t="shared" si="0"/>
        <v>85669846</v>
      </c>
      <c r="F5" s="100">
        <f t="shared" si="0"/>
        <v>85669846</v>
      </c>
      <c r="G5" s="100">
        <f t="shared" si="0"/>
        <v>57948905</v>
      </c>
      <c r="H5" s="100">
        <f t="shared" si="0"/>
        <v>9885944</v>
      </c>
      <c r="I5" s="100">
        <f t="shared" si="0"/>
        <v>260634</v>
      </c>
      <c r="J5" s="100">
        <f t="shared" si="0"/>
        <v>68095483</v>
      </c>
      <c r="K5" s="100">
        <f t="shared" si="0"/>
        <v>5095289</v>
      </c>
      <c r="L5" s="100">
        <f t="shared" si="0"/>
        <v>957881</v>
      </c>
      <c r="M5" s="100">
        <f t="shared" si="0"/>
        <v>38730739</v>
      </c>
      <c r="N5" s="100">
        <f t="shared" si="0"/>
        <v>44783909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112879392</v>
      </c>
      <c r="X5" s="100">
        <f t="shared" si="0"/>
        <v>42834924</v>
      </c>
      <c r="Y5" s="100">
        <f t="shared" si="0"/>
        <v>70044468</v>
      </c>
      <c r="Z5" s="137">
        <f>+IF(X5&lt;&gt;0,+(Y5/X5)*100,0)</f>
        <v>163.52186827738973</v>
      </c>
      <c r="AA5" s="153">
        <f>SUM(AA6:AA8)</f>
        <v>85669846</v>
      </c>
    </row>
    <row r="6" spans="1:27" ht="12.75">
      <c r="A6" s="138" t="s">
        <v>75</v>
      </c>
      <c r="B6" s="136"/>
      <c r="C6" s="155"/>
      <c r="D6" s="155"/>
      <c r="E6" s="156">
        <v>31836508</v>
      </c>
      <c r="F6" s="60">
        <v>31836508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15918252</v>
      </c>
      <c r="Y6" s="60">
        <v>-15918252</v>
      </c>
      <c r="Z6" s="140">
        <v>-100</v>
      </c>
      <c r="AA6" s="155">
        <v>31836508</v>
      </c>
    </row>
    <row r="7" spans="1:27" ht="12.75">
      <c r="A7" s="138" t="s">
        <v>76</v>
      </c>
      <c r="B7" s="136"/>
      <c r="C7" s="157">
        <v>144550270</v>
      </c>
      <c r="D7" s="157"/>
      <c r="E7" s="158">
        <v>47794319</v>
      </c>
      <c r="F7" s="159">
        <v>47794319</v>
      </c>
      <c r="G7" s="159">
        <v>57948905</v>
      </c>
      <c r="H7" s="159">
        <v>9885944</v>
      </c>
      <c r="I7" s="159">
        <v>260634</v>
      </c>
      <c r="J7" s="159">
        <v>68095483</v>
      </c>
      <c r="K7" s="159">
        <v>5095289</v>
      </c>
      <c r="L7" s="159">
        <v>957881</v>
      </c>
      <c r="M7" s="159">
        <v>38730739</v>
      </c>
      <c r="N7" s="159">
        <v>44783909</v>
      </c>
      <c r="O7" s="159"/>
      <c r="P7" s="159"/>
      <c r="Q7" s="159"/>
      <c r="R7" s="159"/>
      <c r="S7" s="159"/>
      <c r="T7" s="159"/>
      <c r="U7" s="159"/>
      <c r="V7" s="159"/>
      <c r="W7" s="159">
        <v>112879392</v>
      </c>
      <c r="X7" s="159">
        <v>26916672</v>
      </c>
      <c r="Y7" s="159">
        <v>85962720</v>
      </c>
      <c r="Z7" s="141">
        <v>319.37</v>
      </c>
      <c r="AA7" s="157">
        <v>47794319</v>
      </c>
    </row>
    <row r="8" spans="1:27" ht="12.75">
      <c r="A8" s="138" t="s">
        <v>77</v>
      </c>
      <c r="B8" s="136"/>
      <c r="C8" s="155"/>
      <c r="D8" s="155"/>
      <c r="E8" s="156">
        <v>6039019</v>
      </c>
      <c r="F8" s="60">
        <v>6039019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6039019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12313325</v>
      </c>
      <c r="F9" s="100">
        <f t="shared" si="1"/>
        <v>12313325</v>
      </c>
      <c r="G9" s="100">
        <f t="shared" si="1"/>
        <v>0</v>
      </c>
      <c r="H9" s="100">
        <f t="shared" si="1"/>
        <v>5245</v>
      </c>
      <c r="I9" s="100">
        <f t="shared" si="1"/>
        <v>0</v>
      </c>
      <c r="J9" s="100">
        <f t="shared" si="1"/>
        <v>5245</v>
      </c>
      <c r="K9" s="100">
        <f t="shared" si="1"/>
        <v>0</v>
      </c>
      <c r="L9" s="100">
        <f t="shared" si="1"/>
        <v>500000</v>
      </c>
      <c r="M9" s="100">
        <f t="shared" si="1"/>
        <v>33604</v>
      </c>
      <c r="N9" s="100">
        <f t="shared" si="1"/>
        <v>533604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538849</v>
      </c>
      <c r="X9" s="100">
        <f t="shared" si="1"/>
        <v>5906664</v>
      </c>
      <c r="Y9" s="100">
        <f t="shared" si="1"/>
        <v>-5367815</v>
      </c>
      <c r="Z9" s="137">
        <f>+IF(X9&lt;&gt;0,+(Y9/X9)*100,0)</f>
        <v>-90.87727014775176</v>
      </c>
      <c r="AA9" s="153">
        <f>SUM(AA10:AA14)</f>
        <v>12313325</v>
      </c>
    </row>
    <row r="10" spans="1:27" ht="12.75">
      <c r="A10" s="138" t="s">
        <v>79</v>
      </c>
      <c r="B10" s="136"/>
      <c r="C10" s="155"/>
      <c r="D10" s="155"/>
      <c r="E10" s="156">
        <v>12313325</v>
      </c>
      <c r="F10" s="60">
        <v>12313325</v>
      </c>
      <c r="G10" s="60"/>
      <c r="H10" s="60">
        <v>5245</v>
      </c>
      <c r="I10" s="60"/>
      <c r="J10" s="60">
        <v>5245</v>
      </c>
      <c r="K10" s="60"/>
      <c r="L10" s="60">
        <v>500000</v>
      </c>
      <c r="M10" s="60">
        <v>33604</v>
      </c>
      <c r="N10" s="60">
        <v>533604</v>
      </c>
      <c r="O10" s="60"/>
      <c r="P10" s="60"/>
      <c r="Q10" s="60"/>
      <c r="R10" s="60"/>
      <c r="S10" s="60"/>
      <c r="T10" s="60"/>
      <c r="U10" s="60"/>
      <c r="V10" s="60"/>
      <c r="W10" s="60">
        <v>538849</v>
      </c>
      <c r="X10" s="60">
        <v>5906664</v>
      </c>
      <c r="Y10" s="60">
        <v>-5367815</v>
      </c>
      <c r="Z10" s="140">
        <v>-90.88</v>
      </c>
      <c r="AA10" s="155">
        <v>12313325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50927138</v>
      </c>
      <c r="D15" s="153">
        <f>SUM(D16:D18)</f>
        <v>0</v>
      </c>
      <c r="E15" s="154">
        <f t="shared" si="2"/>
        <v>162474068</v>
      </c>
      <c r="F15" s="100">
        <f t="shared" si="2"/>
        <v>162474068</v>
      </c>
      <c r="G15" s="100">
        <f t="shared" si="2"/>
        <v>12641604</v>
      </c>
      <c r="H15" s="100">
        <f t="shared" si="2"/>
        <v>445000</v>
      </c>
      <c r="I15" s="100">
        <f t="shared" si="2"/>
        <v>0</v>
      </c>
      <c r="J15" s="100">
        <f t="shared" si="2"/>
        <v>13086604</v>
      </c>
      <c r="K15" s="100">
        <f t="shared" si="2"/>
        <v>0</v>
      </c>
      <c r="L15" s="100">
        <f t="shared" si="2"/>
        <v>5534191</v>
      </c>
      <c r="M15" s="100">
        <f t="shared" si="2"/>
        <v>15804365</v>
      </c>
      <c r="N15" s="100">
        <f t="shared" si="2"/>
        <v>21338556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34425160</v>
      </c>
      <c r="X15" s="100">
        <f t="shared" si="2"/>
        <v>67849536</v>
      </c>
      <c r="Y15" s="100">
        <f t="shared" si="2"/>
        <v>-33424376</v>
      </c>
      <c r="Z15" s="137">
        <f>+IF(X15&lt;&gt;0,+(Y15/X15)*100,0)</f>
        <v>-49.26249753572375</v>
      </c>
      <c r="AA15" s="153">
        <f>SUM(AA16:AA18)</f>
        <v>162474068</v>
      </c>
    </row>
    <row r="16" spans="1:27" ht="12.75">
      <c r="A16" s="138" t="s">
        <v>85</v>
      </c>
      <c r="B16" s="136"/>
      <c r="C16" s="155"/>
      <c r="D16" s="155"/>
      <c r="E16" s="156">
        <v>8849170</v>
      </c>
      <c r="F16" s="60">
        <v>8849170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4424586</v>
      </c>
      <c r="Y16" s="60">
        <v>-4424586</v>
      </c>
      <c r="Z16" s="140">
        <v>-100</v>
      </c>
      <c r="AA16" s="155">
        <v>8849170</v>
      </c>
    </row>
    <row r="17" spans="1:27" ht="12.75">
      <c r="A17" s="138" t="s">
        <v>86</v>
      </c>
      <c r="B17" s="136"/>
      <c r="C17" s="155">
        <v>50927138</v>
      </c>
      <c r="D17" s="155"/>
      <c r="E17" s="156">
        <v>153624898</v>
      </c>
      <c r="F17" s="60">
        <v>153624898</v>
      </c>
      <c r="G17" s="60">
        <v>12641604</v>
      </c>
      <c r="H17" s="60">
        <v>445000</v>
      </c>
      <c r="I17" s="60"/>
      <c r="J17" s="60">
        <v>13086604</v>
      </c>
      <c r="K17" s="60"/>
      <c r="L17" s="60">
        <v>5534191</v>
      </c>
      <c r="M17" s="60">
        <v>15804365</v>
      </c>
      <c r="N17" s="60">
        <v>21338556</v>
      </c>
      <c r="O17" s="60"/>
      <c r="P17" s="60"/>
      <c r="Q17" s="60"/>
      <c r="R17" s="60"/>
      <c r="S17" s="60"/>
      <c r="T17" s="60"/>
      <c r="U17" s="60"/>
      <c r="V17" s="60"/>
      <c r="W17" s="60">
        <v>34425160</v>
      </c>
      <c r="X17" s="60">
        <v>63424950</v>
      </c>
      <c r="Y17" s="60">
        <v>-28999790</v>
      </c>
      <c r="Z17" s="140">
        <v>-45.72</v>
      </c>
      <c r="AA17" s="155">
        <v>153624898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862744</v>
      </c>
      <c r="D19" s="153">
        <f>SUM(D20:D23)</f>
        <v>0</v>
      </c>
      <c r="E19" s="154">
        <f t="shared" si="3"/>
        <v>1000000</v>
      </c>
      <c r="F19" s="100">
        <f t="shared" si="3"/>
        <v>1000000</v>
      </c>
      <c r="G19" s="100">
        <f t="shared" si="3"/>
        <v>28182</v>
      </c>
      <c r="H19" s="100">
        <f t="shared" si="3"/>
        <v>142099</v>
      </c>
      <c r="I19" s="100">
        <f t="shared" si="3"/>
        <v>42882</v>
      </c>
      <c r="J19" s="100">
        <f t="shared" si="3"/>
        <v>213163</v>
      </c>
      <c r="K19" s="100">
        <f t="shared" si="3"/>
        <v>0</v>
      </c>
      <c r="L19" s="100">
        <f t="shared" si="3"/>
        <v>48672</v>
      </c>
      <c r="M19" s="100">
        <f t="shared" si="3"/>
        <v>31921</v>
      </c>
      <c r="N19" s="100">
        <f t="shared" si="3"/>
        <v>80593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293756</v>
      </c>
      <c r="X19" s="100">
        <f t="shared" si="3"/>
        <v>499998</v>
      </c>
      <c r="Y19" s="100">
        <f t="shared" si="3"/>
        <v>-206242</v>
      </c>
      <c r="Z19" s="137">
        <f>+IF(X19&lt;&gt;0,+(Y19/X19)*100,0)</f>
        <v>-41.24856499425998</v>
      </c>
      <c r="AA19" s="153">
        <f>SUM(AA20:AA23)</f>
        <v>1000000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>
        <v>31921</v>
      </c>
      <c r="N22" s="159">
        <v>31921</v>
      </c>
      <c r="O22" s="159"/>
      <c r="P22" s="159"/>
      <c r="Q22" s="159"/>
      <c r="R22" s="159"/>
      <c r="S22" s="159"/>
      <c r="T22" s="159"/>
      <c r="U22" s="159"/>
      <c r="V22" s="159"/>
      <c r="W22" s="159">
        <v>31921</v>
      </c>
      <c r="X22" s="159"/>
      <c r="Y22" s="159">
        <v>31921</v>
      </c>
      <c r="Z22" s="141">
        <v>0</v>
      </c>
      <c r="AA22" s="157"/>
    </row>
    <row r="23" spans="1:27" ht="12.75">
      <c r="A23" s="138" t="s">
        <v>92</v>
      </c>
      <c r="B23" s="136"/>
      <c r="C23" s="155">
        <v>862744</v>
      </c>
      <c r="D23" s="155"/>
      <c r="E23" s="156">
        <v>1000000</v>
      </c>
      <c r="F23" s="60">
        <v>1000000</v>
      </c>
      <c r="G23" s="60">
        <v>28182</v>
      </c>
      <c r="H23" s="60">
        <v>142099</v>
      </c>
      <c r="I23" s="60">
        <v>42882</v>
      </c>
      <c r="J23" s="60">
        <v>213163</v>
      </c>
      <c r="K23" s="60"/>
      <c r="L23" s="60">
        <v>48672</v>
      </c>
      <c r="M23" s="60"/>
      <c r="N23" s="60">
        <v>48672</v>
      </c>
      <c r="O23" s="60"/>
      <c r="P23" s="60"/>
      <c r="Q23" s="60"/>
      <c r="R23" s="60"/>
      <c r="S23" s="60"/>
      <c r="T23" s="60"/>
      <c r="U23" s="60"/>
      <c r="V23" s="60"/>
      <c r="W23" s="60">
        <v>261835</v>
      </c>
      <c r="X23" s="60">
        <v>499998</v>
      </c>
      <c r="Y23" s="60">
        <v>-238163</v>
      </c>
      <c r="Z23" s="140">
        <v>-47.63</v>
      </c>
      <c r="AA23" s="155">
        <v>1000000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196340152</v>
      </c>
      <c r="D25" s="168">
        <f>+D5+D9+D15+D19+D24</f>
        <v>0</v>
      </c>
      <c r="E25" s="169">
        <f t="shared" si="4"/>
        <v>261457239</v>
      </c>
      <c r="F25" s="73">
        <f t="shared" si="4"/>
        <v>261457239</v>
      </c>
      <c r="G25" s="73">
        <f t="shared" si="4"/>
        <v>70618691</v>
      </c>
      <c r="H25" s="73">
        <f t="shared" si="4"/>
        <v>10478288</v>
      </c>
      <c r="I25" s="73">
        <f t="shared" si="4"/>
        <v>303516</v>
      </c>
      <c r="J25" s="73">
        <f t="shared" si="4"/>
        <v>81400495</v>
      </c>
      <c r="K25" s="73">
        <f t="shared" si="4"/>
        <v>5095289</v>
      </c>
      <c r="L25" s="73">
        <f t="shared" si="4"/>
        <v>7040744</v>
      </c>
      <c r="M25" s="73">
        <f t="shared" si="4"/>
        <v>54600629</v>
      </c>
      <c r="N25" s="73">
        <f t="shared" si="4"/>
        <v>66736662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148137157</v>
      </c>
      <c r="X25" s="73">
        <f t="shared" si="4"/>
        <v>117091122</v>
      </c>
      <c r="Y25" s="73">
        <f t="shared" si="4"/>
        <v>31046035</v>
      </c>
      <c r="Z25" s="170">
        <f>+IF(X25&lt;&gt;0,+(Y25/X25)*100,0)</f>
        <v>26.514422673309085</v>
      </c>
      <c r="AA25" s="168">
        <f>+AA5+AA9+AA15+AA19+AA24</f>
        <v>261457239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83125327</v>
      </c>
      <c r="D28" s="153">
        <f>SUM(D29:D31)</f>
        <v>0</v>
      </c>
      <c r="E28" s="154">
        <f t="shared" si="5"/>
        <v>113212359</v>
      </c>
      <c r="F28" s="100">
        <f t="shared" si="5"/>
        <v>113212359</v>
      </c>
      <c r="G28" s="100">
        <f t="shared" si="5"/>
        <v>4173414</v>
      </c>
      <c r="H28" s="100">
        <f t="shared" si="5"/>
        <v>4638014</v>
      </c>
      <c r="I28" s="100">
        <f t="shared" si="5"/>
        <v>7126133</v>
      </c>
      <c r="J28" s="100">
        <f t="shared" si="5"/>
        <v>15937561</v>
      </c>
      <c r="K28" s="100">
        <f t="shared" si="5"/>
        <v>6078398</v>
      </c>
      <c r="L28" s="100">
        <f t="shared" si="5"/>
        <v>5799370</v>
      </c>
      <c r="M28" s="100">
        <f t="shared" si="5"/>
        <v>7099959</v>
      </c>
      <c r="N28" s="100">
        <f t="shared" si="5"/>
        <v>18977727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34915288</v>
      </c>
      <c r="X28" s="100">
        <f t="shared" si="5"/>
        <v>59311956</v>
      </c>
      <c r="Y28" s="100">
        <f t="shared" si="5"/>
        <v>-24396668</v>
      </c>
      <c r="Z28" s="137">
        <f>+IF(X28&lt;&gt;0,+(Y28/X28)*100,0)</f>
        <v>-41.132799599460185</v>
      </c>
      <c r="AA28" s="153">
        <f>SUM(AA29:AA31)</f>
        <v>113212359</v>
      </c>
    </row>
    <row r="29" spans="1:27" ht="12.75">
      <c r="A29" s="138" t="s">
        <v>75</v>
      </c>
      <c r="B29" s="136"/>
      <c r="C29" s="155">
        <v>41171177</v>
      </c>
      <c r="D29" s="155"/>
      <c r="E29" s="156">
        <v>57702702</v>
      </c>
      <c r="F29" s="60">
        <v>57702702</v>
      </c>
      <c r="G29" s="60">
        <v>2932727</v>
      </c>
      <c r="H29" s="60">
        <v>2576331</v>
      </c>
      <c r="I29" s="60">
        <v>2719183</v>
      </c>
      <c r="J29" s="60">
        <v>8228241</v>
      </c>
      <c r="K29" s="60">
        <v>2481222</v>
      </c>
      <c r="L29" s="60">
        <v>3136527</v>
      </c>
      <c r="M29" s="60">
        <v>1919520</v>
      </c>
      <c r="N29" s="60">
        <v>7537269</v>
      </c>
      <c r="O29" s="60"/>
      <c r="P29" s="60"/>
      <c r="Q29" s="60"/>
      <c r="R29" s="60"/>
      <c r="S29" s="60"/>
      <c r="T29" s="60"/>
      <c r="U29" s="60"/>
      <c r="V29" s="60"/>
      <c r="W29" s="60">
        <v>15765510</v>
      </c>
      <c r="X29" s="60">
        <v>30879450</v>
      </c>
      <c r="Y29" s="60">
        <v>-15113940</v>
      </c>
      <c r="Z29" s="140">
        <v>-48.94</v>
      </c>
      <c r="AA29" s="155">
        <v>57702702</v>
      </c>
    </row>
    <row r="30" spans="1:27" ht="12.75">
      <c r="A30" s="138" t="s">
        <v>76</v>
      </c>
      <c r="B30" s="136"/>
      <c r="C30" s="157">
        <v>27794489</v>
      </c>
      <c r="D30" s="157"/>
      <c r="E30" s="158">
        <v>40036406</v>
      </c>
      <c r="F30" s="159">
        <v>40036406</v>
      </c>
      <c r="G30" s="159">
        <v>624758</v>
      </c>
      <c r="H30" s="159">
        <v>595314</v>
      </c>
      <c r="I30" s="159">
        <v>3486337</v>
      </c>
      <c r="J30" s="159">
        <v>4706409</v>
      </c>
      <c r="K30" s="159">
        <v>3216141</v>
      </c>
      <c r="L30" s="159">
        <v>1649010</v>
      </c>
      <c r="M30" s="159">
        <v>4594564</v>
      </c>
      <c r="N30" s="159">
        <v>9459715</v>
      </c>
      <c r="O30" s="159"/>
      <c r="P30" s="159"/>
      <c r="Q30" s="159"/>
      <c r="R30" s="159"/>
      <c r="S30" s="159"/>
      <c r="T30" s="159"/>
      <c r="U30" s="159"/>
      <c r="V30" s="159"/>
      <c r="W30" s="159">
        <v>14166124</v>
      </c>
      <c r="X30" s="159">
        <v>28432506</v>
      </c>
      <c r="Y30" s="159">
        <v>-14266382</v>
      </c>
      <c r="Z30" s="141">
        <v>-50.18</v>
      </c>
      <c r="AA30" s="157">
        <v>40036406</v>
      </c>
    </row>
    <row r="31" spans="1:27" ht="12.75">
      <c r="A31" s="138" t="s">
        <v>77</v>
      </c>
      <c r="B31" s="136"/>
      <c r="C31" s="155">
        <v>14159661</v>
      </c>
      <c r="D31" s="155"/>
      <c r="E31" s="156">
        <v>15473251</v>
      </c>
      <c r="F31" s="60">
        <v>15473251</v>
      </c>
      <c r="G31" s="60">
        <v>615929</v>
      </c>
      <c r="H31" s="60">
        <v>1466369</v>
      </c>
      <c r="I31" s="60">
        <v>920613</v>
      </c>
      <c r="J31" s="60">
        <v>3002911</v>
      </c>
      <c r="K31" s="60">
        <v>381035</v>
      </c>
      <c r="L31" s="60">
        <v>1013833</v>
      </c>
      <c r="M31" s="60">
        <v>585875</v>
      </c>
      <c r="N31" s="60">
        <v>1980743</v>
      </c>
      <c r="O31" s="60"/>
      <c r="P31" s="60"/>
      <c r="Q31" s="60"/>
      <c r="R31" s="60"/>
      <c r="S31" s="60"/>
      <c r="T31" s="60"/>
      <c r="U31" s="60"/>
      <c r="V31" s="60"/>
      <c r="W31" s="60">
        <v>4983654</v>
      </c>
      <c r="X31" s="60"/>
      <c r="Y31" s="60">
        <v>4983654</v>
      </c>
      <c r="Z31" s="140">
        <v>0</v>
      </c>
      <c r="AA31" s="155">
        <v>15473251</v>
      </c>
    </row>
    <row r="32" spans="1:27" ht="12.75">
      <c r="A32" s="135" t="s">
        <v>78</v>
      </c>
      <c r="B32" s="136"/>
      <c r="C32" s="153">
        <f aca="true" t="shared" si="6" ref="C32:Y32">SUM(C33:C37)</f>
        <v>25979699</v>
      </c>
      <c r="D32" s="153">
        <f>SUM(D33:D37)</f>
        <v>0</v>
      </c>
      <c r="E32" s="154">
        <f t="shared" si="6"/>
        <v>25457582</v>
      </c>
      <c r="F32" s="100">
        <f t="shared" si="6"/>
        <v>25457582</v>
      </c>
      <c r="G32" s="100">
        <f t="shared" si="6"/>
        <v>2583128</v>
      </c>
      <c r="H32" s="100">
        <f t="shared" si="6"/>
        <v>1264789</v>
      </c>
      <c r="I32" s="100">
        <f t="shared" si="6"/>
        <v>1148590</v>
      </c>
      <c r="J32" s="100">
        <f t="shared" si="6"/>
        <v>4996507</v>
      </c>
      <c r="K32" s="100">
        <f t="shared" si="6"/>
        <v>556440</v>
      </c>
      <c r="L32" s="100">
        <f t="shared" si="6"/>
        <v>1289584</v>
      </c>
      <c r="M32" s="100">
        <f t="shared" si="6"/>
        <v>1893043</v>
      </c>
      <c r="N32" s="100">
        <f t="shared" si="6"/>
        <v>3739067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8735574</v>
      </c>
      <c r="X32" s="100">
        <f t="shared" si="6"/>
        <v>12728790</v>
      </c>
      <c r="Y32" s="100">
        <f t="shared" si="6"/>
        <v>-3993216</v>
      </c>
      <c r="Z32" s="137">
        <f>+IF(X32&lt;&gt;0,+(Y32/X32)*100,0)</f>
        <v>-31.37152863705034</v>
      </c>
      <c r="AA32" s="153">
        <f>SUM(AA33:AA37)</f>
        <v>25457582</v>
      </c>
    </row>
    <row r="33" spans="1:27" ht="12.75">
      <c r="A33" s="138" t="s">
        <v>79</v>
      </c>
      <c r="B33" s="136"/>
      <c r="C33" s="155">
        <v>25979699</v>
      </c>
      <c r="D33" s="155"/>
      <c r="E33" s="156">
        <v>25457582</v>
      </c>
      <c r="F33" s="60">
        <v>25457582</v>
      </c>
      <c r="G33" s="60">
        <v>2583128</v>
      </c>
      <c r="H33" s="60">
        <v>1274009</v>
      </c>
      <c r="I33" s="60">
        <v>1148590</v>
      </c>
      <c r="J33" s="60">
        <v>5005727</v>
      </c>
      <c r="K33" s="60">
        <v>556440</v>
      </c>
      <c r="L33" s="60">
        <v>1289584</v>
      </c>
      <c r="M33" s="60">
        <v>1893043</v>
      </c>
      <c r="N33" s="60">
        <v>3739067</v>
      </c>
      <c r="O33" s="60"/>
      <c r="P33" s="60"/>
      <c r="Q33" s="60"/>
      <c r="R33" s="60"/>
      <c r="S33" s="60"/>
      <c r="T33" s="60"/>
      <c r="U33" s="60"/>
      <c r="V33" s="60"/>
      <c r="W33" s="60">
        <v>8744794</v>
      </c>
      <c r="X33" s="60">
        <v>12728790</v>
      </c>
      <c r="Y33" s="60">
        <v>-3983996</v>
      </c>
      <c r="Z33" s="140">
        <v>-31.3</v>
      </c>
      <c r="AA33" s="155">
        <v>25457582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>
        <v>-9220</v>
      </c>
      <c r="I35" s="60"/>
      <c r="J35" s="60">
        <v>-9220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-9220</v>
      </c>
      <c r="X35" s="60"/>
      <c r="Y35" s="60">
        <v>-9220</v>
      </c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72204225</v>
      </c>
      <c r="D38" s="153">
        <f>SUM(D39:D41)</f>
        <v>0</v>
      </c>
      <c r="E38" s="154">
        <f t="shared" si="7"/>
        <v>79464687</v>
      </c>
      <c r="F38" s="100">
        <f t="shared" si="7"/>
        <v>79464687</v>
      </c>
      <c r="G38" s="100">
        <f t="shared" si="7"/>
        <v>6331417</v>
      </c>
      <c r="H38" s="100">
        <f t="shared" si="7"/>
        <v>4203813</v>
      </c>
      <c r="I38" s="100">
        <f t="shared" si="7"/>
        <v>1593717</v>
      </c>
      <c r="J38" s="100">
        <f t="shared" si="7"/>
        <v>12128947</v>
      </c>
      <c r="K38" s="100">
        <f t="shared" si="7"/>
        <v>4867633</v>
      </c>
      <c r="L38" s="100">
        <f t="shared" si="7"/>
        <v>10488143</v>
      </c>
      <c r="M38" s="100">
        <f t="shared" si="7"/>
        <v>7587002</v>
      </c>
      <c r="N38" s="100">
        <f t="shared" si="7"/>
        <v>22942778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35071725</v>
      </c>
      <c r="X38" s="100">
        <f t="shared" si="7"/>
        <v>40232346</v>
      </c>
      <c r="Y38" s="100">
        <f t="shared" si="7"/>
        <v>-5160621</v>
      </c>
      <c r="Z38" s="137">
        <f>+IF(X38&lt;&gt;0,+(Y38/X38)*100,0)</f>
        <v>-12.827044686879557</v>
      </c>
      <c r="AA38" s="153">
        <f>SUM(AA39:AA41)</f>
        <v>79464687</v>
      </c>
    </row>
    <row r="39" spans="1:27" ht="12.75">
      <c r="A39" s="138" t="s">
        <v>85</v>
      </c>
      <c r="B39" s="136"/>
      <c r="C39" s="155">
        <v>23215639</v>
      </c>
      <c r="D39" s="155"/>
      <c r="E39" s="156">
        <v>18429905</v>
      </c>
      <c r="F39" s="60">
        <v>18429905</v>
      </c>
      <c r="G39" s="60">
        <v>3192301</v>
      </c>
      <c r="H39" s="60">
        <v>4059833</v>
      </c>
      <c r="I39" s="60">
        <v>400736</v>
      </c>
      <c r="J39" s="60">
        <v>7652870</v>
      </c>
      <c r="K39" s="60">
        <v>22487</v>
      </c>
      <c r="L39" s="60">
        <v>3208955</v>
      </c>
      <c r="M39" s="60">
        <v>351341</v>
      </c>
      <c r="N39" s="60">
        <v>3582783</v>
      </c>
      <c r="O39" s="60"/>
      <c r="P39" s="60"/>
      <c r="Q39" s="60"/>
      <c r="R39" s="60"/>
      <c r="S39" s="60"/>
      <c r="T39" s="60"/>
      <c r="U39" s="60"/>
      <c r="V39" s="60"/>
      <c r="W39" s="60">
        <v>11235653</v>
      </c>
      <c r="X39" s="60">
        <v>9714954</v>
      </c>
      <c r="Y39" s="60">
        <v>1520699</v>
      </c>
      <c r="Z39" s="140">
        <v>15.65</v>
      </c>
      <c r="AA39" s="155">
        <v>18429905</v>
      </c>
    </row>
    <row r="40" spans="1:27" ht="12.75">
      <c r="A40" s="138" t="s">
        <v>86</v>
      </c>
      <c r="B40" s="136"/>
      <c r="C40" s="155">
        <v>48988586</v>
      </c>
      <c r="D40" s="155"/>
      <c r="E40" s="156">
        <v>61034782</v>
      </c>
      <c r="F40" s="60">
        <v>61034782</v>
      </c>
      <c r="G40" s="60">
        <v>3139116</v>
      </c>
      <c r="H40" s="60">
        <v>143980</v>
      </c>
      <c r="I40" s="60">
        <v>1192981</v>
      </c>
      <c r="J40" s="60">
        <v>4476077</v>
      </c>
      <c r="K40" s="60">
        <v>4845146</v>
      </c>
      <c r="L40" s="60">
        <v>7279188</v>
      </c>
      <c r="M40" s="60">
        <v>7235661</v>
      </c>
      <c r="N40" s="60">
        <v>19359995</v>
      </c>
      <c r="O40" s="60"/>
      <c r="P40" s="60"/>
      <c r="Q40" s="60"/>
      <c r="R40" s="60"/>
      <c r="S40" s="60"/>
      <c r="T40" s="60"/>
      <c r="U40" s="60"/>
      <c r="V40" s="60"/>
      <c r="W40" s="60">
        <v>23836072</v>
      </c>
      <c r="X40" s="60">
        <v>30517392</v>
      </c>
      <c r="Y40" s="60">
        <v>-6681320</v>
      </c>
      <c r="Z40" s="140">
        <v>-21.89</v>
      </c>
      <c r="AA40" s="155">
        <v>61034782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11601</v>
      </c>
      <c r="I42" s="100">
        <f t="shared" si="8"/>
        <v>0</v>
      </c>
      <c r="J42" s="100">
        <f t="shared" si="8"/>
        <v>11601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11601</v>
      </c>
      <c r="X42" s="100">
        <f t="shared" si="8"/>
        <v>0</v>
      </c>
      <c r="Y42" s="100">
        <f t="shared" si="8"/>
        <v>11601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>
        <v>11601</v>
      </c>
      <c r="I45" s="159"/>
      <c r="J45" s="159">
        <v>11601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11601</v>
      </c>
      <c r="X45" s="159"/>
      <c r="Y45" s="159">
        <v>11601</v>
      </c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181309251</v>
      </c>
      <c r="D48" s="168">
        <f>+D28+D32+D38+D42+D47</f>
        <v>0</v>
      </c>
      <c r="E48" s="169">
        <f t="shared" si="9"/>
        <v>218134628</v>
      </c>
      <c r="F48" s="73">
        <f t="shared" si="9"/>
        <v>218134628</v>
      </c>
      <c r="G48" s="73">
        <f t="shared" si="9"/>
        <v>13087959</v>
      </c>
      <c r="H48" s="73">
        <f t="shared" si="9"/>
        <v>10118217</v>
      </c>
      <c r="I48" s="73">
        <f t="shared" si="9"/>
        <v>9868440</v>
      </c>
      <c r="J48" s="73">
        <f t="shared" si="9"/>
        <v>33074616</v>
      </c>
      <c r="K48" s="73">
        <f t="shared" si="9"/>
        <v>11502471</v>
      </c>
      <c r="L48" s="73">
        <f t="shared" si="9"/>
        <v>17577097</v>
      </c>
      <c r="M48" s="73">
        <f t="shared" si="9"/>
        <v>16580004</v>
      </c>
      <c r="N48" s="73">
        <f t="shared" si="9"/>
        <v>45659572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78734188</v>
      </c>
      <c r="X48" s="73">
        <f t="shared" si="9"/>
        <v>112273092</v>
      </c>
      <c r="Y48" s="73">
        <f t="shared" si="9"/>
        <v>-33538904</v>
      </c>
      <c r="Z48" s="170">
        <f>+IF(X48&lt;&gt;0,+(Y48/X48)*100,0)</f>
        <v>-29.872610972538283</v>
      </c>
      <c r="AA48" s="168">
        <f>+AA28+AA32+AA38+AA42+AA47</f>
        <v>218134628</v>
      </c>
    </row>
    <row r="49" spans="1:27" ht="12.75">
      <c r="A49" s="148" t="s">
        <v>49</v>
      </c>
      <c r="B49" s="149"/>
      <c r="C49" s="171">
        <f aca="true" t="shared" si="10" ref="C49:Y49">+C25-C48</f>
        <v>15030901</v>
      </c>
      <c r="D49" s="171">
        <f>+D25-D48</f>
        <v>0</v>
      </c>
      <c r="E49" s="172">
        <f t="shared" si="10"/>
        <v>43322611</v>
      </c>
      <c r="F49" s="173">
        <f t="shared" si="10"/>
        <v>43322611</v>
      </c>
      <c r="G49" s="173">
        <f t="shared" si="10"/>
        <v>57530732</v>
      </c>
      <c r="H49" s="173">
        <f t="shared" si="10"/>
        <v>360071</v>
      </c>
      <c r="I49" s="173">
        <f t="shared" si="10"/>
        <v>-9564924</v>
      </c>
      <c r="J49" s="173">
        <f t="shared" si="10"/>
        <v>48325879</v>
      </c>
      <c r="K49" s="173">
        <f t="shared" si="10"/>
        <v>-6407182</v>
      </c>
      <c r="L49" s="173">
        <f t="shared" si="10"/>
        <v>-10536353</v>
      </c>
      <c r="M49" s="173">
        <f t="shared" si="10"/>
        <v>38020625</v>
      </c>
      <c r="N49" s="173">
        <f t="shared" si="10"/>
        <v>21077090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69402969</v>
      </c>
      <c r="X49" s="173">
        <f>IF(F25=F48,0,X25-X48)</f>
        <v>4818030</v>
      </c>
      <c r="Y49" s="173">
        <f t="shared" si="10"/>
        <v>64584939</v>
      </c>
      <c r="Z49" s="174">
        <f>+IF(X49&lt;&gt;0,+(Y49/X49)*100,0)</f>
        <v>1340.484368092353</v>
      </c>
      <c r="AA49" s="171">
        <f>+AA25-AA48</f>
        <v>43322611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8754396</v>
      </c>
      <c r="D5" s="155">
        <v>0</v>
      </c>
      <c r="E5" s="156">
        <v>8416000</v>
      </c>
      <c r="F5" s="60">
        <v>8416000</v>
      </c>
      <c r="G5" s="60">
        <v>118576</v>
      </c>
      <c r="H5" s="60">
        <v>9394869</v>
      </c>
      <c r="I5" s="60">
        <v>198233</v>
      </c>
      <c r="J5" s="60">
        <v>9711678</v>
      </c>
      <c r="K5" s="60">
        <v>450019</v>
      </c>
      <c r="L5" s="60">
        <v>386064</v>
      </c>
      <c r="M5" s="60">
        <v>1758647</v>
      </c>
      <c r="N5" s="60">
        <v>2594730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12306408</v>
      </c>
      <c r="X5" s="60">
        <v>4207998</v>
      </c>
      <c r="Y5" s="60">
        <v>8098410</v>
      </c>
      <c r="Z5" s="140">
        <v>192.45</v>
      </c>
      <c r="AA5" s="155">
        <v>8416000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31921</v>
      </c>
      <c r="N9" s="60">
        <v>31921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31921</v>
      </c>
      <c r="X9" s="60"/>
      <c r="Y9" s="60">
        <v>31921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862744</v>
      </c>
      <c r="D10" s="155">
        <v>0</v>
      </c>
      <c r="E10" s="156">
        <v>1000000</v>
      </c>
      <c r="F10" s="54">
        <v>1000000</v>
      </c>
      <c r="G10" s="54">
        <v>28182</v>
      </c>
      <c r="H10" s="54">
        <v>142099</v>
      </c>
      <c r="I10" s="54">
        <v>42882</v>
      </c>
      <c r="J10" s="54">
        <v>213163</v>
      </c>
      <c r="K10" s="54">
        <v>0</v>
      </c>
      <c r="L10" s="54">
        <v>48672</v>
      </c>
      <c r="M10" s="54">
        <v>0</v>
      </c>
      <c r="N10" s="54">
        <v>48672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261835</v>
      </c>
      <c r="X10" s="54">
        <v>499998</v>
      </c>
      <c r="Y10" s="54">
        <v>-238163</v>
      </c>
      <c r="Z10" s="184">
        <v>-47.63</v>
      </c>
      <c r="AA10" s="130">
        <v>1000000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20821</v>
      </c>
      <c r="D12" s="155">
        <v>0</v>
      </c>
      <c r="E12" s="156">
        <v>550000</v>
      </c>
      <c r="F12" s="60">
        <v>550000</v>
      </c>
      <c r="G12" s="60">
        <v>0</v>
      </c>
      <c r="H12" s="60">
        <v>0</v>
      </c>
      <c r="I12" s="60">
        <v>691</v>
      </c>
      <c r="J12" s="60">
        <v>691</v>
      </c>
      <c r="K12" s="60">
        <v>2945</v>
      </c>
      <c r="L12" s="60">
        <v>2525</v>
      </c>
      <c r="M12" s="60">
        <v>177</v>
      </c>
      <c r="N12" s="60">
        <v>5647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6338</v>
      </c>
      <c r="X12" s="60">
        <v>274998</v>
      </c>
      <c r="Y12" s="60">
        <v>-268660</v>
      </c>
      <c r="Z12" s="140">
        <v>-97.7</v>
      </c>
      <c r="AA12" s="155">
        <v>550000</v>
      </c>
    </row>
    <row r="13" spans="1:27" ht="12.75">
      <c r="A13" s="181" t="s">
        <v>109</v>
      </c>
      <c r="B13" s="185"/>
      <c r="C13" s="155">
        <v>3691816</v>
      </c>
      <c r="D13" s="155">
        <v>0</v>
      </c>
      <c r="E13" s="156">
        <v>2000000</v>
      </c>
      <c r="F13" s="60">
        <v>2000000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1000002</v>
      </c>
      <c r="Y13" s="60">
        <v>-1000002</v>
      </c>
      <c r="Z13" s="140">
        <v>-100</v>
      </c>
      <c r="AA13" s="155">
        <v>2000000</v>
      </c>
    </row>
    <row r="14" spans="1:27" ht="12.75">
      <c r="A14" s="181" t="s">
        <v>110</v>
      </c>
      <c r="B14" s="185"/>
      <c r="C14" s="155">
        <v>2023702</v>
      </c>
      <c r="D14" s="155">
        <v>0</v>
      </c>
      <c r="E14" s="156">
        <v>1052000</v>
      </c>
      <c r="F14" s="60">
        <v>1052000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526002</v>
      </c>
      <c r="Y14" s="60">
        <v>-526002</v>
      </c>
      <c r="Z14" s="140">
        <v>-100</v>
      </c>
      <c r="AA14" s="155">
        <v>1052000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355650</v>
      </c>
      <c r="D16" s="155">
        <v>0</v>
      </c>
      <c r="E16" s="156">
        <v>210400</v>
      </c>
      <c r="F16" s="60">
        <v>210400</v>
      </c>
      <c r="G16" s="60">
        <v>10329</v>
      </c>
      <c r="H16" s="60">
        <v>0</v>
      </c>
      <c r="I16" s="60">
        <v>2600</v>
      </c>
      <c r="J16" s="60">
        <v>12929</v>
      </c>
      <c r="K16" s="60">
        <v>600</v>
      </c>
      <c r="L16" s="60">
        <v>4900</v>
      </c>
      <c r="M16" s="60">
        <v>5000</v>
      </c>
      <c r="N16" s="60">
        <v>10500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23429</v>
      </c>
      <c r="X16" s="60">
        <v>105198</v>
      </c>
      <c r="Y16" s="60">
        <v>-81769</v>
      </c>
      <c r="Z16" s="140">
        <v>-77.73</v>
      </c>
      <c r="AA16" s="155">
        <v>210400</v>
      </c>
    </row>
    <row r="17" spans="1:27" ht="12.75">
      <c r="A17" s="181" t="s">
        <v>113</v>
      </c>
      <c r="B17" s="185"/>
      <c r="C17" s="155">
        <v>46537</v>
      </c>
      <c r="D17" s="155">
        <v>0</v>
      </c>
      <c r="E17" s="156">
        <v>100000</v>
      </c>
      <c r="F17" s="60">
        <v>100000</v>
      </c>
      <c r="G17" s="60">
        <v>0</v>
      </c>
      <c r="H17" s="60">
        <v>426030</v>
      </c>
      <c r="I17" s="60">
        <v>0</v>
      </c>
      <c r="J17" s="60">
        <v>426030</v>
      </c>
      <c r="K17" s="60">
        <v>0</v>
      </c>
      <c r="L17" s="60">
        <v>0</v>
      </c>
      <c r="M17" s="60">
        <v>33604</v>
      </c>
      <c r="N17" s="60">
        <v>33604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459634</v>
      </c>
      <c r="X17" s="60">
        <v>49998</v>
      </c>
      <c r="Y17" s="60">
        <v>409636</v>
      </c>
      <c r="Z17" s="140">
        <v>819.3</v>
      </c>
      <c r="AA17" s="155">
        <v>100000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128832672</v>
      </c>
      <c r="D19" s="155">
        <v>0</v>
      </c>
      <c r="E19" s="156">
        <v>142974000</v>
      </c>
      <c r="F19" s="60">
        <v>142974000</v>
      </c>
      <c r="G19" s="60">
        <v>56554000</v>
      </c>
      <c r="H19" s="60">
        <v>445000</v>
      </c>
      <c r="I19" s="60">
        <v>0</v>
      </c>
      <c r="J19" s="60">
        <v>56999000</v>
      </c>
      <c r="K19" s="60">
        <v>0</v>
      </c>
      <c r="L19" s="60">
        <v>500000</v>
      </c>
      <c r="M19" s="60">
        <v>47830000</v>
      </c>
      <c r="N19" s="60">
        <v>48330000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105329000</v>
      </c>
      <c r="X19" s="60">
        <v>69736998</v>
      </c>
      <c r="Y19" s="60">
        <v>35592002</v>
      </c>
      <c r="Z19" s="140">
        <v>51.04</v>
      </c>
      <c r="AA19" s="155">
        <v>142974000</v>
      </c>
    </row>
    <row r="20" spans="1:27" ht="12.75">
      <c r="A20" s="181" t="s">
        <v>35</v>
      </c>
      <c r="B20" s="185"/>
      <c r="C20" s="155">
        <v>766880</v>
      </c>
      <c r="D20" s="155">
        <v>0</v>
      </c>
      <c r="E20" s="156">
        <v>21734839</v>
      </c>
      <c r="F20" s="54">
        <v>21734839</v>
      </c>
      <c r="G20" s="54">
        <v>1266000</v>
      </c>
      <c r="H20" s="54">
        <v>70290</v>
      </c>
      <c r="I20" s="54">
        <v>59110</v>
      </c>
      <c r="J20" s="54">
        <v>1395400</v>
      </c>
      <c r="K20" s="54">
        <v>4641725</v>
      </c>
      <c r="L20" s="54">
        <v>564392</v>
      </c>
      <c r="M20" s="54">
        <v>20915</v>
      </c>
      <c r="N20" s="54">
        <v>5227032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6622432</v>
      </c>
      <c r="X20" s="54">
        <v>10867422</v>
      </c>
      <c r="Y20" s="54">
        <v>-4244990</v>
      </c>
      <c r="Z20" s="184">
        <v>-39.06</v>
      </c>
      <c r="AA20" s="130">
        <v>21734839</v>
      </c>
    </row>
    <row r="21" spans="1:27" ht="12.75">
      <c r="A21" s="181" t="s">
        <v>115</v>
      </c>
      <c r="B21" s="185"/>
      <c r="C21" s="155">
        <v>57796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145413014</v>
      </c>
      <c r="D22" s="188">
        <f>SUM(D5:D21)</f>
        <v>0</v>
      </c>
      <c r="E22" s="189">
        <f t="shared" si="0"/>
        <v>178037239</v>
      </c>
      <c r="F22" s="190">
        <f t="shared" si="0"/>
        <v>178037239</v>
      </c>
      <c r="G22" s="190">
        <f t="shared" si="0"/>
        <v>57977087</v>
      </c>
      <c r="H22" s="190">
        <f t="shared" si="0"/>
        <v>10478288</v>
      </c>
      <c r="I22" s="190">
        <f t="shared" si="0"/>
        <v>303516</v>
      </c>
      <c r="J22" s="190">
        <f t="shared" si="0"/>
        <v>68758891</v>
      </c>
      <c r="K22" s="190">
        <f t="shared" si="0"/>
        <v>5095289</v>
      </c>
      <c r="L22" s="190">
        <f t="shared" si="0"/>
        <v>1506553</v>
      </c>
      <c r="M22" s="190">
        <f t="shared" si="0"/>
        <v>49680264</v>
      </c>
      <c r="N22" s="190">
        <f t="shared" si="0"/>
        <v>56282106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125040997</v>
      </c>
      <c r="X22" s="190">
        <f t="shared" si="0"/>
        <v>87268614</v>
      </c>
      <c r="Y22" s="190">
        <f t="shared" si="0"/>
        <v>37772383</v>
      </c>
      <c r="Z22" s="191">
        <f>+IF(X22&lt;&gt;0,+(Y22/X22)*100,0)</f>
        <v>43.28289549780177</v>
      </c>
      <c r="AA22" s="188">
        <f>SUM(AA5:AA21)</f>
        <v>178037239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71289094</v>
      </c>
      <c r="D25" s="155">
        <v>0</v>
      </c>
      <c r="E25" s="156">
        <v>71166461</v>
      </c>
      <c r="F25" s="60">
        <v>71166461</v>
      </c>
      <c r="G25" s="60">
        <v>4358776</v>
      </c>
      <c r="H25" s="60">
        <v>3153194</v>
      </c>
      <c r="I25" s="60">
        <v>6044328</v>
      </c>
      <c r="J25" s="60">
        <v>13556298</v>
      </c>
      <c r="K25" s="60">
        <v>3104180</v>
      </c>
      <c r="L25" s="60">
        <v>2889056</v>
      </c>
      <c r="M25" s="60">
        <v>2872511</v>
      </c>
      <c r="N25" s="60">
        <v>8865747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22422045</v>
      </c>
      <c r="X25" s="60">
        <v>35583228</v>
      </c>
      <c r="Y25" s="60">
        <v>-13161183</v>
      </c>
      <c r="Z25" s="140">
        <v>-36.99</v>
      </c>
      <c r="AA25" s="155">
        <v>71166461</v>
      </c>
    </row>
    <row r="26" spans="1:27" ht="12.75">
      <c r="A26" s="183" t="s">
        <v>38</v>
      </c>
      <c r="B26" s="182"/>
      <c r="C26" s="155">
        <v>14266170</v>
      </c>
      <c r="D26" s="155">
        <v>0</v>
      </c>
      <c r="E26" s="156">
        <v>13297433</v>
      </c>
      <c r="F26" s="60">
        <v>13297433</v>
      </c>
      <c r="G26" s="60">
        <v>1018677</v>
      </c>
      <c r="H26" s="60">
        <v>378561</v>
      </c>
      <c r="I26" s="60">
        <v>690840</v>
      </c>
      <c r="J26" s="60">
        <v>2088078</v>
      </c>
      <c r="K26" s="60">
        <v>683010</v>
      </c>
      <c r="L26" s="60">
        <v>666552</v>
      </c>
      <c r="M26" s="60">
        <v>683398</v>
      </c>
      <c r="N26" s="60">
        <v>2032960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4121038</v>
      </c>
      <c r="X26" s="60">
        <v>6648714</v>
      </c>
      <c r="Y26" s="60">
        <v>-2527676</v>
      </c>
      <c r="Z26" s="140">
        <v>-38.02</v>
      </c>
      <c r="AA26" s="155">
        <v>13297433</v>
      </c>
    </row>
    <row r="27" spans="1:27" ht="12.75">
      <c r="A27" s="183" t="s">
        <v>118</v>
      </c>
      <c r="B27" s="182"/>
      <c r="C27" s="155">
        <v>7205329</v>
      </c>
      <c r="D27" s="155">
        <v>0</v>
      </c>
      <c r="E27" s="156">
        <v>8416000</v>
      </c>
      <c r="F27" s="60">
        <v>8416000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4207998</v>
      </c>
      <c r="Y27" s="60">
        <v>-4207998</v>
      </c>
      <c r="Z27" s="140">
        <v>-100</v>
      </c>
      <c r="AA27" s="155">
        <v>8416000</v>
      </c>
    </row>
    <row r="28" spans="1:27" ht="12.75">
      <c r="A28" s="183" t="s">
        <v>39</v>
      </c>
      <c r="B28" s="182"/>
      <c r="C28" s="155">
        <v>31301660</v>
      </c>
      <c r="D28" s="155">
        <v>0</v>
      </c>
      <c r="E28" s="156">
        <v>41711800</v>
      </c>
      <c r="F28" s="60">
        <v>41711800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20855898</v>
      </c>
      <c r="Y28" s="60">
        <v>-20855898</v>
      </c>
      <c r="Z28" s="140">
        <v>-100</v>
      </c>
      <c r="AA28" s="155">
        <v>41711800</v>
      </c>
    </row>
    <row r="29" spans="1:27" ht="12.75">
      <c r="A29" s="183" t="s">
        <v>40</v>
      </c>
      <c r="B29" s="182"/>
      <c r="C29" s="155">
        <v>980627</v>
      </c>
      <c r="D29" s="155">
        <v>0</v>
      </c>
      <c r="E29" s="156">
        <v>368200</v>
      </c>
      <c r="F29" s="60">
        <v>368200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184098</v>
      </c>
      <c r="Y29" s="60">
        <v>-184098</v>
      </c>
      <c r="Z29" s="140">
        <v>-100</v>
      </c>
      <c r="AA29" s="155">
        <v>368200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3808322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5548483</v>
      </c>
      <c r="D32" s="155">
        <v>0</v>
      </c>
      <c r="E32" s="156">
        <v>12790440</v>
      </c>
      <c r="F32" s="60">
        <v>12790440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6711522</v>
      </c>
      <c r="Y32" s="60">
        <v>-6711522</v>
      </c>
      <c r="Z32" s="140">
        <v>-100</v>
      </c>
      <c r="AA32" s="155">
        <v>12790440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8468600</v>
      </c>
      <c r="F33" s="60">
        <v>8468600</v>
      </c>
      <c r="G33" s="60">
        <v>3000000</v>
      </c>
      <c r="H33" s="60">
        <v>0</v>
      </c>
      <c r="I33" s="60">
        <v>0</v>
      </c>
      <c r="J33" s="60">
        <v>3000000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3000000</v>
      </c>
      <c r="X33" s="60">
        <v>4234302</v>
      </c>
      <c r="Y33" s="60">
        <v>-1234302</v>
      </c>
      <c r="Z33" s="140">
        <v>-29.15</v>
      </c>
      <c r="AA33" s="155">
        <v>8468600</v>
      </c>
    </row>
    <row r="34" spans="1:27" ht="12.75">
      <c r="A34" s="183" t="s">
        <v>43</v>
      </c>
      <c r="B34" s="182"/>
      <c r="C34" s="155">
        <v>46909566</v>
      </c>
      <c r="D34" s="155">
        <v>0</v>
      </c>
      <c r="E34" s="156">
        <v>61915694</v>
      </c>
      <c r="F34" s="60">
        <v>61915694</v>
      </c>
      <c r="G34" s="60">
        <v>4710506</v>
      </c>
      <c r="H34" s="60">
        <v>6586462</v>
      </c>
      <c r="I34" s="60">
        <v>3133272</v>
      </c>
      <c r="J34" s="60">
        <v>14430240</v>
      </c>
      <c r="K34" s="60">
        <v>7715281</v>
      </c>
      <c r="L34" s="60">
        <v>14021489</v>
      </c>
      <c r="M34" s="60">
        <v>13024095</v>
      </c>
      <c r="N34" s="60">
        <v>34760865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49191105</v>
      </c>
      <c r="X34" s="60">
        <v>30957846</v>
      </c>
      <c r="Y34" s="60">
        <v>18233259</v>
      </c>
      <c r="Z34" s="140">
        <v>58.9</v>
      </c>
      <c r="AA34" s="155">
        <v>61915694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181309251</v>
      </c>
      <c r="D36" s="188">
        <f>SUM(D25:D35)</f>
        <v>0</v>
      </c>
      <c r="E36" s="189">
        <f t="shared" si="1"/>
        <v>218134628</v>
      </c>
      <c r="F36" s="190">
        <f t="shared" si="1"/>
        <v>218134628</v>
      </c>
      <c r="G36" s="190">
        <f t="shared" si="1"/>
        <v>13087959</v>
      </c>
      <c r="H36" s="190">
        <f t="shared" si="1"/>
        <v>10118217</v>
      </c>
      <c r="I36" s="190">
        <f t="shared" si="1"/>
        <v>9868440</v>
      </c>
      <c r="J36" s="190">
        <f t="shared" si="1"/>
        <v>33074616</v>
      </c>
      <c r="K36" s="190">
        <f t="shared" si="1"/>
        <v>11502471</v>
      </c>
      <c r="L36" s="190">
        <f t="shared" si="1"/>
        <v>17577097</v>
      </c>
      <c r="M36" s="190">
        <f t="shared" si="1"/>
        <v>16580004</v>
      </c>
      <c r="N36" s="190">
        <f t="shared" si="1"/>
        <v>45659572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78734188</v>
      </c>
      <c r="X36" s="190">
        <f t="shared" si="1"/>
        <v>109383606</v>
      </c>
      <c r="Y36" s="190">
        <f t="shared" si="1"/>
        <v>-30649418</v>
      </c>
      <c r="Z36" s="191">
        <f>+IF(X36&lt;&gt;0,+(Y36/X36)*100,0)</f>
        <v>-28.020120309436496</v>
      </c>
      <c r="AA36" s="188">
        <f>SUM(AA25:AA35)</f>
        <v>218134628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-35896237</v>
      </c>
      <c r="D38" s="199">
        <f>+D22-D36</f>
        <v>0</v>
      </c>
      <c r="E38" s="200">
        <f t="shared" si="2"/>
        <v>-40097389</v>
      </c>
      <c r="F38" s="106">
        <f t="shared" si="2"/>
        <v>-40097389</v>
      </c>
      <c r="G38" s="106">
        <f t="shared" si="2"/>
        <v>44889128</v>
      </c>
      <c r="H38" s="106">
        <f t="shared" si="2"/>
        <v>360071</v>
      </c>
      <c r="I38" s="106">
        <f t="shared" si="2"/>
        <v>-9564924</v>
      </c>
      <c r="J38" s="106">
        <f t="shared" si="2"/>
        <v>35684275</v>
      </c>
      <c r="K38" s="106">
        <f t="shared" si="2"/>
        <v>-6407182</v>
      </c>
      <c r="L38" s="106">
        <f t="shared" si="2"/>
        <v>-16070544</v>
      </c>
      <c r="M38" s="106">
        <f t="shared" si="2"/>
        <v>33100260</v>
      </c>
      <c r="N38" s="106">
        <f t="shared" si="2"/>
        <v>10622534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46306809</v>
      </c>
      <c r="X38" s="106">
        <f>IF(F22=F36,0,X22-X36)</f>
        <v>-22114992</v>
      </c>
      <c r="Y38" s="106">
        <f t="shared" si="2"/>
        <v>68421801</v>
      </c>
      <c r="Z38" s="201">
        <f>+IF(X38&lt;&gt;0,+(Y38/X38)*100,0)</f>
        <v>-309.3910275888863</v>
      </c>
      <c r="AA38" s="199">
        <f>+AA22-AA36</f>
        <v>-40097389</v>
      </c>
    </row>
    <row r="39" spans="1:27" ht="12.75">
      <c r="A39" s="181" t="s">
        <v>46</v>
      </c>
      <c r="B39" s="185"/>
      <c r="C39" s="155">
        <v>50927138</v>
      </c>
      <c r="D39" s="155">
        <v>0</v>
      </c>
      <c r="E39" s="156">
        <v>83420000</v>
      </c>
      <c r="F39" s="60">
        <v>83420000</v>
      </c>
      <c r="G39" s="60">
        <v>12641604</v>
      </c>
      <c r="H39" s="60">
        <v>0</v>
      </c>
      <c r="I39" s="60">
        <v>0</v>
      </c>
      <c r="J39" s="60">
        <v>12641604</v>
      </c>
      <c r="K39" s="60">
        <v>0</v>
      </c>
      <c r="L39" s="60">
        <v>5534191</v>
      </c>
      <c r="M39" s="60">
        <v>4920365</v>
      </c>
      <c r="N39" s="60">
        <v>10454556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23096160</v>
      </c>
      <c r="X39" s="60">
        <v>29822502</v>
      </c>
      <c r="Y39" s="60">
        <v>-6726342</v>
      </c>
      <c r="Z39" s="140">
        <v>-22.55</v>
      </c>
      <c r="AA39" s="155">
        <v>83420000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15030901</v>
      </c>
      <c r="D42" s="206">
        <f>SUM(D38:D41)</f>
        <v>0</v>
      </c>
      <c r="E42" s="207">
        <f t="shared" si="3"/>
        <v>43322611</v>
      </c>
      <c r="F42" s="88">
        <f t="shared" si="3"/>
        <v>43322611</v>
      </c>
      <c r="G42" s="88">
        <f t="shared" si="3"/>
        <v>57530732</v>
      </c>
      <c r="H42" s="88">
        <f t="shared" si="3"/>
        <v>360071</v>
      </c>
      <c r="I42" s="88">
        <f t="shared" si="3"/>
        <v>-9564924</v>
      </c>
      <c r="J42" s="88">
        <f t="shared" si="3"/>
        <v>48325879</v>
      </c>
      <c r="K42" s="88">
        <f t="shared" si="3"/>
        <v>-6407182</v>
      </c>
      <c r="L42" s="88">
        <f t="shared" si="3"/>
        <v>-10536353</v>
      </c>
      <c r="M42" s="88">
        <f t="shared" si="3"/>
        <v>38020625</v>
      </c>
      <c r="N42" s="88">
        <f t="shared" si="3"/>
        <v>21077090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69402969</v>
      </c>
      <c r="X42" s="88">
        <f t="shared" si="3"/>
        <v>7707510</v>
      </c>
      <c r="Y42" s="88">
        <f t="shared" si="3"/>
        <v>61695459</v>
      </c>
      <c r="Z42" s="208">
        <f>+IF(X42&lt;&gt;0,+(Y42/X42)*100,0)</f>
        <v>800.459019839092</v>
      </c>
      <c r="AA42" s="206">
        <f>SUM(AA38:AA41)</f>
        <v>43322611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15030901</v>
      </c>
      <c r="D44" s="210">
        <f>+D42-D43</f>
        <v>0</v>
      </c>
      <c r="E44" s="211">
        <f t="shared" si="4"/>
        <v>43322611</v>
      </c>
      <c r="F44" s="77">
        <f t="shared" si="4"/>
        <v>43322611</v>
      </c>
      <c r="G44" s="77">
        <f t="shared" si="4"/>
        <v>57530732</v>
      </c>
      <c r="H44" s="77">
        <f t="shared" si="4"/>
        <v>360071</v>
      </c>
      <c r="I44" s="77">
        <f t="shared" si="4"/>
        <v>-9564924</v>
      </c>
      <c r="J44" s="77">
        <f t="shared" si="4"/>
        <v>48325879</v>
      </c>
      <c r="K44" s="77">
        <f t="shared" si="4"/>
        <v>-6407182</v>
      </c>
      <c r="L44" s="77">
        <f t="shared" si="4"/>
        <v>-10536353</v>
      </c>
      <c r="M44" s="77">
        <f t="shared" si="4"/>
        <v>38020625</v>
      </c>
      <c r="N44" s="77">
        <f t="shared" si="4"/>
        <v>21077090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69402969</v>
      </c>
      <c r="X44" s="77">
        <f t="shared" si="4"/>
        <v>7707510</v>
      </c>
      <c r="Y44" s="77">
        <f t="shared" si="4"/>
        <v>61695459</v>
      </c>
      <c r="Z44" s="212">
        <f>+IF(X44&lt;&gt;0,+(Y44/X44)*100,0)</f>
        <v>800.459019839092</v>
      </c>
      <c r="AA44" s="210">
        <f>+AA42-AA43</f>
        <v>43322611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15030901</v>
      </c>
      <c r="D46" s="206">
        <f>SUM(D44:D45)</f>
        <v>0</v>
      </c>
      <c r="E46" s="207">
        <f t="shared" si="5"/>
        <v>43322611</v>
      </c>
      <c r="F46" s="88">
        <f t="shared" si="5"/>
        <v>43322611</v>
      </c>
      <c r="G46" s="88">
        <f t="shared" si="5"/>
        <v>57530732</v>
      </c>
      <c r="H46" s="88">
        <f t="shared" si="5"/>
        <v>360071</v>
      </c>
      <c r="I46" s="88">
        <f t="shared" si="5"/>
        <v>-9564924</v>
      </c>
      <c r="J46" s="88">
        <f t="shared" si="5"/>
        <v>48325879</v>
      </c>
      <c r="K46" s="88">
        <f t="shared" si="5"/>
        <v>-6407182</v>
      </c>
      <c r="L46" s="88">
        <f t="shared" si="5"/>
        <v>-10536353</v>
      </c>
      <c r="M46" s="88">
        <f t="shared" si="5"/>
        <v>38020625</v>
      </c>
      <c r="N46" s="88">
        <f t="shared" si="5"/>
        <v>21077090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69402969</v>
      </c>
      <c r="X46" s="88">
        <f t="shared" si="5"/>
        <v>7707510</v>
      </c>
      <c r="Y46" s="88">
        <f t="shared" si="5"/>
        <v>61695459</v>
      </c>
      <c r="Z46" s="208">
        <f>+IF(X46&lt;&gt;0,+(Y46/X46)*100,0)</f>
        <v>800.459019839092</v>
      </c>
      <c r="AA46" s="206">
        <f>SUM(AA44:AA45)</f>
        <v>43322611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15030901</v>
      </c>
      <c r="D48" s="217">
        <f>SUM(D46:D47)</f>
        <v>0</v>
      </c>
      <c r="E48" s="218">
        <f t="shared" si="6"/>
        <v>43322611</v>
      </c>
      <c r="F48" s="219">
        <f t="shared" si="6"/>
        <v>43322611</v>
      </c>
      <c r="G48" s="219">
        <f t="shared" si="6"/>
        <v>57530732</v>
      </c>
      <c r="H48" s="220">
        <f t="shared" si="6"/>
        <v>360071</v>
      </c>
      <c r="I48" s="220">
        <f t="shared" si="6"/>
        <v>-9564924</v>
      </c>
      <c r="J48" s="220">
        <f t="shared" si="6"/>
        <v>48325879</v>
      </c>
      <c r="K48" s="220">
        <f t="shared" si="6"/>
        <v>-6407182</v>
      </c>
      <c r="L48" s="220">
        <f t="shared" si="6"/>
        <v>-10536353</v>
      </c>
      <c r="M48" s="219">
        <f t="shared" si="6"/>
        <v>38020625</v>
      </c>
      <c r="N48" s="219">
        <f t="shared" si="6"/>
        <v>21077090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69402969</v>
      </c>
      <c r="X48" s="220">
        <f t="shared" si="6"/>
        <v>7707510</v>
      </c>
      <c r="Y48" s="220">
        <f t="shared" si="6"/>
        <v>61695459</v>
      </c>
      <c r="Z48" s="221">
        <f>+IF(X48&lt;&gt;0,+(Y48/X48)*100,0)</f>
        <v>800.459019839092</v>
      </c>
      <c r="AA48" s="222">
        <f>SUM(AA46:AA47)</f>
        <v>43322611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2595468</v>
      </c>
      <c r="D5" s="153">
        <f>SUM(D6:D8)</f>
        <v>0</v>
      </c>
      <c r="E5" s="154">
        <f t="shared" si="0"/>
        <v>1717600</v>
      </c>
      <c r="F5" s="100">
        <f t="shared" si="0"/>
        <v>1717600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858798</v>
      </c>
      <c r="Y5" s="100">
        <f t="shared" si="0"/>
        <v>-858798</v>
      </c>
      <c r="Z5" s="137">
        <f>+IF(X5&lt;&gt;0,+(Y5/X5)*100,0)</f>
        <v>-100</v>
      </c>
      <c r="AA5" s="153">
        <f>SUM(AA6:AA8)</f>
        <v>1717600</v>
      </c>
    </row>
    <row r="6" spans="1:27" ht="12.75">
      <c r="A6" s="138" t="s">
        <v>75</v>
      </c>
      <c r="B6" s="136"/>
      <c r="C6" s="155">
        <v>1459018</v>
      </c>
      <c r="D6" s="155"/>
      <c r="E6" s="156">
        <v>1567600</v>
      </c>
      <c r="F6" s="60">
        <v>1567600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783798</v>
      </c>
      <c r="Y6" s="60">
        <v>-783798</v>
      </c>
      <c r="Z6" s="140">
        <v>-100</v>
      </c>
      <c r="AA6" s="62">
        <v>1567600</v>
      </c>
    </row>
    <row r="7" spans="1:27" ht="12.75">
      <c r="A7" s="138" t="s">
        <v>76</v>
      </c>
      <c r="B7" s="136"/>
      <c r="C7" s="157">
        <v>425729</v>
      </c>
      <c r="D7" s="157"/>
      <c r="E7" s="158">
        <v>100000</v>
      </c>
      <c r="F7" s="159">
        <v>100000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75000</v>
      </c>
      <c r="Y7" s="159">
        <v>-75000</v>
      </c>
      <c r="Z7" s="141">
        <v>-100</v>
      </c>
      <c r="AA7" s="225">
        <v>100000</v>
      </c>
    </row>
    <row r="8" spans="1:27" ht="12.75">
      <c r="A8" s="138" t="s">
        <v>77</v>
      </c>
      <c r="B8" s="136"/>
      <c r="C8" s="155">
        <v>710721</v>
      </c>
      <c r="D8" s="155"/>
      <c r="E8" s="156">
        <v>50000</v>
      </c>
      <c r="F8" s="60">
        <v>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50000</v>
      </c>
    </row>
    <row r="9" spans="1:27" ht="12.75">
      <c r="A9" s="135" t="s">
        <v>78</v>
      </c>
      <c r="B9" s="136"/>
      <c r="C9" s="153">
        <f aca="true" t="shared" si="1" ref="C9:Y9">SUM(C10:C14)</f>
        <v>739700</v>
      </c>
      <c r="D9" s="153">
        <f>SUM(D10:D14)</f>
        <v>0</v>
      </c>
      <c r="E9" s="154">
        <f t="shared" si="1"/>
        <v>2421852</v>
      </c>
      <c r="F9" s="100">
        <f t="shared" si="1"/>
        <v>2421852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1210926</v>
      </c>
      <c r="Y9" s="100">
        <f t="shared" si="1"/>
        <v>-1210926</v>
      </c>
      <c r="Z9" s="137">
        <f>+IF(X9&lt;&gt;0,+(Y9/X9)*100,0)</f>
        <v>-100</v>
      </c>
      <c r="AA9" s="102">
        <f>SUM(AA10:AA14)</f>
        <v>2421852</v>
      </c>
    </row>
    <row r="10" spans="1:27" ht="12.75">
      <c r="A10" s="138" t="s">
        <v>79</v>
      </c>
      <c r="B10" s="136"/>
      <c r="C10" s="155">
        <v>739700</v>
      </c>
      <c r="D10" s="155"/>
      <c r="E10" s="156">
        <v>2421852</v>
      </c>
      <c r="F10" s="60">
        <v>2421852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1210926</v>
      </c>
      <c r="Y10" s="60">
        <v>-1210926</v>
      </c>
      <c r="Z10" s="140">
        <v>-100</v>
      </c>
      <c r="AA10" s="62">
        <v>2421852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39938793</v>
      </c>
      <c r="D15" s="153">
        <f>SUM(D16:D18)</f>
        <v>0</v>
      </c>
      <c r="E15" s="154">
        <f t="shared" si="2"/>
        <v>89595000</v>
      </c>
      <c r="F15" s="100">
        <f t="shared" si="2"/>
        <v>89595000</v>
      </c>
      <c r="G15" s="100">
        <f t="shared" si="2"/>
        <v>5430456</v>
      </c>
      <c r="H15" s="100">
        <f t="shared" si="2"/>
        <v>5644227</v>
      </c>
      <c r="I15" s="100">
        <f t="shared" si="2"/>
        <v>226533</v>
      </c>
      <c r="J15" s="100">
        <f t="shared" si="2"/>
        <v>11301216</v>
      </c>
      <c r="K15" s="100">
        <f t="shared" si="2"/>
        <v>8644541</v>
      </c>
      <c r="L15" s="100">
        <f t="shared" si="2"/>
        <v>6097658</v>
      </c>
      <c r="M15" s="100">
        <f t="shared" si="2"/>
        <v>8667336</v>
      </c>
      <c r="N15" s="100">
        <f t="shared" si="2"/>
        <v>23409535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34710751</v>
      </c>
      <c r="X15" s="100">
        <f t="shared" si="2"/>
        <v>44847498</v>
      </c>
      <c r="Y15" s="100">
        <f t="shared" si="2"/>
        <v>-10136747</v>
      </c>
      <c r="Z15" s="137">
        <f>+IF(X15&lt;&gt;0,+(Y15/X15)*100,0)</f>
        <v>-22.602703499758224</v>
      </c>
      <c r="AA15" s="102">
        <f>SUM(AA16:AA18)</f>
        <v>89595000</v>
      </c>
    </row>
    <row r="16" spans="1:27" ht="12.75">
      <c r="A16" s="138" t="s">
        <v>85</v>
      </c>
      <c r="B16" s="136"/>
      <c r="C16" s="155">
        <v>570119</v>
      </c>
      <c r="D16" s="155"/>
      <c r="E16" s="156">
        <v>450000</v>
      </c>
      <c r="F16" s="60">
        <v>450000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225000</v>
      </c>
      <c r="Y16" s="60">
        <v>-225000</v>
      </c>
      <c r="Z16" s="140">
        <v>-100</v>
      </c>
      <c r="AA16" s="62">
        <v>450000</v>
      </c>
    </row>
    <row r="17" spans="1:27" ht="12.75">
      <c r="A17" s="138" t="s">
        <v>86</v>
      </c>
      <c r="B17" s="136"/>
      <c r="C17" s="155">
        <v>39368674</v>
      </c>
      <c r="D17" s="155"/>
      <c r="E17" s="156">
        <v>89145000</v>
      </c>
      <c r="F17" s="60">
        <v>89145000</v>
      </c>
      <c r="G17" s="60">
        <v>5430456</v>
      </c>
      <c r="H17" s="60">
        <v>5644227</v>
      </c>
      <c r="I17" s="60">
        <v>226533</v>
      </c>
      <c r="J17" s="60">
        <v>11301216</v>
      </c>
      <c r="K17" s="60">
        <v>8644541</v>
      </c>
      <c r="L17" s="60">
        <v>6097658</v>
      </c>
      <c r="M17" s="60">
        <v>8667336</v>
      </c>
      <c r="N17" s="60">
        <v>23409535</v>
      </c>
      <c r="O17" s="60"/>
      <c r="P17" s="60"/>
      <c r="Q17" s="60"/>
      <c r="R17" s="60"/>
      <c r="S17" s="60"/>
      <c r="T17" s="60"/>
      <c r="U17" s="60"/>
      <c r="V17" s="60"/>
      <c r="W17" s="60">
        <v>34710751</v>
      </c>
      <c r="X17" s="60">
        <v>44622498</v>
      </c>
      <c r="Y17" s="60">
        <v>-9911747</v>
      </c>
      <c r="Z17" s="140">
        <v>-22.21</v>
      </c>
      <c r="AA17" s="62">
        <v>89145000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43273961</v>
      </c>
      <c r="D25" s="217">
        <f>+D5+D9+D15+D19+D24</f>
        <v>0</v>
      </c>
      <c r="E25" s="230">
        <f t="shared" si="4"/>
        <v>93734452</v>
      </c>
      <c r="F25" s="219">
        <f t="shared" si="4"/>
        <v>93734452</v>
      </c>
      <c r="G25" s="219">
        <f t="shared" si="4"/>
        <v>5430456</v>
      </c>
      <c r="H25" s="219">
        <f t="shared" si="4"/>
        <v>5644227</v>
      </c>
      <c r="I25" s="219">
        <f t="shared" si="4"/>
        <v>226533</v>
      </c>
      <c r="J25" s="219">
        <f t="shared" si="4"/>
        <v>11301216</v>
      </c>
      <c r="K25" s="219">
        <f t="shared" si="4"/>
        <v>8644541</v>
      </c>
      <c r="L25" s="219">
        <f t="shared" si="4"/>
        <v>6097658</v>
      </c>
      <c r="M25" s="219">
        <f t="shared" si="4"/>
        <v>8667336</v>
      </c>
      <c r="N25" s="219">
        <f t="shared" si="4"/>
        <v>23409535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34710751</v>
      </c>
      <c r="X25" s="219">
        <f t="shared" si="4"/>
        <v>46917222</v>
      </c>
      <c r="Y25" s="219">
        <f t="shared" si="4"/>
        <v>-12206471</v>
      </c>
      <c r="Z25" s="231">
        <f>+IF(X25&lt;&gt;0,+(Y25/X25)*100,0)</f>
        <v>-26.01703698484109</v>
      </c>
      <c r="AA25" s="232">
        <f>+AA5+AA9+AA15+AA19+AA24</f>
        <v>93734452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37777583</v>
      </c>
      <c r="D28" s="155"/>
      <c r="E28" s="156">
        <v>59645000</v>
      </c>
      <c r="F28" s="60">
        <v>59645000</v>
      </c>
      <c r="G28" s="60">
        <v>3839164</v>
      </c>
      <c r="H28" s="60">
        <v>5438353</v>
      </c>
      <c r="I28" s="60">
        <v>226533</v>
      </c>
      <c r="J28" s="60">
        <v>9504050</v>
      </c>
      <c r="K28" s="60">
        <v>4430217</v>
      </c>
      <c r="L28" s="60">
        <v>563467</v>
      </c>
      <c r="M28" s="60">
        <v>3746971</v>
      </c>
      <c r="N28" s="60">
        <v>8740655</v>
      </c>
      <c r="O28" s="60"/>
      <c r="P28" s="60"/>
      <c r="Q28" s="60"/>
      <c r="R28" s="60"/>
      <c r="S28" s="60"/>
      <c r="T28" s="60"/>
      <c r="U28" s="60"/>
      <c r="V28" s="60"/>
      <c r="W28" s="60">
        <v>18244705</v>
      </c>
      <c r="X28" s="60">
        <v>29822502</v>
      </c>
      <c r="Y28" s="60">
        <v>-11577797</v>
      </c>
      <c r="Z28" s="140">
        <v>-38.82</v>
      </c>
      <c r="AA28" s="155">
        <v>59645000</v>
      </c>
    </row>
    <row r="29" spans="1:27" ht="12.75">
      <c r="A29" s="234" t="s">
        <v>134</v>
      </c>
      <c r="B29" s="136"/>
      <c r="C29" s="155"/>
      <c r="D29" s="155"/>
      <c r="E29" s="156">
        <v>26775000</v>
      </c>
      <c r="F29" s="60">
        <v>26775000</v>
      </c>
      <c r="G29" s="60">
        <v>1591292</v>
      </c>
      <c r="H29" s="60">
        <v>205874</v>
      </c>
      <c r="I29" s="60"/>
      <c r="J29" s="60">
        <v>1797166</v>
      </c>
      <c r="K29" s="60">
        <v>4214324</v>
      </c>
      <c r="L29" s="60">
        <v>5534191</v>
      </c>
      <c r="M29" s="60">
        <v>4920365</v>
      </c>
      <c r="N29" s="60">
        <v>14668880</v>
      </c>
      <c r="O29" s="60"/>
      <c r="P29" s="60"/>
      <c r="Q29" s="60"/>
      <c r="R29" s="60"/>
      <c r="S29" s="60"/>
      <c r="T29" s="60"/>
      <c r="U29" s="60"/>
      <c r="V29" s="60"/>
      <c r="W29" s="60">
        <v>16466046</v>
      </c>
      <c r="X29" s="60">
        <v>13387500</v>
      </c>
      <c r="Y29" s="60">
        <v>3078546</v>
      </c>
      <c r="Z29" s="140">
        <v>23</v>
      </c>
      <c r="AA29" s="62">
        <v>26775000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37777583</v>
      </c>
      <c r="D32" s="210">
        <f>SUM(D28:D31)</f>
        <v>0</v>
      </c>
      <c r="E32" s="211">
        <f t="shared" si="5"/>
        <v>86420000</v>
      </c>
      <c r="F32" s="77">
        <f t="shared" si="5"/>
        <v>86420000</v>
      </c>
      <c r="G32" s="77">
        <f t="shared" si="5"/>
        <v>5430456</v>
      </c>
      <c r="H32" s="77">
        <f t="shared" si="5"/>
        <v>5644227</v>
      </c>
      <c r="I32" s="77">
        <f t="shared" si="5"/>
        <v>226533</v>
      </c>
      <c r="J32" s="77">
        <f t="shared" si="5"/>
        <v>11301216</v>
      </c>
      <c r="K32" s="77">
        <f t="shared" si="5"/>
        <v>8644541</v>
      </c>
      <c r="L32" s="77">
        <f t="shared" si="5"/>
        <v>6097658</v>
      </c>
      <c r="M32" s="77">
        <f t="shared" si="5"/>
        <v>8667336</v>
      </c>
      <c r="N32" s="77">
        <f t="shared" si="5"/>
        <v>23409535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34710751</v>
      </c>
      <c r="X32" s="77">
        <f t="shared" si="5"/>
        <v>43210002</v>
      </c>
      <c r="Y32" s="77">
        <f t="shared" si="5"/>
        <v>-8499251</v>
      </c>
      <c r="Z32" s="212">
        <f>+IF(X32&lt;&gt;0,+(Y32/X32)*100,0)</f>
        <v>-19.669638062039432</v>
      </c>
      <c r="AA32" s="79">
        <f>SUM(AA28:AA31)</f>
        <v>86420000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5496378</v>
      </c>
      <c r="D35" s="155"/>
      <c r="E35" s="156">
        <v>7314452</v>
      </c>
      <c r="F35" s="60">
        <v>7314452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3662226</v>
      </c>
      <c r="Y35" s="60">
        <v>-3662226</v>
      </c>
      <c r="Z35" s="140">
        <v>-100</v>
      </c>
      <c r="AA35" s="62">
        <v>7314452</v>
      </c>
    </row>
    <row r="36" spans="1:27" ht="12.75">
      <c r="A36" s="238" t="s">
        <v>139</v>
      </c>
      <c r="B36" s="149"/>
      <c r="C36" s="222">
        <f aca="true" t="shared" si="6" ref="C36:Y36">SUM(C32:C35)</f>
        <v>43273961</v>
      </c>
      <c r="D36" s="222">
        <f>SUM(D32:D35)</f>
        <v>0</v>
      </c>
      <c r="E36" s="218">
        <f t="shared" si="6"/>
        <v>93734452</v>
      </c>
      <c r="F36" s="220">
        <f t="shared" si="6"/>
        <v>93734452</v>
      </c>
      <c r="G36" s="220">
        <f t="shared" si="6"/>
        <v>5430456</v>
      </c>
      <c r="H36" s="220">
        <f t="shared" si="6"/>
        <v>5644227</v>
      </c>
      <c r="I36" s="220">
        <f t="shared" si="6"/>
        <v>226533</v>
      </c>
      <c r="J36" s="220">
        <f t="shared" si="6"/>
        <v>11301216</v>
      </c>
      <c r="K36" s="220">
        <f t="shared" si="6"/>
        <v>8644541</v>
      </c>
      <c r="L36" s="220">
        <f t="shared" si="6"/>
        <v>6097658</v>
      </c>
      <c r="M36" s="220">
        <f t="shared" si="6"/>
        <v>8667336</v>
      </c>
      <c r="N36" s="220">
        <f t="shared" si="6"/>
        <v>23409535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34710751</v>
      </c>
      <c r="X36" s="220">
        <f t="shared" si="6"/>
        <v>46872228</v>
      </c>
      <c r="Y36" s="220">
        <f t="shared" si="6"/>
        <v>-12161477</v>
      </c>
      <c r="Z36" s="221">
        <f>+IF(X36&lt;&gt;0,+(Y36/X36)*100,0)</f>
        <v>-25.94601861042321</v>
      </c>
      <c r="AA36" s="239">
        <f>SUM(AA32:AA35)</f>
        <v>93734452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2004029</v>
      </c>
      <c r="D6" s="155"/>
      <c r="E6" s="59">
        <v>85275086</v>
      </c>
      <c r="F6" s="60">
        <v>85275086</v>
      </c>
      <c r="G6" s="60">
        <v>71240858</v>
      </c>
      <c r="H6" s="60">
        <v>71240858</v>
      </c>
      <c r="I6" s="60">
        <v>71240858</v>
      </c>
      <c r="J6" s="60">
        <v>71240858</v>
      </c>
      <c r="K6" s="60">
        <v>71240858</v>
      </c>
      <c r="L6" s="60">
        <v>2661914</v>
      </c>
      <c r="M6" s="60">
        <v>2298358</v>
      </c>
      <c r="N6" s="60">
        <v>2298358</v>
      </c>
      <c r="O6" s="60"/>
      <c r="P6" s="60"/>
      <c r="Q6" s="60"/>
      <c r="R6" s="60"/>
      <c r="S6" s="60"/>
      <c r="T6" s="60"/>
      <c r="U6" s="60"/>
      <c r="V6" s="60"/>
      <c r="W6" s="60">
        <v>2298358</v>
      </c>
      <c r="X6" s="60">
        <v>42637543</v>
      </c>
      <c r="Y6" s="60">
        <v>-40339185</v>
      </c>
      <c r="Z6" s="140">
        <v>-94.61</v>
      </c>
      <c r="AA6" s="62">
        <v>85275086</v>
      </c>
    </row>
    <row r="7" spans="1:27" ht="12.75">
      <c r="A7" s="249" t="s">
        <v>144</v>
      </c>
      <c r="B7" s="182"/>
      <c r="C7" s="155">
        <v>55904772</v>
      </c>
      <c r="D7" s="155"/>
      <c r="E7" s="59">
        <v>36820000</v>
      </c>
      <c r="F7" s="60">
        <v>36820000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18410000</v>
      </c>
      <c r="Y7" s="60">
        <v>-18410000</v>
      </c>
      <c r="Z7" s="140">
        <v>-100</v>
      </c>
      <c r="AA7" s="62">
        <v>36820000</v>
      </c>
    </row>
    <row r="8" spans="1:27" ht="12.75">
      <c r="A8" s="249" t="s">
        <v>145</v>
      </c>
      <c r="B8" s="182"/>
      <c r="C8" s="155">
        <v>819721</v>
      </c>
      <c r="D8" s="155"/>
      <c r="E8" s="59">
        <v>1319107</v>
      </c>
      <c r="F8" s="60">
        <v>1319107</v>
      </c>
      <c r="G8" s="60">
        <v>818089</v>
      </c>
      <c r="H8" s="60">
        <v>818089</v>
      </c>
      <c r="I8" s="60">
        <v>818089</v>
      </c>
      <c r="J8" s="60">
        <v>818089</v>
      </c>
      <c r="K8" s="60">
        <v>818089</v>
      </c>
      <c r="L8" s="60"/>
      <c r="M8" s="60">
        <v>1983</v>
      </c>
      <c r="N8" s="60">
        <v>1983</v>
      </c>
      <c r="O8" s="60"/>
      <c r="P8" s="60"/>
      <c r="Q8" s="60"/>
      <c r="R8" s="60"/>
      <c r="S8" s="60"/>
      <c r="T8" s="60"/>
      <c r="U8" s="60"/>
      <c r="V8" s="60"/>
      <c r="W8" s="60">
        <v>1983</v>
      </c>
      <c r="X8" s="60">
        <v>659554</v>
      </c>
      <c r="Y8" s="60">
        <v>-657571</v>
      </c>
      <c r="Z8" s="140">
        <v>-99.7</v>
      </c>
      <c r="AA8" s="62">
        <v>1319107</v>
      </c>
    </row>
    <row r="9" spans="1:27" ht="12.75">
      <c r="A9" s="249" t="s">
        <v>146</v>
      </c>
      <c r="B9" s="182"/>
      <c r="C9" s="155">
        <v>11279000</v>
      </c>
      <c r="D9" s="155"/>
      <c r="E9" s="59">
        <v>15006297</v>
      </c>
      <c r="F9" s="60">
        <v>15006297</v>
      </c>
      <c r="G9" s="60">
        <v>2298358</v>
      </c>
      <c r="H9" s="60">
        <v>2298358</v>
      </c>
      <c r="I9" s="60">
        <v>2298358</v>
      </c>
      <c r="J9" s="60">
        <v>2298358</v>
      </c>
      <c r="K9" s="60">
        <v>2298358</v>
      </c>
      <c r="L9" s="60">
        <v>958</v>
      </c>
      <c r="M9" s="60">
        <v>818089</v>
      </c>
      <c r="N9" s="60">
        <v>818089</v>
      </c>
      <c r="O9" s="60"/>
      <c r="P9" s="60"/>
      <c r="Q9" s="60"/>
      <c r="R9" s="60"/>
      <c r="S9" s="60"/>
      <c r="T9" s="60"/>
      <c r="U9" s="60"/>
      <c r="V9" s="60"/>
      <c r="W9" s="60">
        <v>818089</v>
      </c>
      <c r="X9" s="60">
        <v>7503149</v>
      </c>
      <c r="Y9" s="60">
        <v>-6685060</v>
      </c>
      <c r="Z9" s="140">
        <v>-89.1</v>
      </c>
      <c r="AA9" s="62">
        <v>15006297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1587716</v>
      </c>
      <c r="D11" s="155"/>
      <c r="E11" s="59">
        <v>1625449</v>
      </c>
      <c r="F11" s="60">
        <v>1625449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812725</v>
      </c>
      <c r="Y11" s="60">
        <v>-812725</v>
      </c>
      <c r="Z11" s="140">
        <v>-100</v>
      </c>
      <c r="AA11" s="62">
        <v>1625449</v>
      </c>
    </row>
    <row r="12" spans="1:27" ht="12.75">
      <c r="A12" s="250" t="s">
        <v>56</v>
      </c>
      <c r="B12" s="251"/>
      <c r="C12" s="168">
        <f aca="true" t="shared" si="0" ref="C12:Y12">SUM(C6:C11)</f>
        <v>71595238</v>
      </c>
      <c r="D12" s="168">
        <f>SUM(D6:D11)</f>
        <v>0</v>
      </c>
      <c r="E12" s="72">
        <f t="shared" si="0"/>
        <v>140045939</v>
      </c>
      <c r="F12" s="73">
        <f t="shared" si="0"/>
        <v>140045939</v>
      </c>
      <c r="G12" s="73">
        <f t="shared" si="0"/>
        <v>74357305</v>
      </c>
      <c r="H12" s="73">
        <f t="shared" si="0"/>
        <v>74357305</v>
      </c>
      <c r="I12" s="73">
        <f t="shared" si="0"/>
        <v>74357305</v>
      </c>
      <c r="J12" s="73">
        <f t="shared" si="0"/>
        <v>74357305</v>
      </c>
      <c r="K12" s="73">
        <f t="shared" si="0"/>
        <v>74357305</v>
      </c>
      <c r="L12" s="73">
        <f t="shared" si="0"/>
        <v>2662872</v>
      </c>
      <c r="M12" s="73">
        <f t="shared" si="0"/>
        <v>3118430</v>
      </c>
      <c r="N12" s="73">
        <f t="shared" si="0"/>
        <v>3118430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3118430</v>
      </c>
      <c r="X12" s="73">
        <f t="shared" si="0"/>
        <v>70022971</v>
      </c>
      <c r="Y12" s="73">
        <f t="shared" si="0"/>
        <v>-66904541</v>
      </c>
      <c r="Z12" s="170">
        <f>+IF(X12&lt;&gt;0,+(Y12/X12)*100,0)</f>
        <v>-95.54656142767777</v>
      </c>
      <c r="AA12" s="74">
        <f>SUM(AA6:AA11)</f>
        <v>140045939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5570818</v>
      </c>
      <c r="H16" s="159">
        <v>5570818</v>
      </c>
      <c r="I16" s="159">
        <v>5570818</v>
      </c>
      <c r="J16" s="60">
        <v>5570818</v>
      </c>
      <c r="K16" s="159">
        <v>5570818</v>
      </c>
      <c r="L16" s="159">
        <v>11252067</v>
      </c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11461003</v>
      </c>
      <c r="D17" s="155"/>
      <c r="E17" s="59">
        <v>12780393</v>
      </c>
      <c r="F17" s="60">
        <v>12780393</v>
      </c>
      <c r="G17" s="60"/>
      <c r="H17" s="60"/>
      <c r="I17" s="60"/>
      <c r="J17" s="60"/>
      <c r="K17" s="60"/>
      <c r="L17" s="60"/>
      <c r="M17" s="60">
        <v>2661944</v>
      </c>
      <c r="N17" s="60">
        <v>2661944</v>
      </c>
      <c r="O17" s="60"/>
      <c r="P17" s="60"/>
      <c r="Q17" s="60"/>
      <c r="R17" s="60"/>
      <c r="S17" s="60"/>
      <c r="T17" s="60"/>
      <c r="U17" s="60"/>
      <c r="V17" s="60"/>
      <c r="W17" s="60">
        <v>2661944</v>
      </c>
      <c r="X17" s="60">
        <v>6390197</v>
      </c>
      <c r="Y17" s="60">
        <v>-3728253</v>
      </c>
      <c r="Z17" s="140">
        <v>-58.34</v>
      </c>
      <c r="AA17" s="62">
        <v>12780393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406762767</v>
      </c>
      <c r="D19" s="155"/>
      <c r="E19" s="59">
        <v>397129783</v>
      </c>
      <c r="F19" s="60">
        <v>397129783</v>
      </c>
      <c r="G19" s="60"/>
      <c r="H19" s="60"/>
      <c r="I19" s="60"/>
      <c r="J19" s="60"/>
      <c r="K19" s="60"/>
      <c r="L19" s="60"/>
      <c r="M19" s="60">
        <v>5570818</v>
      </c>
      <c r="N19" s="60">
        <v>5570818</v>
      </c>
      <c r="O19" s="60"/>
      <c r="P19" s="60"/>
      <c r="Q19" s="60"/>
      <c r="R19" s="60"/>
      <c r="S19" s="60"/>
      <c r="T19" s="60"/>
      <c r="U19" s="60"/>
      <c r="V19" s="60"/>
      <c r="W19" s="60">
        <v>5570818</v>
      </c>
      <c r="X19" s="60">
        <v>198564892</v>
      </c>
      <c r="Y19" s="60">
        <v>-192994074</v>
      </c>
      <c r="Z19" s="140">
        <v>-97.19</v>
      </c>
      <c r="AA19" s="62">
        <v>397129783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418223770</v>
      </c>
      <c r="D24" s="168">
        <f>SUM(D15:D23)</f>
        <v>0</v>
      </c>
      <c r="E24" s="76">
        <f t="shared" si="1"/>
        <v>409910176</v>
      </c>
      <c r="F24" s="77">
        <f t="shared" si="1"/>
        <v>409910176</v>
      </c>
      <c r="G24" s="77">
        <f t="shared" si="1"/>
        <v>5570818</v>
      </c>
      <c r="H24" s="77">
        <f t="shared" si="1"/>
        <v>5570818</v>
      </c>
      <c r="I24" s="77">
        <f t="shared" si="1"/>
        <v>5570818</v>
      </c>
      <c r="J24" s="77">
        <f t="shared" si="1"/>
        <v>5570818</v>
      </c>
      <c r="K24" s="77">
        <f t="shared" si="1"/>
        <v>5570818</v>
      </c>
      <c r="L24" s="77">
        <f t="shared" si="1"/>
        <v>11252067</v>
      </c>
      <c r="M24" s="77">
        <f t="shared" si="1"/>
        <v>8232762</v>
      </c>
      <c r="N24" s="77">
        <f t="shared" si="1"/>
        <v>8232762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8232762</v>
      </c>
      <c r="X24" s="77">
        <f t="shared" si="1"/>
        <v>204955089</v>
      </c>
      <c r="Y24" s="77">
        <f t="shared" si="1"/>
        <v>-196722327</v>
      </c>
      <c r="Z24" s="212">
        <f>+IF(X24&lt;&gt;0,+(Y24/X24)*100,0)</f>
        <v>-95.98313853041238</v>
      </c>
      <c r="AA24" s="79">
        <f>SUM(AA15:AA23)</f>
        <v>409910176</v>
      </c>
    </row>
    <row r="25" spans="1:27" ht="12.75">
      <c r="A25" s="250" t="s">
        <v>159</v>
      </c>
      <c r="B25" s="251"/>
      <c r="C25" s="168">
        <f aca="true" t="shared" si="2" ref="C25:Y25">+C12+C24</f>
        <v>489819008</v>
      </c>
      <c r="D25" s="168">
        <f>+D12+D24</f>
        <v>0</v>
      </c>
      <c r="E25" s="72">
        <f t="shared" si="2"/>
        <v>549956115</v>
      </c>
      <c r="F25" s="73">
        <f t="shared" si="2"/>
        <v>549956115</v>
      </c>
      <c r="G25" s="73">
        <f t="shared" si="2"/>
        <v>79928123</v>
      </c>
      <c r="H25" s="73">
        <f t="shared" si="2"/>
        <v>79928123</v>
      </c>
      <c r="I25" s="73">
        <f t="shared" si="2"/>
        <v>79928123</v>
      </c>
      <c r="J25" s="73">
        <f t="shared" si="2"/>
        <v>79928123</v>
      </c>
      <c r="K25" s="73">
        <f t="shared" si="2"/>
        <v>79928123</v>
      </c>
      <c r="L25" s="73">
        <f t="shared" si="2"/>
        <v>13914939</v>
      </c>
      <c r="M25" s="73">
        <f t="shared" si="2"/>
        <v>11351192</v>
      </c>
      <c r="N25" s="73">
        <f t="shared" si="2"/>
        <v>11351192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11351192</v>
      </c>
      <c r="X25" s="73">
        <f t="shared" si="2"/>
        <v>274978060</v>
      </c>
      <c r="Y25" s="73">
        <f t="shared" si="2"/>
        <v>-263626868</v>
      </c>
      <c r="Z25" s="170">
        <f>+IF(X25&lt;&gt;0,+(Y25/X25)*100,0)</f>
        <v>-95.87196447600219</v>
      </c>
      <c r="AA25" s="74">
        <f>+AA12+AA24</f>
        <v>549956115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260843</v>
      </c>
      <c r="D30" s="155"/>
      <c r="E30" s="59">
        <v>11572000</v>
      </c>
      <c r="F30" s="60">
        <v>11572000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5786000</v>
      </c>
      <c r="Y30" s="60">
        <v>-5786000</v>
      </c>
      <c r="Z30" s="140">
        <v>-100</v>
      </c>
      <c r="AA30" s="62">
        <v>11572000</v>
      </c>
    </row>
    <row r="31" spans="1:27" ht="12.75">
      <c r="A31" s="249" t="s">
        <v>163</v>
      </c>
      <c r="B31" s="182"/>
      <c r="C31" s="155">
        <v>61000</v>
      </c>
      <c r="D31" s="155"/>
      <c r="E31" s="59">
        <v>157800</v>
      </c>
      <c r="F31" s="60">
        <v>157800</v>
      </c>
      <c r="G31" s="60">
        <v>97399</v>
      </c>
      <c r="H31" s="60">
        <v>97399</v>
      </c>
      <c r="I31" s="60">
        <v>97399</v>
      </c>
      <c r="J31" s="60">
        <v>97399</v>
      </c>
      <c r="K31" s="60">
        <v>97399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78900</v>
      </c>
      <c r="Y31" s="60">
        <v>-78900</v>
      </c>
      <c r="Z31" s="140">
        <v>-100</v>
      </c>
      <c r="AA31" s="62">
        <v>157800</v>
      </c>
    </row>
    <row r="32" spans="1:27" ht="12.75">
      <c r="A32" s="249" t="s">
        <v>164</v>
      </c>
      <c r="B32" s="182"/>
      <c r="C32" s="155">
        <v>37723905</v>
      </c>
      <c r="D32" s="155"/>
      <c r="E32" s="59">
        <v>26300000</v>
      </c>
      <c r="F32" s="60">
        <v>26300000</v>
      </c>
      <c r="G32" s="60">
        <v>695788</v>
      </c>
      <c r="H32" s="60">
        <v>695788</v>
      </c>
      <c r="I32" s="60">
        <v>695788</v>
      </c>
      <c r="J32" s="60">
        <v>695788</v>
      </c>
      <c r="K32" s="60">
        <v>695788</v>
      </c>
      <c r="L32" s="60">
        <v>1396432</v>
      </c>
      <c r="M32" s="60">
        <v>2576213</v>
      </c>
      <c r="N32" s="60">
        <v>2576213</v>
      </c>
      <c r="O32" s="60"/>
      <c r="P32" s="60"/>
      <c r="Q32" s="60"/>
      <c r="R32" s="60"/>
      <c r="S32" s="60"/>
      <c r="T32" s="60"/>
      <c r="U32" s="60"/>
      <c r="V32" s="60"/>
      <c r="W32" s="60">
        <v>2576213</v>
      </c>
      <c r="X32" s="60">
        <v>13150000</v>
      </c>
      <c r="Y32" s="60">
        <v>-10573787</v>
      </c>
      <c r="Z32" s="140">
        <v>-80.41</v>
      </c>
      <c r="AA32" s="62">
        <v>26300000</v>
      </c>
    </row>
    <row r="33" spans="1:27" ht="12.75">
      <c r="A33" s="249" t="s">
        <v>165</v>
      </c>
      <c r="B33" s="182"/>
      <c r="C33" s="155">
        <v>5828223</v>
      </c>
      <c r="D33" s="155"/>
      <c r="E33" s="59">
        <v>4734000</v>
      </c>
      <c r="F33" s="60">
        <v>4734000</v>
      </c>
      <c r="G33" s="60">
        <v>22457</v>
      </c>
      <c r="H33" s="60">
        <v>22457</v>
      </c>
      <c r="I33" s="60">
        <v>22457</v>
      </c>
      <c r="J33" s="60">
        <v>22457</v>
      </c>
      <c r="K33" s="60">
        <v>22457</v>
      </c>
      <c r="L33" s="60">
        <v>262120</v>
      </c>
      <c r="M33" s="60">
        <v>24568</v>
      </c>
      <c r="N33" s="60">
        <v>24568</v>
      </c>
      <c r="O33" s="60"/>
      <c r="P33" s="60"/>
      <c r="Q33" s="60"/>
      <c r="R33" s="60"/>
      <c r="S33" s="60"/>
      <c r="T33" s="60"/>
      <c r="U33" s="60"/>
      <c r="V33" s="60"/>
      <c r="W33" s="60">
        <v>24568</v>
      </c>
      <c r="X33" s="60">
        <v>2367000</v>
      </c>
      <c r="Y33" s="60">
        <v>-2342432</v>
      </c>
      <c r="Z33" s="140">
        <v>-98.96</v>
      </c>
      <c r="AA33" s="62">
        <v>4734000</v>
      </c>
    </row>
    <row r="34" spans="1:27" ht="12.75">
      <c r="A34" s="250" t="s">
        <v>58</v>
      </c>
      <c r="B34" s="251"/>
      <c r="C34" s="168">
        <f aca="true" t="shared" si="3" ref="C34:Y34">SUM(C29:C33)</f>
        <v>43873971</v>
      </c>
      <c r="D34" s="168">
        <f>SUM(D29:D33)</f>
        <v>0</v>
      </c>
      <c r="E34" s="72">
        <f t="shared" si="3"/>
        <v>42763800</v>
      </c>
      <c r="F34" s="73">
        <f t="shared" si="3"/>
        <v>42763800</v>
      </c>
      <c r="G34" s="73">
        <f t="shared" si="3"/>
        <v>815644</v>
      </c>
      <c r="H34" s="73">
        <f t="shared" si="3"/>
        <v>815644</v>
      </c>
      <c r="I34" s="73">
        <f t="shared" si="3"/>
        <v>815644</v>
      </c>
      <c r="J34" s="73">
        <f t="shared" si="3"/>
        <v>815644</v>
      </c>
      <c r="K34" s="73">
        <f t="shared" si="3"/>
        <v>815644</v>
      </c>
      <c r="L34" s="73">
        <f t="shared" si="3"/>
        <v>1658552</v>
      </c>
      <c r="M34" s="73">
        <f t="shared" si="3"/>
        <v>2600781</v>
      </c>
      <c r="N34" s="73">
        <f t="shared" si="3"/>
        <v>2600781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2600781</v>
      </c>
      <c r="X34" s="73">
        <f t="shared" si="3"/>
        <v>21381900</v>
      </c>
      <c r="Y34" s="73">
        <f t="shared" si="3"/>
        <v>-18781119</v>
      </c>
      <c r="Z34" s="170">
        <f>+IF(X34&lt;&gt;0,+(Y34/X34)*100,0)</f>
        <v>-87.8365299622578</v>
      </c>
      <c r="AA34" s="74">
        <f>SUM(AA29:AA33)</f>
        <v>42763800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2238798</v>
      </c>
      <c r="D37" s="155"/>
      <c r="E37" s="59">
        <v>2104000</v>
      </c>
      <c r="F37" s="60">
        <v>2104000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1052000</v>
      </c>
      <c r="Y37" s="60">
        <v>-1052000</v>
      </c>
      <c r="Z37" s="140">
        <v>-100</v>
      </c>
      <c r="AA37" s="62">
        <v>2104000</v>
      </c>
    </row>
    <row r="38" spans="1:27" ht="12.75">
      <c r="A38" s="249" t="s">
        <v>165</v>
      </c>
      <c r="B38" s="182"/>
      <c r="C38" s="155">
        <v>7781188</v>
      </c>
      <c r="D38" s="155"/>
      <c r="E38" s="59">
        <v>7364000</v>
      </c>
      <c r="F38" s="60">
        <v>7364000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3682000</v>
      </c>
      <c r="Y38" s="60">
        <v>-3682000</v>
      </c>
      <c r="Z38" s="140">
        <v>-100</v>
      </c>
      <c r="AA38" s="62">
        <v>7364000</v>
      </c>
    </row>
    <row r="39" spans="1:27" ht="12.75">
      <c r="A39" s="250" t="s">
        <v>59</v>
      </c>
      <c r="B39" s="253"/>
      <c r="C39" s="168">
        <f aca="true" t="shared" si="4" ref="C39:Y39">SUM(C37:C38)</f>
        <v>10019986</v>
      </c>
      <c r="D39" s="168">
        <f>SUM(D37:D38)</f>
        <v>0</v>
      </c>
      <c r="E39" s="76">
        <f t="shared" si="4"/>
        <v>9468000</v>
      </c>
      <c r="F39" s="77">
        <f t="shared" si="4"/>
        <v>9468000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4734000</v>
      </c>
      <c r="Y39" s="77">
        <f t="shared" si="4"/>
        <v>-4734000</v>
      </c>
      <c r="Z39" s="212">
        <f>+IF(X39&lt;&gt;0,+(Y39/X39)*100,0)</f>
        <v>-100</v>
      </c>
      <c r="AA39" s="79">
        <f>SUM(AA37:AA38)</f>
        <v>9468000</v>
      </c>
    </row>
    <row r="40" spans="1:27" ht="12.75">
      <c r="A40" s="250" t="s">
        <v>167</v>
      </c>
      <c r="B40" s="251"/>
      <c r="C40" s="168">
        <f aca="true" t="shared" si="5" ref="C40:Y40">+C34+C39</f>
        <v>53893957</v>
      </c>
      <c r="D40" s="168">
        <f>+D34+D39</f>
        <v>0</v>
      </c>
      <c r="E40" s="72">
        <f t="shared" si="5"/>
        <v>52231800</v>
      </c>
      <c r="F40" s="73">
        <f t="shared" si="5"/>
        <v>52231800</v>
      </c>
      <c r="G40" s="73">
        <f t="shared" si="5"/>
        <v>815644</v>
      </c>
      <c r="H40" s="73">
        <f t="shared" si="5"/>
        <v>815644</v>
      </c>
      <c r="I40" s="73">
        <f t="shared" si="5"/>
        <v>815644</v>
      </c>
      <c r="J40" s="73">
        <f t="shared" si="5"/>
        <v>815644</v>
      </c>
      <c r="K40" s="73">
        <f t="shared" si="5"/>
        <v>815644</v>
      </c>
      <c r="L40" s="73">
        <f t="shared" si="5"/>
        <v>1658552</v>
      </c>
      <c r="M40" s="73">
        <f t="shared" si="5"/>
        <v>2600781</v>
      </c>
      <c r="N40" s="73">
        <f t="shared" si="5"/>
        <v>2600781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2600781</v>
      </c>
      <c r="X40" s="73">
        <f t="shared" si="5"/>
        <v>26115900</v>
      </c>
      <c r="Y40" s="73">
        <f t="shared" si="5"/>
        <v>-23515119</v>
      </c>
      <c r="Z40" s="170">
        <f>+IF(X40&lt;&gt;0,+(Y40/X40)*100,0)</f>
        <v>-90.04138857937119</v>
      </c>
      <c r="AA40" s="74">
        <f>+AA34+AA39</f>
        <v>52231800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435925051</v>
      </c>
      <c r="D42" s="257">
        <f>+D25-D40</f>
        <v>0</v>
      </c>
      <c r="E42" s="258">
        <f t="shared" si="6"/>
        <v>497724315</v>
      </c>
      <c r="F42" s="259">
        <f t="shared" si="6"/>
        <v>497724315</v>
      </c>
      <c r="G42" s="259">
        <f t="shared" si="6"/>
        <v>79112479</v>
      </c>
      <c r="H42" s="259">
        <f t="shared" si="6"/>
        <v>79112479</v>
      </c>
      <c r="I42" s="259">
        <f t="shared" si="6"/>
        <v>79112479</v>
      </c>
      <c r="J42" s="259">
        <f t="shared" si="6"/>
        <v>79112479</v>
      </c>
      <c r="K42" s="259">
        <f t="shared" si="6"/>
        <v>79112479</v>
      </c>
      <c r="L42" s="259">
        <f t="shared" si="6"/>
        <v>12256387</v>
      </c>
      <c r="M42" s="259">
        <f t="shared" si="6"/>
        <v>8750411</v>
      </c>
      <c r="N42" s="259">
        <f t="shared" si="6"/>
        <v>8750411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8750411</v>
      </c>
      <c r="X42" s="259">
        <f t="shared" si="6"/>
        <v>248862160</v>
      </c>
      <c r="Y42" s="259">
        <f t="shared" si="6"/>
        <v>-240111749</v>
      </c>
      <c r="Z42" s="260">
        <f>+IF(X42&lt;&gt;0,+(Y42/X42)*100,0)</f>
        <v>-96.48383225477107</v>
      </c>
      <c r="AA42" s="261">
        <f>+AA25-AA40</f>
        <v>497724315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435925051</v>
      </c>
      <c r="D45" s="155"/>
      <c r="E45" s="59">
        <v>497724315</v>
      </c>
      <c r="F45" s="60">
        <v>497724315</v>
      </c>
      <c r="G45" s="60">
        <v>79112479</v>
      </c>
      <c r="H45" s="60">
        <v>79112479</v>
      </c>
      <c r="I45" s="60">
        <v>79112479</v>
      </c>
      <c r="J45" s="60">
        <v>79112479</v>
      </c>
      <c r="K45" s="60">
        <v>79112479</v>
      </c>
      <c r="L45" s="60">
        <v>12256387</v>
      </c>
      <c r="M45" s="60">
        <v>8750411</v>
      </c>
      <c r="N45" s="60">
        <v>8750411</v>
      </c>
      <c r="O45" s="60"/>
      <c r="P45" s="60"/>
      <c r="Q45" s="60"/>
      <c r="R45" s="60"/>
      <c r="S45" s="60"/>
      <c r="T45" s="60"/>
      <c r="U45" s="60"/>
      <c r="V45" s="60"/>
      <c r="W45" s="60">
        <v>8750411</v>
      </c>
      <c r="X45" s="60">
        <v>248862158</v>
      </c>
      <c r="Y45" s="60">
        <v>-240111747</v>
      </c>
      <c r="Z45" s="139">
        <v>-96.48</v>
      </c>
      <c r="AA45" s="62">
        <v>497724315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435925051</v>
      </c>
      <c r="D48" s="217">
        <f>SUM(D45:D47)</f>
        <v>0</v>
      </c>
      <c r="E48" s="264">
        <f t="shared" si="7"/>
        <v>497724315</v>
      </c>
      <c r="F48" s="219">
        <f t="shared" si="7"/>
        <v>497724315</v>
      </c>
      <c r="G48" s="219">
        <f t="shared" si="7"/>
        <v>79112479</v>
      </c>
      <c r="H48" s="219">
        <f t="shared" si="7"/>
        <v>79112479</v>
      </c>
      <c r="I48" s="219">
        <f t="shared" si="7"/>
        <v>79112479</v>
      </c>
      <c r="J48" s="219">
        <f t="shared" si="7"/>
        <v>79112479</v>
      </c>
      <c r="K48" s="219">
        <f t="shared" si="7"/>
        <v>79112479</v>
      </c>
      <c r="L48" s="219">
        <f t="shared" si="7"/>
        <v>12256387</v>
      </c>
      <c r="M48" s="219">
        <f t="shared" si="7"/>
        <v>8750411</v>
      </c>
      <c r="N48" s="219">
        <f t="shared" si="7"/>
        <v>8750411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8750411</v>
      </c>
      <c r="X48" s="219">
        <f t="shared" si="7"/>
        <v>248862158</v>
      </c>
      <c r="Y48" s="219">
        <f t="shared" si="7"/>
        <v>-240111747</v>
      </c>
      <c r="Z48" s="265">
        <f>+IF(X48&lt;&gt;0,+(Y48/X48)*100,0)</f>
        <v>-96.48383222651312</v>
      </c>
      <c r="AA48" s="232">
        <f>SUM(AA45:AA47)</f>
        <v>497724315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2934172</v>
      </c>
      <c r="D6" s="155"/>
      <c r="E6" s="59">
        <v>2945604</v>
      </c>
      <c r="F6" s="60">
        <v>2945604</v>
      </c>
      <c r="G6" s="60">
        <v>118576</v>
      </c>
      <c r="H6" s="60">
        <v>169214</v>
      </c>
      <c r="I6" s="60">
        <v>198233</v>
      </c>
      <c r="J6" s="60">
        <v>486023</v>
      </c>
      <c r="K6" s="60">
        <v>450019</v>
      </c>
      <c r="L6" s="60">
        <v>386064</v>
      </c>
      <c r="M6" s="60">
        <v>1758647</v>
      </c>
      <c r="N6" s="60">
        <v>2594730</v>
      </c>
      <c r="O6" s="60"/>
      <c r="P6" s="60"/>
      <c r="Q6" s="60"/>
      <c r="R6" s="60"/>
      <c r="S6" s="60"/>
      <c r="T6" s="60"/>
      <c r="U6" s="60"/>
      <c r="V6" s="60"/>
      <c r="W6" s="60">
        <v>3080753</v>
      </c>
      <c r="X6" s="60">
        <v>1472802</v>
      </c>
      <c r="Y6" s="60">
        <v>1607951</v>
      </c>
      <c r="Z6" s="140">
        <v>109.18</v>
      </c>
      <c r="AA6" s="62">
        <v>2945604</v>
      </c>
    </row>
    <row r="7" spans="1:27" ht="12.75">
      <c r="A7" s="249" t="s">
        <v>32</v>
      </c>
      <c r="B7" s="182"/>
      <c r="C7" s="155">
        <v>333184</v>
      </c>
      <c r="D7" s="155"/>
      <c r="E7" s="59">
        <v>999996</v>
      </c>
      <c r="F7" s="60">
        <v>999996</v>
      </c>
      <c r="G7" s="60">
        <v>28182</v>
      </c>
      <c r="H7" s="60">
        <v>48978</v>
      </c>
      <c r="I7" s="60">
        <v>42882</v>
      </c>
      <c r="J7" s="60">
        <v>120042</v>
      </c>
      <c r="K7" s="60">
        <v>45100</v>
      </c>
      <c r="L7" s="60">
        <v>48672</v>
      </c>
      <c r="M7" s="60">
        <v>31921</v>
      </c>
      <c r="N7" s="60">
        <v>125693</v>
      </c>
      <c r="O7" s="60"/>
      <c r="P7" s="60"/>
      <c r="Q7" s="60"/>
      <c r="R7" s="60"/>
      <c r="S7" s="60"/>
      <c r="T7" s="60"/>
      <c r="U7" s="60"/>
      <c r="V7" s="60"/>
      <c r="W7" s="60">
        <v>245735</v>
      </c>
      <c r="X7" s="60">
        <v>499998</v>
      </c>
      <c r="Y7" s="60">
        <v>-254263</v>
      </c>
      <c r="Z7" s="140">
        <v>-50.85</v>
      </c>
      <c r="AA7" s="62">
        <v>999996</v>
      </c>
    </row>
    <row r="8" spans="1:27" ht="12.75">
      <c r="A8" s="249" t="s">
        <v>178</v>
      </c>
      <c r="B8" s="182"/>
      <c r="C8" s="155">
        <v>10201048</v>
      </c>
      <c r="D8" s="155"/>
      <c r="E8" s="59">
        <v>22595232</v>
      </c>
      <c r="F8" s="60">
        <v>22595232</v>
      </c>
      <c r="G8" s="60">
        <v>1276329</v>
      </c>
      <c r="H8" s="60">
        <v>80832</v>
      </c>
      <c r="I8" s="60">
        <v>62401</v>
      </c>
      <c r="J8" s="60">
        <v>1419562</v>
      </c>
      <c r="K8" s="60">
        <v>4645310</v>
      </c>
      <c r="L8" s="60">
        <v>571817</v>
      </c>
      <c r="M8" s="60">
        <v>59696</v>
      </c>
      <c r="N8" s="60">
        <v>5276823</v>
      </c>
      <c r="O8" s="60"/>
      <c r="P8" s="60"/>
      <c r="Q8" s="60"/>
      <c r="R8" s="60"/>
      <c r="S8" s="60"/>
      <c r="T8" s="60"/>
      <c r="U8" s="60"/>
      <c r="V8" s="60"/>
      <c r="W8" s="60">
        <v>6696385</v>
      </c>
      <c r="X8" s="60">
        <v>11297616</v>
      </c>
      <c r="Y8" s="60">
        <v>-4601231</v>
      </c>
      <c r="Z8" s="140">
        <v>-40.73</v>
      </c>
      <c r="AA8" s="62">
        <v>22595232</v>
      </c>
    </row>
    <row r="9" spans="1:27" ht="12.75">
      <c r="A9" s="249" t="s">
        <v>179</v>
      </c>
      <c r="B9" s="182"/>
      <c r="C9" s="155">
        <v>137800640</v>
      </c>
      <c r="D9" s="155"/>
      <c r="E9" s="59">
        <v>142974000</v>
      </c>
      <c r="F9" s="60">
        <v>142974000</v>
      </c>
      <c r="G9" s="60">
        <v>56554000</v>
      </c>
      <c r="H9" s="60">
        <v>5415000</v>
      </c>
      <c r="I9" s="60"/>
      <c r="J9" s="60">
        <v>61969000</v>
      </c>
      <c r="K9" s="60"/>
      <c r="L9" s="60">
        <v>500000</v>
      </c>
      <c r="M9" s="60">
        <v>10884000</v>
      </c>
      <c r="N9" s="60">
        <v>11384000</v>
      </c>
      <c r="O9" s="60"/>
      <c r="P9" s="60"/>
      <c r="Q9" s="60"/>
      <c r="R9" s="60"/>
      <c r="S9" s="60"/>
      <c r="T9" s="60"/>
      <c r="U9" s="60"/>
      <c r="V9" s="60"/>
      <c r="W9" s="60">
        <v>73353000</v>
      </c>
      <c r="X9" s="60">
        <v>108541750</v>
      </c>
      <c r="Y9" s="60">
        <v>-35188750</v>
      </c>
      <c r="Z9" s="140">
        <v>-32.42</v>
      </c>
      <c r="AA9" s="62">
        <v>142974000</v>
      </c>
    </row>
    <row r="10" spans="1:27" ht="12.75">
      <c r="A10" s="249" t="s">
        <v>180</v>
      </c>
      <c r="B10" s="182"/>
      <c r="C10" s="155">
        <v>49281443</v>
      </c>
      <c r="D10" s="155"/>
      <c r="E10" s="59">
        <v>86419999</v>
      </c>
      <c r="F10" s="60">
        <v>86419999</v>
      </c>
      <c r="G10" s="60">
        <v>12641604</v>
      </c>
      <c r="H10" s="60">
        <v>205874</v>
      </c>
      <c r="I10" s="60"/>
      <c r="J10" s="60">
        <v>12847478</v>
      </c>
      <c r="K10" s="60">
        <v>15154324</v>
      </c>
      <c r="L10" s="60">
        <v>5534191</v>
      </c>
      <c r="M10" s="60">
        <v>4920365</v>
      </c>
      <c r="N10" s="60">
        <v>25608880</v>
      </c>
      <c r="O10" s="60"/>
      <c r="P10" s="60"/>
      <c r="Q10" s="60"/>
      <c r="R10" s="60"/>
      <c r="S10" s="60"/>
      <c r="T10" s="60"/>
      <c r="U10" s="60"/>
      <c r="V10" s="60"/>
      <c r="W10" s="60">
        <v>38456358</v>
      </c>
      <c r="X10" s="60">
        <v>75551900</v>
      </c>
      <c r="Y10" s="60">
        <v>-37095542</v>
      </c>
      <c r="Z10" s="140">
        <v>-49.1</v>
      </c>
      <c r="AA10" s="62">
        <v>86419999</v>
      </c>
    </row>
    <row r="11" spans="1:27" ht="12.75">
      <c r="A11" s="249" t="s">
        <v>181</v>
      </c>
      <c r="B11" s="182"/>
      <c r="C11" s="155">
        <v>3769016</v>
      </c>
      <c r="D11" s="155"/>
      <c r="E11" s="59">
        <v>3052008</v>
      </c>
      <c r="F11" s="60">
        <v>3052008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1526004</v>
      </c>
      <c r="Y11" s="60">
        <v>-1526004</v>
      </c>
      <c r="Z11" s="140">
        <v>-100</v>
      </c>
      <c r="AA11" s="62">
        <v>3052008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-138188291</v>
      </c>
      <c r="D14" s="155"/>
      <c r="E14" s="59">
        <v>-163170028</v>
      </c>
      <c r="F14" s="60">
        <v>-163170028</v>
      </c>
      <c r="G14" s="60">
        <v>-10087958</v>
      </c>
      <c r="H14" s="60">
        <v>-4710506</v>
      </c>
      <c r="I14" s="60">
        <v>-12502747</v>
      </c>
      <c r="J14" s="60">
        <v>-27301211</v>
      </c>
      <c r="K14" s="60">
        <v>-6416611</v>
      </c>
      <c r="L14" s="60">
        <v>-14577672</v>
      </c>
      <c r="M14" s="60">
        <v>-3555908</v>
      </c>
      <c r="N14" s="60">
        <v>-24550191</v>
      </c>
      <c r="O14" s="60"/>
      <c r="P14" s="60"/>
      <c r="Q14" s="60"/>
      <c r="R14" s="60"/>
      <c r="S14" s="60"/>
      <c r="T14" s="60"/>
      <c r="U14" s="60"/>
      <c r="V14" s="60"/>
      <c r="W14" s="60">
        <v>-51851402</v>
      </c>
      <c r="X14" s="60">
        <v>-81901314</v>
      </c>
      <c r="Y14" s="60">
        <v>30049912</v>
      </c>
      <c r="Z14" s="140">
        <v>-36.69</v>
      </c>
      <c r="AA14" s="62">
        <v>-163170028</v>
      </c>
    </row>
    <row r="15" spans="1:27" ht="12.75">
      <c r="A15" s="249" t="s">
        <v>40</v>
      </c>
      <c r="B15" s="182"/>
      <c r="C15" s="155">
        <v>-195869</v>
      </c>
      <c r="D15" s="155"/>
      <c r="E15" s="59">
        <v>-368196</v>
      </c>
      <c r="F15" s="60">
        <v>-368196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-184098</v>
      </c>
      <c r="Y15" s="60">
        <v>184098</v>
      </c>
      <c r="Z15" s="140">
        <v>-100</v>
      </c>
      <c r="AA15" s="62">
        <v>-368196</v>
      </c>
    </row>
    <row r="16" spans="1:27" ht="12.75">
      <c r="A16" s="249" t="s">
        <v>42</v>
      </c>
      <c r="B16" s="182"/>
      <c r="C16" s="155">
        <v>-8347391</v>
      </c>
      <c r="D16" s="155"/>
      <c r="E16" s="59">
        <v>-8468604</v>
      </c>
      <c r="F16" s="60">
        <v>-8468604</v>
      </c>
      <c r="G16" s="60">
        <v>-3000000</v>
      </c>
      <c r="H16" s="60">
        <v>-3000000</v>
      </c>
      <c r="I16" s="60"/>
      <c r="J16" s="60">
        <v>-6000000</v>
      </c>
      <c r="K16" s="60"/>
      <c r="L16" s="60">
        <v>-3000000</v>
      </c>
      <c r="M16" s="60">
        <v>-36946000</v>
      </c>
      <c r="N16" s="60">
        <v>-39946000</v>
      </c>
      <c r="O16" s="60"/>
      <c r="P16" s="60"/>
      <c r="Q16" s="60"/>
      <c r="R16" s="60"/>
      <c r="S16" s="60"/>
      <c r="T16" s="60"/>
      <c r="U16" s="60"/>
      <c r="V16" s="60"/>
      <c r="W16" s="60">
        <v>-45946000</v>
      </c>
      <c r="X16" s="60">
        <v>-4234302</v>
      </c>
      <c r="Y16" s="60">
        <v>-41711698</v>
      </c>
      <c r="Z16" s="140">
        <v>985.09</v>
      </c>
      <c r="AA16" s="62">
        <v>-8468604</v>
      </c>
    </row>
    <row r="17" spans="1:27" ht="12.75">
      <c r="A17" s="250" t="s">
        <v>185</v>
      </c>
      <c r="B17" s="251"/>
      <c r="C17" s="168">
        <f aca="true" t="shared" si="0" ref="C17:Y17">SUM(C6:C16)</f>
        <v>57587952</v>
      </c>
      <c r="D17" s="168">
        <f t="shared" si="0"/>
        <v>0</v>
      </c>
      <c r="E17" s="72">
        <f t="shared" si="0"/>
        <v>86980011</v>
      </c>
      <c r="F17" s="73">
        <f t="shared" si="0"/>
        <v>86980011</v>
      </c>
      <c r="G17" s="73">
        <f t="shared" si="0"/>
        <v>57530733</v>
      </c>
      <c r="H17" s="73">
        <f t="shared" si="0"/>
        <v>-1790608</v>
      </c>
      <c r="I17" s="73">
        <f t="shared" si="0"/>
        <v>-12199231</v>
      </c>
      <c r="J17" s="73">
        <f t="shared" si="0"/>
        <v>43540894</v>
      </c>
      <c r="K17" s="73">
        <f t="shared" si="0"/>
        <v>13878142</v>
      </c>
      <c r="L17" s="73">
        <f t="shared" si="0"/>
        <v>-10536928</v>
      </c>
      <c r="M17" s="73">
        <f t="shared" si="0"/>
        <v>-22847279</v>
      </c>
      <c r="N17" s="73">
        <f t="shared" si="0"/>
        <v>-19506065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24034829</v>
      </c>
      <c r="X17" s="73">
        <f t="shared" si="0"/>
        <v>112570356</v>
      </c>
      <c r="Y17" s="73">
        <f t="shared" si="0"/>
        <v>-88535527</v>
      </c>
      <c r="Z17" s="170">
        <f>+IF(X17&lt;&gt;0,+(Y17/X17)*100,0)</f>
        <v>-78.64906014865939</v>
      </c>
      <c r="AA17" s="74">
        <f>SUM(AA6:AA16)</f>
        <v>86980011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>
        <v>2737926</v>
      </c>
      <c r="F22" s="159">
        <v>2737926</v>
      </c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>
        <v>2737926</v>
      </c>
      <c r="Y22" s="60">
        <v>-2737926</v>
      </c>
      <c r="Z22" s="140">
        <v>-100</v>
      </c>
      <c r="AA22" s="62">
        <v>2737926</v>
      </c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>
        <v>10542</v>
      </c>
      <c r="I23" s="159"/>
      <c r="J23" s="60">
        <v>10542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10542</v>
      </c>
      <c r="X23" s="60"/>
      <c r="Y23" s="159">
        <v>10542</v>
      </c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-49281443</v>
      </c>
      <c r="D26" s="155"/>
      <c r="E26" s="59">
        <v>-83420004</v>
      </c>
      <c r="F26" s="60">
        <v>-83420004</v>
      </c>
      <c r="G26" s="60">
        <v>-1706399</v>
      </c>
      <c r="H26" s="60">
        <v>-5644227</v>
      </c>
      <c r="I26" s="60">
        <v>-226533</v>
      </c>
      <c r="J26" s="60">
        <v>-7577159</v>
      </c>
      <c r="K26" s="60">
        <v>-4430217</v>
      </c>
      <c r="L26" s="60">
        <v>-6097658</v>
      </c>
      <c r="M26" s="60">
        <v>-8667336</v>
      </c>
      <c r="N26" s="60">
        <v>-19195211</v>
      </c>
      <c r="O26" s="60"/>
      <c r="P26" s="60"/>
      <c r="Q26" s="60"/>
      <c r="R26" s="60"/>
      <c r="S26" s="60"/>
      <c r="T26" s="60"/>
      <c r="U26" s="60"/>
      <c r="V26" s="60"/>
      <c r="W26" s="60">
        <v>-26772370</v>
      </c>
      <c r="X26" s="60">
        <v>-41710002</v>
      </c>
      <c r="Y26" s="60">
        <v>14937632</v>
      </c>
      <c r="Z26" s="140">
        <v>-35.81</v>
      </c>
      <c r="AA26" s="62">
        <v>-83420004</v>
      </c>
    </row>
    <row r="27" spans="1:27" ht="12.75">
      <c r="A27" s="250" t="s">
        <v>192</v>
      </c>
      <c r="B27" s="251"/>
      <c r="C27" s="168">
        <f aca="true" t="shared" si="1" ref="C27:Y27">SUM(C21:C26)</f>
        <v>-49281443</v>
      </c>
      <c r="D27" s="168">
        <f>SUM(D21:D26)</f>
        <v>0</v>
      </c>
      <c r="E27" s="72">
        <f t="shared" si="1"/>
        <v>-80682078</v>
      </c>
      <c r="F27" s="73">
        <f t="shared" si="1"/>
        <v>-80682078</v>
      </c>
      <c r="G27" s="73">
        <f t="shared" si="1"/>
        <v>-1706399</v>
      </c>
      <c r="H27" s="73">
        <f t="shared" si="1"/>
        <v>-5633685</v>
      </c>
      <c r="I27" s="73">
        <f t="shared" si="1"/>
        <v>-226533</v>
      </c>
      <c r="J27" s="73">
        <f t="shared" si="1"/>
        <v>-7566617</v>
      </c>
      <c r="K27" s="73">
        <f t="shared" si="1"/>
        <v>-4430217</v>
      </c>
      <c r="L27" s="73">
        <f t="shared" si="1"/>
        <v>-6097658</v>
      </c>
      <c r="M27" s="73">
        <f t="shared" si="1"/>
        <v>-8667336</v>
      </c>
      <c r="N27" s="73">
        <f t="shared" si="1"/>
        <v>-19195211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-26761828</v>
      </c>
      <c r="X27" s="73">
        <f t="shared" si="1"/>
        <v>-38972076</v>
      </c>
      <c r="Y27" s="73">
        <f t="shared" si="1"/>
        <v>12210248</v>
      </c>
      <c r="Z27" s="170">
        <f>+IF(X27&lt;&gt;0,+(Y27/X27)*100,0)</f>
        <v>-31.330761030025705</v>
      </c>
      <c r="AA27" s="74">
        <f>SUM(AA21:AA26)</f>
        <v>-80682078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8306509</v>
      </c>
      <c r="D38" s="153">
        <f>+D17+D27+D36</f>
        <v>0</v>
      </c>
      <c r="E38" s="99">
        <f t="shared" si="3"/>
        <v>6297933</v>
      </c>
      <c r="F38" s="100">
        <f t="shared" si="3"/>
        <v>6297933</v>
      </c>
      <c r="G38" s="100">
        <f t="shared" si="3"/>
        <v>55824334</v>
      </c>
      <c r="H38" s="100">
        <f t="shared" si="3"/>
        <v>-7424293</v>
      </c>
      <c r="I38" s="100">
        <f t="shared" si="3"/>
        <v>-12425764</v>
      </c>
      <c r="J38" s="100">
        <f t="shared" si="3"/>
        <v>35974277</v>
      </c>
      <c r="K38" s="100">
        <f t="shared" si="3"/>
        <v>9447925</v>
      </c>
      <c r="L38" s="100">
        <f t="shared" si="3"/>
        <v>-16634586</v>
      </c>
      <c r="M38" s="100">
        <f t="shared" si="3"/>
        <v>-31514615</v>
      </c>
      <c r="N38" s="100">
        <f t="shared" si="3"/>
        <v>-38701276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-2726999</v>
      </c>
      <c r="X38" s="100">
        <f t="shared" si="3"/>
        <v>73598280</v>
      </c>
      <c r="Y38" s="100">
        <f t="shared" si="3"/>
        <v>-76325279</v>
      </c>
      <c r="Z38" s="137">
        <f>+IF(X38&lt;&gt;0,+(Y38/X38)*100,0)</f>
        <v>-103.70524827482382</v>
      </c>
      <c r="AA38" s="102">
        <f>+AA17+AA27+AA36</f>
        <v>6297933</v>
      </c>
    </row>
    <row r="39" spans="1:27" ht="12.75">
      <c r="A39" s="249" t="s">
        <v>200</v>
      </c>
      <c r="B39" s="182"/>
      <c r="C39" s="153">
        <v>49602292</v>
      </c>
      <c r="D39" s="153"/>
      <c r="E39" s="99">
        <v>50000000</v>
      </c>
      <c r="F39" s="100">
        <v>50000000</v>
      </c>
      <c r="G39" s="100">
        <v>50000000</v>
      </c>
      <c r="H39" s="100">
        <v>105824334</v>
      </c>
      <c r="I39" s="100">
        <v>98400041</v>
      </c>
      <c r="J39" s="100">
        <v>50000000</v>
      </c>
      <c r="K39" s="100">
        <v>85974277</v>
      </c>
      <c r="L39" s="100">
        <v>95422202</v>
      </c>
      <c r="M39" s="100">
        <v>78787616</v>
      </c>
      <c r="N39" s="100">
        <v>85974277</v>
      </c>
      <c r="O39" s="100"/>
      <c r="P39" s="100"/>
      <c r="Q39" s="100"/>
      <c r="R39" s="100"/>
      <c r="S39" s="100"/>
      <c r="T39" s="100"/>
      <c r="U39" s="100"/>
      <c r="V39" s="100"/>
      <c r="W39" s="100">
        <v>50000000</v>
      </c>
      <c r="X39" s="100">
        <v>50000000</v>
      </c>
      <c r="Y39" s="100"/>
      <c r="Z39" s="137"/>
      <c r="AA39" s="102">
        <v>50000000</v>
      </c>
    </row>
    <row r="40" spans="1:27" ht="12.75">
      <c r="A40" s="269" t="s">
        <v>201</v>
      </c>
      <c r="B40" s="256"/>
      <c r="C40" s="257">
        <v>57908801</v>
      </c>
      <c r="D40" s="257"/>
      <c r="E40" s="258">
        <v>56297933</v>
      </c>
      <c r="F40" s="259">
        <v>56297933</v>
      </c>
      <c r="G40" s="259">
        <v>105824334</v>
      </c>
      <c r="H40" s="259">
        <v>98400041</v>
      </c>
      <c r="I40" s="259">
        <v>85974277</v>
      </c>
      <c r="J40" s="259">
        <v>85974277</v>
      </c>
      <c r="K40" s="259">
        <v>95422202</v>
      </c>
      <c r="L40" s="259">
        <v>78787616</v>
      </c>
      <c r="M40" s="259">
        <v>47273001</v>
      </c>
      <c r="N40" s="259">
        <v>47273001</v>
      </c>
      <c r="O40" s="259"/>
      <c r="P40" s="259"/>
      <c r="Q40" s="259"/>
      <c r="R40" s="259"/>
      <c r="S40" s="259"/>
      <c r="T40" s="259"/>
      <c r="U40" s="259"/>
      <c r="V40" s="259"/>
      <c r="W40" s="259">
        <v>47273001</v>
      </c>
      <c r="X40" s="259">
        <v>123598280</v>
      </c>
      <c r="Y40" s="259">
        <v>-76325279</v>
      </c>
      <c r="Z40" s="260">
        <v>-61.75</v>
      </c>
      <c r="AA40" s="261">
        <v>56297933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43273961</v>
      </c>
      <c r="D5" s="200">
        <f t="shared" si="0"/>
        <v>0</v>
      </c>
      <c r="E5" s="106">
        <f t="shared" si="0"/>
        <v>93734452</v>
      </c>
      <c r="F5" s="106">
        <f t="shared" si="0"/>
        <v>93734452</v>
      </c>
      <c r="G5" s="106">
        <f t="shared" si="0"/>
        <v>5430456</v>
      </c>
      <c r="H5" s="106">
        <f t="shared" si="0"/>
        <v>5644227</v>
      </c>
      <c r="I5" s="106">
        <f t="shared" si="0"/>
        <v>226533</v>
      </c>
      <c r="J5" s="106">
        <f t="shared" si="0"/>
        <v>11301216</v>
      </c>
      <c r="K5" s="106">
        <f t="shared" si="0"/>
        <v>8644541</v>
      </c>
      <c r="L5" s="106">
        <f t="shared" si="0"/>
        <v>6097658</v>
      </c>
      <c r="M5" s="106">
        <f t="shared" si="0"/>
        <v>8667336</v>
      </c>
      <c r="N5" s="106">
        <f t="shared" si="0"/>
        <v>23409535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34710751</v>
      </c>
      <c r="X5" s="106">
        <f t="shared" si="0"/>
        <v>46867226</v>
      </c>
      <c r="Y5" s="106">
        <f t="shared" si="0"/>
        <v>-12156475</v>
      </c>
      <c r="Z5" s="201">
        <f>+IF(X5&lt;&gt;0,+(Y5/X5)*100,0)</f>
        <v>-25.93811504866962</v>
      </c>
      <c r="AA5" s="199">
        <f>SUM(AA11:AA18)</f>
        <v>93734452</v>
      </c>
    </row>
    <row r="6" spans="1:27" ht="12.75">
      <c r="A6" s="291" t="s">
        <v>206</v>
      </c>
      <c r="B6" s="142"/>
      <c r="C6" s="62">
        <v>22024529</v>
      </c>
      <c r="D6" s="156"/>
      <c r="E6" s="60">
        <v>60480000</v>
      </c>
      <c r="F6" s="60">
        <v>60480000</v>
      </c>
      <c r="G6" s="60">
        <v>5430456</v>
      </c>
      <c r="H6" s="60">
        <v>5644227</v>
      </c>
      <c r="I6" s="60">
        <v>226533</v>
      </c>
      <c r="J6" s="60">
        <v>11301216</v>
      </c>
      <c r="K6" s="60">
        <v>8644541</v>
      </c>
      <c r="L6" s="60">
        <v>6097658</v>
      </c>
      <c r="M6" s="60">
        <v>8667336</v>
      </c>
      <c r="N6" s="60">
        <v>23409535</v>
      </c>
      <c r="O6" s="60"/>
      <c r="P6" s="60"/>
      <c r="Q6" s="60"/>
      <c r="R6" s="60"/>
      <c r="S6" s="60"/>
      <c r="T6" s="60"/>
      <c r="U6" s="60"/>
      <c r="V6" s="60"/>
      <c r="W6" s="60">
        <v>34710751</v>
      </c>
      <c r="X6" s="60">
        <v>30240000</v>
      </c>
      <c r="Y6" s="60">
        <v>4470751</v>
      </c>
      <c r="Z6" s="140">
        <v>14.78</v>
      </c>
      <c r="AA6" s="155">
        <v>60480000</v>
      </c>
    </row>
    <row r="7" spans="1:27" ht="12.75">
      <c r="A7" s="291" t="s">
        <v>207</v>
      </c>
      <c r="B7" s="142"/>
      <c r="C7" s="62">
        <v>15753054</v>
      </c>
      <c r="D7" s="156"/>
      <c r="E7" s="60">
        <v>25940000</v>
      </c>
      <c r="F7" s="60">
        <v>25940000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12970000</v>
      </c>
      <c r="Y7" s="60">
        <v>-12970000</v>
      </c>
      <c r="Z7" s="140">
        <v>-100</v>
      </c>
      <c r="AA7" s="155">
        <v>25940000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37777583</v>
      </c>
      <c r="D11" s="294">
        <f t="shared" si="1"/>
        <v>0</v>
      </c>
      <c r="E11" s="295">
        <f t="shared" si="1"/>
        <v>86420000</v>
      </c>
      <c r="F11" s="295">
        <f t="shared" si="1"/>
        <v>86420000</v>
      </c>
      <c r="G11" s="295">
        <f t="shared" si="1"/>
        <v>5430456</v>
      </c>
      <c r="H11" s="295">
        <f t="shared" si="1"/>
        <v>5644227</v>
      </c>
      <c r="I11" s="295">
        <f t="shared" si="1"/>
        <v>226533</v>
      </c>
      <c r="J11" s="295">
        <f t="shared" si="1"/>
        <v>11301216</v>
      </c>
      <c r="K11" s="295">
        <f t="shared" si="1"/>
        <v>8644541</v>
      </c>
      <c r="L11" s="295">
        <f t="shared" si="1"/>
        <v>6097658</v>
      </c>
      <c r="M11" s="295">
        <f t="shared" si="1"/>
        <v>8667336</v>
      </c>
      <c r="N11" s="295">
        <f t="shared" si="1"/>
        <v>23409535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34710751</v>
      </c>
      <c r="X11" s="295">
        <f t="shared" si="1"/>
        <v>43210000</v>
      </c>
      <c r="Y11" s="295">
        <f t="shared" si="1"/>
        <v>-8499249</v>
      </c>
      <c r="Z11" s="296">
        <f>+IF(X11&lt;&gt;0,+(Y11/X11)*100,0)</f>
        <v>-19.669634343901873</v>
      </c>
      <c r="AA11" s="297">
        <f>SUM(AA6:AA10)</f>
        <v>86420000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5496378</v>
      </c>
      <c r="D15" s="156"/>
      <c r="E15" s="60">
        <v>7314452</v>
      </c>
      <c r="F15" s="60">
        <v>7314452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3657226</v>
      </c>
      <c r="Y15" s="60">
        <v>-3657226</v>
      </c>
      <c r="Z15" s="140">
        <v>-100</v>
      </c>
      <c r="AA15" s="155">
        <v>7314452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22024529</v>
      </c>
      <c r="D36" s="156">
        <f t="shared" si="4"/>
        <v>0</v>
      </c>
      <c r="E36" s="60">
        <f t="shared" si="4"/>
        <v>60480000</v>
      </c>
      <c r="F36" s="60">
        <f t="shared" si="4"/>
        <v>60480000</v>
      </c>
      <c r="G36" s="60">
        <f t="shared" si="4"/>
        <v>5430456</v>
      </c>
      <c r="H36" s="60">
        <f t="shared" si="4"/>
        <v>5644227</v>
      </c>
      <c r="I36" s="60">
        <f t="shared" si="4"/>
        <v>226533</v>
      </c>
      <c r="J36" s="60">
        <f t="shared" si="4"/>
        <v>11301216</v>
      </c>
      <c r="K36" s="60">
        <f t="shared" si="4"/>
        <v>8644541</v>
      </c>
      <c r="L36" s="60">
        <f t="shared" si="4"/>
        <v>6097658</v>
      </c>
      <c r="M36" s="60">
        <f t="shared" si="4"/>
        <v>8667336</v>
      </c>
      <c r="N36" s="60">
        <f t="shared" si="4"/>
        <v>23409535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34710751</v>
      </c>
      <c r="X36" s="60">
        <f t="shared" si="4"/>
        <v>30240000</v>
      </c>
      <c r="Y36" s="60">
        <f t="shared" si="4"/>
        <v>4470751</v>
      </c>
      <c r="Z36" s="140">
        <f aca="true" t="shared" si="5" ref="Z36:Z49">+IF(X36&lt;&gt;0,+(Y36/X36)*100,0)</f>
        <v>14.784229497354499</v>
      </c>
      <c r="AA36" s="155">
        <f>AA6+AA21</f>
        <v>60480000</v>
      </c>
    </row>
    <row r="37" spans="1:27" ht="12.75">
      <c r="A37" s="291" t="s">
        <v>207</v>
      </c>
      <c r="B37" s="142"/>
      <c r="C37" s="62">
        <f t="shared" si="4"/>
        <v>15753054</v>
      </c>
      <c r="D37" s="156">
        <f t="shared" si="4"/>
        <v>0</v>
      </c>
      <c r="E37" s="60">
        <f t="shared" si="4"/>
        <v>25940000</v>
      </c>
      <c r="F37" s="60">
        <f t="shared" si="4"/>
        <v>25940000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12970000</v>
      </c>
      <c r="Y37" s="60">
        <f t="shared" si="4"/>
        <v>-12970000</v>
      </c>
      <c r="Z37" s="140">
        <f t="shared" si="5"/>
        <v>-100</v>
      </c>
      <c r="AA37" s="155">
        <f>AA7+AA22</f>
        <v>25940000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37777583</v>
      </c>
      <c r="D41" s="294">
        <f t="shared" si="6"/>
        <v>0</v>
      </c>
      <c r="E41" s="295">
        <f t="shared" si="6"/>
        <v>86420000</v>
      </c>
      <c r="F41" s="295">
        <f t="shared" si="6"/>
        <v>86420000</v>
      </c>
      <c r="G41" s="295">
        <f t="shared" si="6"/>
        <v>5430456</v>
      </c>
      <c r="H41" s="295">
        <f t="shared" si="6"/>
        <v>5644227</v>
      </c>
      <c r="I41" s="295">
        <f t="shared" si="6"/>
        <v>226533</v>
      </c>
      <c r="J41" s="295">
        <f t="shared" si="6"/>
        <v>11301216</v>
      </c>
      <c r="K41" s="295">
        <f t="shared" si="6"/>
        <v>8644541</v>
      </c>
      <c r="L41" s="295">
        <f t="shared" si="6"/>
        <v>6097658</v>
      </c>
      <c r="M41" s="295">
        <f t="shared" si="6"/>
        <v>8667336</v>
      </c>
      <c r="N41" s="295">
        <f t="shared" si="6"/>
        <v>23409535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34710751</v>
      </c>
      <c r="X41" s="295">
        <f t="shared" si="6"/>
        <v>43210000</v>
      </c>
      <c r="Y41" s="295">
        <f t="shared" si="6"/>
        <v>-8499249</v>
      </c>
      <c r="Z41" s="296">
        <f t="shared" si="5"/>
        <v>-19.669634343901873</v>
      </c>
      <c r="AA41" s="297">
        <f>SUM(AA36:AA40)</f>
        <v>86420000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5496378</v>
      </c>
      <c r="D45" s="129">
        <f t="shared" si="7"/>
        <v>0</v>
      </c>
      <c r="E45" s="54">
        <f t="shared" si="7"/>
        <v>7314452</v>
      </c>
      <c r="F45" s="54">
        <f t="shared" si="7"/>
        <v>7314452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3657226</v>
      </c>
      <c r="Y45" s="54">
        <f t="shared" si="7"/>
        <v>-3657226</v>
      </c>
      <c r="Z45" s="184">
        <f t="shared" si="5"/>
        <v>-100</v>
      </c>
      <c r="AA45" s="130">
        <f t="shared" si="8"/>
        <v>7314452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43273961</v>
      </c>
      <c r="D49" s="218">
        <f t="shared" si="9"/>
        <v>0</v>
      </c>
      <c r="E49" s="220">
        <f t="shared" si="9"/>
        <v>93734452</v>
      </c>
      <c r="F49" s="220">
        <f t="shared" si="9"/>
        <v>93734452</v>
      </c>
      <c r="G49" s="220">
        <f t="shared" si="9"/>
        <v>5430456</v>
      </c>
      <c r="H49" s="220">
        <f t="shared" si="9"/>
        <v>5644227</v>
      </c>
      <c r="I49" s="220">
        <f t="shared" si="9"/>
        <v>226533</v>
      </c>
      <c r="J49" s="220">
        <f t="shared" si="9"/>
        <v>11301216</v>
      </c>
      <c r="K49" s="220">
        <f t="shared" si="9"/>
        <v>8644541</v>
      </c>
      <c r="L49" s="220">
        <f t="shared" si="9"/>
        <v>6097658</v>
      </c>
      <c r="M49" s="220">
        <f t="shared" si="9"/>
        <v>8667336</v>
      </c>
      <c r="N49" s="220">
        <f t="shared" si="9"/>
        <v>23409535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34710751</v>
      </c>
      <c r="X49" s="220">
        <f t="shared" si="9"/>
        <v>46867226</v>
      </c>
      <c r="Y49" s="220">
        <f t="shared" si="9"/>
        <v>-12156475</v>
      </c>
      <c r="Z49" s="221">
        <f t="shared" si="5"/>
        <v>-25.93811504866962</v>
      </c>
      <c r="AA49" s="222">
        <f>SUM(AA41:AA48)</f>
        <v>93734452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3808322</v>
      </c>
      <c r="D51" s="129">
        <f t="shared" si="10"/>
        <v>0</v>
      </c>
      <c r="E51" s="54">
        <f t="shared" si="10"/>
        <v>9612615</v>
      </c>
      <c r="F51" s="54">
        <f t="shared" si="10"/>
        <v>9612615</v>
      </c>
      <c r="G51" s="54">
        <f t="shared" si="10"/>
        <v>28743</v>
      </c>
      <c r="H51" s="54">
        <f t="shared" si="10"/>
        <v>176720</v>
      </c>
      <c r="I51" s="54">
        <f t="shared" si="10"/>
        <v>7433</v>
      </c>
      <c r="J51" s="54">
        <f t="shared" si="10"/>
        <v>212896</v>
      </c>
      <c r="K51" s="54">
        <f t="shared" si="10"/>
        <v>0</v>
      </c>
      <c r="L51" s="54">
        <f t="shared" si="10"/>
        <v>150570</v>
      </c>
      <c r="M51" s="54">
        <f t="shared" si="10"/>
        <v>279005</v>
      </c>
      <c r="N51" s="54">
        <f t="shared" si="10"/>
        <v>429575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642471</v>
      </c>
      <c r="X51" s="54">
        <f t="shared" si="10"/>
        <v>4806308</v>
      </c>
      <c r="Y51" s="54">
        <f t="shared" si="10"/>
        <v>-4163837</v>
      </c>
      <c r="Z51" s="184">
        <f>+IF(X51&lt;&gt;0,+(Y51/X51)*100,0)</f>
        <v>-86.63275428873888</v>
      </c>
      <c r="AA51" s="130">
        <f>SUM(AA57:AA61)</f>
        <v>9612615</v>
      </c>
    </row>
    <row r="52" spans="1:27" ht="12.75">
      <c r="A52" s="310" t="s">
        <v>206</v>
      </c>
      <c r="B52" s="142"/>
      <c r="C52" s="62"/>
      <c r="D52" s="156"/>
      <c r="E52" s="60">
        <v>6422760</v>
      </c>
      <c r="F52" s="60">
        <v>6422760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3211380</v>
      </c>
      <c r="Y52" s="60">
        <v>-3211380</v>
      </c>
      <c r="Z52" s="140">
        <v>-100</v>
      </c>
      <c r="AA52" s="155">
        <v>6422760</v>
      </c>
    </row>
    <row r="53" spans="1:27" ht="12.75">
      <c r="A53" s="310" t="s">
        <v>207</v>
      </c>
      <c r="B53" s="142"/>
      <c r="C53" s="62"/>
      <c r="D53" s="156"/>
      <c r="E53" s="60">
        <v>200000</v>
      </c>
      <c r="F53" s="60">
        <v>200000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100000</v>
      </c>
      <c r="Y53" s="60">
        <v>-100000</v>
      </c>
      <c r="Z53" s="140">
        <v>-100</v>
      </c>
      <c r="AA53" s="155">
        <v>200000</v>
      </c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6622760</v>
      </c>
      <c r="F57" s="295">
        <f t="shared" si="11"/>
        <v>6622760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3311380</v>
      </c>
      <c r="Y57" s="295">
        <f t="shared" si="11"/>
        <v>-3311380</v>
      </c>
      <c r="Z57" s="296">
        <f>+IF(X57&lt;&gt;0,+(Y57/X57)*100,0)</f>
        <v>-100</v>
      </c>
      <c r="AA57" s="297">
        <f>SUM(AA52:AA56)</f>
        <v>6622760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3808322</v>
      </c>
      <c r="D61" s="156"/>
      <c r="E61" s="60">
        <v>2989855</v>
      </c>
      <c r="F61" s="60">
        <v>2989855</v>
      </c>
      <c r="G61" s="60">
        <v>28743</v>
      </c>
      <c r="H61" s="60">
        <v>176720</v>
      </c>
      <c r="I61" s="60">
        <v>7433</v>
      </c>
      <c r="J61" s="60">
        <v>212896</v>
      </c>
      <c r="K61" s="60"/>
      <c r="L61" s="60">
        <v>150570</v>
      </c>
      <c r="M61" s="60">
        <v>279005</v>
      </c>
      <c r="N61" s="60">
        <v>429575</v>
      </c>
      <c r="O61" s="60"/>
      <c r="P61" s="60"/>
      <c r="Q61" s="60"/>
      <c r="R61" s="60"/>
      <c r="S61" s="60"/>
      <c r="T61" s="60"/>
      <c r="U61" s="60"/>
      <c r="V61" s="60"/>
      <c r="W61" s="60">
        <v>642471</v>
      </c>
      <c r="X61" s="60">
        <v>1494928</v>
      </c>
      <c r="Y61" s="60">
        <v>-852457</v>
      </c>
      <c r="Z61" s="140">
        <v>-57.02</v>
      </c>
      <c r="AA61" s="155">
        <v>2989855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9612615</v>
      </c>
      <c r="F68" s="60"/>
      <c r="G68" s="60">
        <v>28743</v>
      </c>
      <c r="H68" s="60">
        <v>176720</v>
      </c>
      <c r="I68" s="60">
        <v>7433</v>
      </c>
      <c r="J68" s="60">
        <v>212896</v>
      </c>
      <c r="K68" s="60">
        <v>432455</v>
      </c>
      <c r="L68" s="60">
        <v>150570</v>
      </c>
      <c r="M68" s="60">
        <v>279044</v>
      </c>
      <c r="N68" s="60">
        <v>862069</v>
      </c>
      <c r="O68" s="60"/>
      <c r="P68" s="60"/>
      <c r="Q68" s="60"/>
      <c r="R68" s="60"/>
      <c r="S68" s="60"/>
      <c r="T68" s="60"/>
      <c r="U68" s="60"/>
      <c r="V68" s="60"/>
      <c r="W68" s="60">
        <v>1074965</v>
      </c>
      <c r="X68" s="60"/>
      <c r="Y68" s="60">
        <v>1074965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9612615</v>
      </c>
      <c r="F69" s="220">
        <f t="shared" si="12"/>
        <v>0</v>
      </c>
      <c r="G69" s="220">
        <f t="shared" si="12"/>
        <v>28743</v>
      </c>
      <c r="H69" s="220">
        <f t="shared" si="12"/>
        <v>176720</v>
      </c>
      <c r="I69" s="220">
        <f t="shared" si="12"/>
        <v>7433</v>
      </c>
      <c r="J69" s="220">
        <f t="shared" si="12"/>
        <v>212896</v>
      </c>
      <c r="K69" s="220">
        <f t="shared" si="12"/>
        <v>432455</v>
      </c>
      <c r="L69" s="220">
        <f t="shared" si="12"/>
        <v>150570</v>
      </c>
      <c r="M69" s="220">
        <f t="shared" si="12"/>
        <v>279044</v>
      </c>
      <c r="N69" s="220">
        <f t="shared" si="12"/>
        <v>862069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1074965</v>
      </c>
      <c r="X69" s="220">
        <f t="shared" si="12"/>
        <v>0</v>
      </c>
      <c r="Y69" s="220">
        <f t="shared" si="12"/>
        <v>1074965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37777583</v>
      </c>
      <c r="D5" s="357">
        <f t="shared" si="0"/>
        <v>0</v>
      </c>
      <c r="E5" s="356">
        <f t="shared" si="0"/>
        <v>86420000</v>
      </c>
      <c r="F5" s="358">
        <f t="shared" si="0"/>
        <v>86420000</v>
      </c>
      <c r="G5" s="358">
        <f t="shared" si="0"/>
        <v>5430456</v>
      </c>
      <c r="H5" s="356">
        <f t="shared" si="0"/>
        <v>5644227</v>
      </c>
      <c r="I5" s="356">
        <f t="shared" si="0"/>
        <v>226533</v>
      </c>
      <c r="J5" s="358">
        <f t="shared" si="0"/>
        <v>11301216</v>
      </c>
      <c r="K5" s="358">
        <f t="shared" si="0"/>
        <v>8644541</v>
      </c>
      <c r="L5" s="356">
        <f t="shared" si="0"/>
        <v>6097658</v>
      </c>
      <c r="M5" s="356">
        <f t="shared" si="0"/>
        <v>8667336</v>
      </c>
      <c r="N5" s="358">
        <f t="shared" si="0"/>
        <v>23409535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34710751</v>
      </c>
      <c r="X5" s="356">
        <f t="shared" si="0"/>
        <v>43210000</v>
      </c>
      <c r="Y5" s="358">
        <f t="shared" si="0"/>
        <v>-8499249</v>
      </c>
      <c r="Z5" s="359">
        <f>+IF(X5&lt;&gt;0,+(Y5/X5)*100,0)</f>
        <v>-19.669634343901873</v>
      </c>
      <c r="AA5" s="360">
        <f>+AA6+AA8+AA11+AA13+AA15</f>
        <v>86420000</v>
      </c>
    </row>
    <row r="6" spans="1:27" ht="12.75">
      <c r="A6" s="361" t="s">
        <v>206</v>
      </c>
      <c r="B6" s="142"/>
      <c r="C6" s="60">
        <f>+C7</f>
        <v>22024529</v>
      </c>
      <c r="D6" s="340">
        <f aca="true" t="shared" si="1" ref="D6:AA6">+D7</f>
        <v>0</v>
      </c>
      <c r="E6" s="60">
        <f t="shared" si="1"/>
        <v>60480000</v>
      </c>
      <c r="F6" s="59">
        <f t="shared" si="1"/>
        <v>60480000</v>
      </c>
      <c r="G6" s="59">
        <f t="shared" si="1"/>
        <v>5430456</v>
      </c>
      <c r="H6" s="60">
        <f t="shared" si="1"/>
        <v>5644227</v>
      </c>
      <c r="I6" s="60">
        <f t="shared" si="1"/>
        <v>226533</v>
      </c>
      <c r="J6" s="59">
        <f t="shared" si="1"/>
        <v>11301216</v>
      </c>
      <c r="K6" s="59">
        <f t="shared" si="1"/>
        <v>8644541</v>
      </c>
      <c r="L6" s="60">
        <f t="shared" si="1"/>
        <v>6097658</v>
      </c>
      <c r="M6" s="60">
        <f t="shared" si="1"/>
        <v>8667336</v>
      </c>
      <c r="N6" s="59">
        <f t="shared" si="1"/>
        <v>23409535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34710751</v>
      </c>
      <c r="X6" s="60">
        <f t="shared" si="1"/>
        <v>30240000</v>
      </c>
      <c r="Y6" s="59">
        <f t="shared" si="1"/>
        <v>4470751</v>
      </c>
      <c r="Z6" s="61">
        <f>+IF(X6&lt;&gt;0,+(Y6/X6)*100,0)</f>
        <v>14.784229497354499</v>
      </c>
      <c r="AA6" s="62">
        <f t="shared" si="1"/>
        <v>60480000</v>
      </c>
    </row>
    <row r="7" spans="1:27" ht="12.75">
      <c r="A7" s="291" t="s">
        <v>230</v>
      </c>
      <c r="B7" s="142"/>
      <c r="C7" s="60">
        <v>22024529</v>
      </c>
      <c r="D7" s="340"/>
      <c r="E7" s="60">
        <v>60480000</v>
      </c>
      <c r="F7" s="59">
        <v>60480000</v>
      </c>
      <c r="G7" s="59">
        <v>5430456</v>
      </c>
      <c r="H7" s="60">
        <v>5644227</v>
      </c>
      <c r="I7" s="60">
        <v>226533</v>
      </c>
      <c r="J7" s="59">
        <v>11301216</v>
      </c>
      <c r="K7" s="59">
        <v>8644541</v>
      </c>
      <c r="L7" s="60">
        <v>6097658</v>
      </c>
      <c r="M7" s="60">
        <v>8667336</v>
      </c>
      <c r="N7" s="59">
        <v>23409535</v>
      </c>
      <c r="O7" s="59"/>
      <c r="P7" s="60"/>
      <c r="Q7" s="60"/>
      <c r="R7" s="59"/>
      <c r="S7" s="59"/>
      <c r="T7" s="60"/>
      <c r="U7" s="60"/>
      <c r="V7" s="59"/>
      <c r="W7" s="59">
        <v>34710751</v>
      </c>
      <c r="X7" s="60">
        <v>30240000</v>
      </c>
      <c r="Y7" s="59">
        <v>4470751</v>
      </c>
      <c r="Z7" s="61">
        <v>14.78</v>
      </c>
      <c r="AA7" s="62">
        <v>60480000</v>
      </c>
    </row>
    <row r="8" spans="1:27" ht="12.75">
      <c r="A8" s="361" t="s">
        <v>207</v>
      </c>
      <c r="B8" s="142"/>
      <c r="C8" s="60">
        <f aca="true" t="shared" si="2" ref="C8:Y8">SUM(C9:C10)</f>
        <v>15753054</v>
      </c>
      <c r="D8" s="340">
        <f t="shared" si="2"/>
        <v>0</v>
      </c>
      <c r="E8" s="60">
        <f t="shared" si="2"/>
        <v>25940000</v>
      </c>
      <c r="F8" s="59">
        <f t="shared" si="2"/>
        <v>25940000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12970000</v>
      </c>
      <c r="Y8" s="59">
        <f t="shared" si="2"/>
        <v>-12970000</v>
      </c>
      <c r="Z8" s="61">
        <f>+IF(X8&lt;&gt;0,+(Y8/X8)*100,0)</f>
        <v>-100</v>
      </c>
      <c r="AA8" s="62">
        <f>SUM(AA9:AA10)</f>
        <v>25940000</v>
      </c>
    </row>
    <row r="9" spans="1:27" ht="12.75">
      <c r="A9" s="291" t="s">
        <v>231</v>
      </c>
      <c r="B9" s="142"/>
      <c r="C9" s="60">
        <v>15753054</v>
      </c>
      <c r="D9" s="340"/>
      <c r="E9" s="60">
        <v>25940000</v>
      </c>
      <c r="F9" s="59">
        <v>25940000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12970000</v>
      </c>
      <c r="Y9" s="59">
        <v>-12970000</v>
      </c>
      <c r="Z9" s="61">
        <v>-100</v>
      </c>
      <c r="AA9" s="62">
        <v>25940000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5496378</v>
      </c>
      <c r="D40" s="344">
        <f t="shared" si="9"/>
        <v>0</v>
      </c>
      <c r="E40" s="343">
        <f t="shared" si="9"/>
        <v>7314452</v>
      </c>
      <c r="F40" s="345">
        <f t="shared" si="9"/>
        <v>7314452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3657226</v>
      </c>
      <c r="Y40" s="345">
        <f t="shared" si="9"/>
        <v>-3657226</v>
      </c>
      <c r="Z40" s="336">
        <f>+IF(X40&lt;&gt;0,+(Y40/X40)*100,0)</f>
        <v>-100</v>
      </c>
      <c r="AA40" s="350">
        <f>SUM(AA41:AA49)</f>
        <v>7314452</v>
      </c>
    </row>
    <row r="41" spans="1:27" ht="12.75">
      <c r="A41" s="361" t="s">
        <v>249</v>
      </c>
      <c r="B41" s="142"/>
      <c r="C41" s="362">
        <v>3716412</v>
      </c>
      <c r="D41" s="363"/>
      <c r="E41" s="362">
        <v>500000</v>
      </c>
      <c r="F41" s="364">
        <v>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250000</v>
      </c>
      <c r="Y41" s="364">
        <v>-250000</v>
      </c>
      <c r="Z41" s="365">
        <v>-100</v>
      </c>
      <c r="AA41" s="366">
        <v>500000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396641</v>
      </c>
      <c r="D43" s="369"/>
      <c r="E43" s="305">
        <v>3431252</v>
      </c>
      <c r="F43" s="370">
        <v>3431252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1715626</v>
      </c>
      <c r="Y43" s="370">
        <v>-1715626</v>
      </c>
      <c r="Z43" s="371">
        <v>-100</v>
      </c>
      <c r="AA43" s="303">
        <v>3431252</v>
      </c>
    </row>
    <row r="44" spans="1:27" ht="12.75">
      <c r="A44" s="361" t="s">
        <v>252</v>
      </c>
      <c r="B44" s="136"/>
      <c r="C44" s="60">
        <v>873577</v>
      </c>
      <c r="D44" s="368"/>
      <c r="E44" s="54">
        <v>883200</v>
      </c>
      <c r="F44" s="53">
        <v>883200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441600</v>
      </c>
      <c r="Y44" s="53">
        <v>-441600</v>
      </c>
      <c r="Z44" s="94">
        <v>-100</v>
      </c>
      <c r="AA44" s="95">
        <v>883200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1800000</v>
      </c>
      <c r="F47" s="53">
        <v>1800000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900000</v>
      </c>
      <c r="Y47" s="53">
        <v>-900000</v>
      </c>
      <c r="Z47" s="94">
        <v>-100</v>
      </c>
      <c r="AA47" s="95">
        <v>1800000</v>
      </c>
    </row>
    <row r="48" spans="1:27" ht="12.75">
      <c r="A48" s="361" t="s">
        <v>256</v>
      </c>
      <c r="B48" s="136"/>
      <c r="C48" s="60">
        <v>37800</v>
      </c>
      <c r="D48" s="368"/>
      <c r="E48" s="54">
        <v>700000</v>
      </c>
      <c r="F48" s="53">
        <v>700000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350000</v>
      </c>
      <c r="Y48" s="53">
        <v>-350000</v>
      </c>
      <c r="Z48" s="94">
        <v>-100</v>
      </c>
      <c r="AA48" s="95">
        <v>700000</v>
      </c>
    </row>
    <row r="49" spans="1:27" ht="12.75">
      <c r="A49" s="361" t="s">
        <v>93</v>
      </c>
      <c r="B49" s="136"/>
      <c r="C49" s="54">
        <v>471948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43273961</v>
      </c>
      <c r="D60" s="346">
        <f t="shared" si="14"/>
        <v>0</v>
      </c>
      <c r="E60" s="219">
        <f t="shared" si="14"/>
        <v>93734452</v>
      </c>
      <c r="F60" s="264">
        <f t="shared" si="14"/>
        <v>93734452</v>
      </c>
      <c r="G60" s="264">
        <f t="shared" si="14"/>
        <v>5430456</v>
      </c>
      <c r="H60" s="219">
        <f t="shared" si="14"/>
        <v>5644227</v>
      </c>
      <c r="I60" s="219">
        <f t="shared" si="14"/>
        <v>226533</v>
      </c>
      <c r="J60" s="264">
        <f t="shared" si="14"/>
        <v>11301216</v>
      </c>
      <c r="K60" s="264">
        <f t="shared" si="14"/>
        <v>8644541</v>
      </c>
      <c r="L60" s="219">
        <f t="shared" si="14"/>
        <v>6097658</v>
      </c>
      <c r="M60" s="219">
        <f t="shared" si="14"/>
        <v>8667336</v>
      </c>
      <c r="N60" s="264">
        <f t="shared" si="14"/>
        <v>23409535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34710751</v>
      </c>
      <c r="X60" s="219">
        <f t="shared" si="14"/>
        <v>46867226</v>
      </c>
      <c r="Y60" s="264">
        <f t="shared" si="14"/>
        <v>-12156475</v>
      </c>
      <c r="Z60" s="337">
        <f>+IF(X60&lt;&gt;0,+(Y60/X60)*100,0)</f>
        <v>-25.93811504866962</v>
      </c>
      <c r="AA60" s="232">
        <f>+AA57+AA54+AA51+AA40+AA37+AA34+AA22+AA5</f>
        <v>93734452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2019-01-31T12:43:17Z</dcterms:created>
  <dcterms:modified xsi:type="dcterms:W3CDTF">2019-01-31T12:43:21Z</dcterms:modified>
  <cp:category/>
  <cp:version/>
  <cp:contentType/>
  <cp:contentStatus/>
</cp:coreProperties>
</file>