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<sst xmlns="http://schemas.openxmlformats.org/spreadsheetml/2006/main" count="859" uniqueCount="304">
  <si>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Eastern Cape: Nyandeni(EC155)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</si>
  <si>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</si>
  <si>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</si>
  <si>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</si>
  <si>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</si>
  <si>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</si>
  <si>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</si>
  <si>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</si>
  <si>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</si>
  <si>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</si>
  <si>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</si>
  <si>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</si>
  <si>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</si>
  <si>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</si>
  <si>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</si>
  <si>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</si>
  <si>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</si>
  <si>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</si>
  <si>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</si>
  <si>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</si>
  <si>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</si>
  <si>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</si>
  <si>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</si>
  <si>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</si>
  <si>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</si>
  <si>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</si>
  <si>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</si>
  <si>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</si>
  <si>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</si>
  <si>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</si>
  <si>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</si>
  <si>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</si>
  <si>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</si>
  <si>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</si>
  <si>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</si>
  <si>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</si>
  <si>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</si>
  <si>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</si>
  <si>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</si>
  <si>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</si>
  <si>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</si>
  <si>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</si>
  <si>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</si>
  <si>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</si>
  <si>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</si>
  <si>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</si>
  <si>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</si>
  <si>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</si>
  <si>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</si>
  <si>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</si>
  <si>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</si>
  <si>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</si>
  <si>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</si>
  <si>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</si>
  <si>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</si>
  <si>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</si>
  <si>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</si>
  <si>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</si>
  <si>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</si>
  <si>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</si>
  <si>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</si>
  <si>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</si>
  <si>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</si>
  <si>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</si>
  <si>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</si>
  <si>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</si>
  <si>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</si>
  <si>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</si>
  <si>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</si>
  <si>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</si>
  <si>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Nyandeni(EC155)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</si>
  <si>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</si>
  <si>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</si>
  <si>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</si>
  <si>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</si>
  <si>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</si>
  <si>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</si>
  <si>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</si>
  <si>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</si>
  <si>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</si>
  <si>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</si>
  <si>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</si>
  <si>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</si>
  <si>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</si>
  <si>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</si>
  <si>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</si>
  <si>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</si>
  <si>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</si>
  <si>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</si>
  <si>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</si>
  <si>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</si>
  <si>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</si>
  <si>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</si>
  <si>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</si>
  <si>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</si>
  <si>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</si>
  <si>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</si>
  <si>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</si>
  <si>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</si>
  <si>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</si>
  <si>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Nyandeni(EC155)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</si>
  <si>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</si>
  <si>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</si>
  <si>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</si>
  <si>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</si>
  <si>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</si>
  <si>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</si>
  <si>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</si>
  <si>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</si>
  <si>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</si>
  <si>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</si>
  <si>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</si>
  <si>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</si>
  <si>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</si>
  <si>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</si>
  <si>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</si>
  <si>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</si>
  <si>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</si>
  <si>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</si>
  <si>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</si>
  <si>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</si>
  <si>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</si>
  <si>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</si>
  <si>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</si>
  <si>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</si>
  <si>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</si>
  <si>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</si>
  <si>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</si>
  <si>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</si>
  <si>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Nyandeni(EC155)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</si>
  <si>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</si>
  <si>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</si>
  <si>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</si>
  <si>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</si>
  <si>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</si>
  <si>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</si>
  <si>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</si>
  <si>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</si>
  <si>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</si>
  <si>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</si>
  <si>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Nyandeni(EC155)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</si>
  <si>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</si>
  <si>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</si>
  <si>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</si>
  <si>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</si>
  <si>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</si>
  <si>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</si>
  <si>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</si>
  <si>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</si>
  <si>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</si>
  <si>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</si>
  <si>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</si>
  <si>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</si>
  <si>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</si>
  <si>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</si>
  <si>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</si>
  <si>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</si>
  <si>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</si>
  <si>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</si>
  <si>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</si>
  <si>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</si>
  <si>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</si>
  <si>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</si>
  <si>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</si>
  <si>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</si>
  <si>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</si>
  <si>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</si>
  <si>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</si>
  <si>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</si>
  <si>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</si>
  <si>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</si>
  <si>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</si>
  <si>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</si>
  <si>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</si>
  <si>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Nyandeni(EC155)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</si>
  <si>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</si>
  <si>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</si>
  <si>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</si>
  <si>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</si>
  <si>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</si>
  <si>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</si>
  <si>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</si>
  <si>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</si>
  <si>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</si>
  <si>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</si>
  <si>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</si>
  <si>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</si>
  <si>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</si>
  <si>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</si>
  <si>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</si>
  <si>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</si>
  <si>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</si>
  <si>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</si>
  <si>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</si>
  <si>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</si>
  <si>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</si>
  <si>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</si>
  <si>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</si>
  <si>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</si>
  <si>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</si>
  <si>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</si>
  <si>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</si>
  <si>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Nyandeni(EC155)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</si>
  <si>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</si>
  <si>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</si>
  <si>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</si>
  <si>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</si>
  <si>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</si>
  <si>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</si>
  <si>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</si>
  <si>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</si>
  <si>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</si>
  <si>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</si>
  <si>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</si>
  <si>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</si>
  <si>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</si>
  <si>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</si>
  <si>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</si>
  <si>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</si>
  <si>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</si>
  <si>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</si>
  <si>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</si>
  <si>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</si>
  <si>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</si>
  <si>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</si>
  <si>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</si>
  <si>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</si>
  <si>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</si>
  <si>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Nyandeni(EC155)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</si>
  <si>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</si>
  <si>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</si>
  <si>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</si>
  <si>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</si>
  <si>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</si>
  <si>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</si>
  <si>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</si>
  <si>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</si>
  <si>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</si>
  <si>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</si>
  <si>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</si>
  <si>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</si>
  <si>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</si>
  <si>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</si>
  <si>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</si>
  <si>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</si>
  <si>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</si>
  <si>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</si>
  <si>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</si>
  <si>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</si>
  <si>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</si>
  <si>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</si>
  <si>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</si>
  <si>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</si>
  <si>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</si>
  <si>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</si>
  <si>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</si>
  <si>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</si>
  <si>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</si>
  <si>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</si>
  <si>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</si>
  <si>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</si>
  <si>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</si>
  <si>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</si>
  <si>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</si>
  <si>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Nyandeni(EC155)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</si>
  <si>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</si>
  <si>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</si>
  <si>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Eastern Cape: Nyandeni(EC155)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</si>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</sst>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5732132</v>
      </c>
      <c r="C5" s="19">
        <v>0</v>
      </c>
      <c r="D5" s="59">
        <v>7404502</v>
      </c>
      <c r="E5" s="60">
        <v>7404502</v>
      </c>
      <c r="F5" s="60">
        <v>0</v>
      </c>
      <c r="G5" s="60">
        <v>7870</v>
      </c>
      <c r="H5" s="60">
        <v>0</v>
      </c>
      <c r="I5" s="60">
        <v>7870</v>
      </c>
      <c r="J5" s="60">
        <v>15781871</v>
      </c>
      <c r="K5" s="60">
        <v>15950404</v>
      </c>
      <c r="L5" s="60">
        <v>0</v>
      </c>
      <c r="M5" s="60">
        <v>31732275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31740145</v>
      </c>
      <c r="W5" s="60"/>
      <c r="X5" s="60">
        <v>31740145</v>
      </c>
      <c r="Y5" s="61">
        <v>0</v>
      </c>
      <c r="Z5" s="62">
        <v>7404502</v>
      </c>
    </row>
    <row r="6" spans="1:26" ht="12.75">
      <c r="A6" s="58" t="s">
        <v>32</v>
      </c>
      <c r="B6" s="19">
        <v>228753</v>
      </c>
      <c r="C6" s="19">
        <v>0</v>
      </c>
      <c r="D6" s="59">
        <v>-2063794</v>
      </c>
      <c r="E6" s="60">
        <v>-2063794</v>
      </c>
      <c r="F6" s="60">
        <v>0</v>
      </c>
      <c r="G6" s="60">
        <v>19063</v>
      </c>
      <c r="H6" s="60">
        <v>0</v>
      </c>
      <c r="I6" s="60">
        <v>19063</v>
      </c>
      <c r="J6" s="60">
        <v>20630</v>
      </c>
      <c r="K6" s="60">
        <v>20630</v>
      </c>
      <c r="L6" s="60">
        <v>20630</v>
      </c>
      <c r="M6" s="60">
        <v>61890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80953</v>
      </c>
      <c r="W6" s="60"/>
      <c r="X6" s="60">
        <v>80953</v>
      </c>
      <c r="Y6" s="61">
        <v>0</v>
      </c>
      <c r="Z6" s="62">
        <v>-2063794</v>
      </c>
    </row>
    <row r="7" spans="1:26" ht="12.75">
      <c r="A7" s="58" t="s">
        <v>33</v>
      </c>
      <c r="B7" s="19">
        <v>12519336</v>
      </c>
      <c r="C7" s="19">
        <v>0</v>
      </c>
      <c r="D7" s="59">
        <v>8300000</v>
      </c>
      <c r="E7" s="60">
        <v>8300000</v>
      </c>
      <c r="F7" s="60">
        <v>498367</v>
      </c>
      <c r="G7" s="60">
        <v>462670</v>
      </c>
      <c r="H7" s="60">
        <v>322317</v>
      </c>
      <c r="I7" s="60">
        <v>1283354</v>
      </c>
      <c r="J7" s="60">
        <v>209740</v>
      </c>
      <c r="K7" s="60">
        <v>209740</v>
      </c>
      <c r="L7" s="60">
        <v>98014</v>
      </c>
      <c r="M7" s="60">
        <v>517494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1800848</v>
      </c>
      <c r="W7" s="60"/>
      <c r="X7" s="60">
        <v>1800848</v>
      </c>
      <c r="Y7" s="61">
        <v>0</v>
      </c>
      <c r="Z7" s="62">
        <v>8300000</v>
      </c>
    </row>
    <row r="8" spans="1:26" ht="12.75">
      <c r="A8" s="58" t="s">
        <v>34</v>
      </c>
      <c r="B8" s="19">
        <v>249829148</v>
      </c>
      <c r="C8" s="19">
        <v>0</v>
      </c>
      <c r="D8" s="59">
        <v>259523000</v>
      </c>
      <c r="E8" s="60">
        <v>259523000</v>
      </c>
      <c r="F8" s="60">
        <v>126763000</v>
      </c>
      <c r="G8" s="60">
        <v>0</v>
      </c>
      <c r="H8" s="60">
        <v>0</v>
      </c>
      <c r="I8" s="60">
        <v>126763000</v>
      </c>
      <c r="J8" s="60">
        <v>108720</v>
      </c>
      <c r="K8" s="60">
        <v>0</v>
      </c>
      <c r="L8" s="60">
        <v>650000</v>
      </c>
      <c r="M8" s="60">
        <v>758720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127521720</v>
      </c>
      <c r="W8" s="60"/>
      <c r="X8" s="60">
        <v>127521720</v>
      </c>
      <c r="Y8" s="61">
        <v>0</v>
      </c>
      <c r="Z8" s="62">
        <v>259523000</v>
      </c>
    </row>
    <row r="9" spans="1:26" ht="12.75">
      <c r="A9" s="58" t="s">
        <v>35</v>
      </c>
      <c r="B9" s="19">
        <v>7636345</v>
      </c>
      <c r="C9" s="19">
        <v>0</v>
      </c>
      <c r="D9" s="59">
        <v>84060455</v>
      </c>
      <c r="E9" s="60">
        <v>84060455</v>
      </c>
      <c r="F9" s="60">
        <v>594022</v>
      </c>
      <c r="G9" s="60">
        <v>465808</v>
      </c>
      <c r="H9" s="60">
        <v>325906</v>
      </c>
      <c r="I9" s="60">
        <v>1385736</v>
      </c>
      <c r="J9" s="60">
        <v>725757</v>
      </c>
      <c r="K9" s="60">
        <v>672726</v>
      </c>
      <c r="L9" s="60">
        <v>488262</v>
      </c>
      <c r="M9" s="60">
        <v>1886745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3272481</v>
      </c>
      <c r="W9" s="60"/>
      <c r="X9" s="60">
        <v>3272481</v>
      </c>
      <c r="Y9" s="61">
        <v>0</v>
      </c>
      <c r="Z9" s="62">
        <v>84060455</v>
      </c>
    </row>
    <row r="10" spans="1:26" ht="22.5">
      <c r="A10" s="63" t="s">
        <v>279</v>
      </c>
      <c r="B10" s="64">
        <f>SUM(B5:B9)</f>
        <v>275945714</v>
      </c>
      <c r="C10" s="64">
        <f>SUM(C5:C9)</f>
        <v>0</v>
      </c>
      <c r="D10" s="65">
        <f aca="true" t="shared" si="0" ref="D10:Z10">SUM(D5:D9)</f>
        <v>357224163</v>
      </c>
      <c r="E10" s="66">
        <f t="shared" si="0"/>
        <v>357224163</v>
      </c>
      <c r="F10" s="66">
        <f t="shared" si="0"/>
        <v>127855389</v>
      </c>
      <c r="G10" s="66">
        <f t="shared" si="0"/>
        <v>955411</v>
      </c>
      <c r="H10" s="66">
        <f t="shared" si="0"/>
        <v>648223</v>
      </c>
      <c r="I10" s="66">
        <f t="shared" si="0"/>
        <v>129459023</v>
      </c>
      <c r="J10" s="66">
        <f t="shared" si="0"/>
        <v>16846718</v>
      </c>
      <c r="K10" s="66">
        <f t="shared" si="0"/>
        <v>16853500</v>
      </c>
      <c r="L10" s="66">
        <f t="shared" si="0"/>
        <v>1256906</v>
      </c>
      <c r="M10" s="66">
        <f t="shared" si="0"/>
        <v>34957124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164416147</v>
      </c>
      <c r="W10" s="66">
        <f t="shared" si="0"/>
        <v>0</v>
      </c>
      <c r="X10" s="66">
        <f t="shared" si="0"/>
        <v>164416147</v>
      </c>
      <c r="Y10" s="67">
        <f>+IF(W10&lt;&gt;0,(X10/W10)*100,0)</f>
        <v>0</v>
      </c>
      <c r="Z10" s="68">
        <f t="shared" si="0"/>
        <v>357224163</v>
      </c>
    </row>
    <row r="11" spans="1:26" ht="12.75">
      <c r="A11" s="58" t="s">
        <v>37</v>
      </c>
      <c r="B11" s="19">
        <v>130173659</v>
      </c>
      <c r="C11" s="19">
        <v>0</v>
      </c>
      <c r="D11" s="59">
        <v>136961596</v>
      </c>
      <c r="E11" s="60">
        <v>136961596</v>
      </c>
      <c r="F11" s="60">
        <v>10229669</v>
      </c>
      <c r="G11" s="60">
        <v>9664549</v>
      </c>
      <c r="H11" s="60">
        <v>11629556</v>
      </c>
      <c r="I11" s="60">
        <v>31523774</v>
      </c>
      <c r="J11" s="60">
        <v>10809149</v>
      </c>
      <c r="K11" s="60">
        <v>17186269</v>
      </c>
      <c r="L11" s="60">
        <v>10495040</v>
      </c>
      <c r="M11" s="60">
        <v>38490458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70014232</v>
      </c>
      <c r="W11" s="60"/>
      <c r="X11" s="60">
        <v>70014232</v>
      </c>
      <c r="Y11" s="61">
        <v>0</v>
      </c>
      <c r="Z11" s="62">
        <v>136961596</v>
      </c>
    </row>
    <row r="12" spans="1:26" ht="12.75">
      <c r="A12" s="58" t="s">
        <v>38</v>
      </c>
      <c r="B12" s="19">
        <v>21879907</v>
      </c>
      <c r="C12" s="19">
        <v>0</v>
      </c>
      <c r="D12" s="59">
        <v>23060527</v>
      </c>
      <c r="E12" s="60">
        <v>23060527</v>
      </c>
      <c r="F12" s="60">
        <v>1875753</v>
      </c>
      <c r="G12" s="60">
        <v>1875753</v>
      </c>
      <c r="H12" s="60">
        <v>1879911</v>
      </c>
      <c r="I12" s="60">
        <v>5631417</v>
      </c>
      <c r="J12" s="60">
        <v>1834049</v>
      </c>
      <c r="K12" s="60">
        <v>1898349</v>
      </c>
      <c r="L12" s="60">
        <v>1893810</v>
      </c>
      <c r="M12" s="60">
        <v>5626208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11257625</v>
      </c>
      <c r="W12" s="60"/>
      <c r="X12" s="60">
        <v>11257625</v>
      </c>
      <c r="Y12" s="61">
        <v>0</v>
      </c>
      <c r="Z12" s="62">
        <v>23060527</v>
      </c>
    </row>
    <row r="13" spans="1:26" ht="12.75">
      <c r="A13" s="58" t="s">
        <v>280</v>
      </c>
      <c r="B13" s="19">
        <v>40945449</v>
      </c>
      <c r="C13" s="19">
        <v>0</v>
      </c>
      <c r="D13" s="59">
        <v>54480453</v>
      </c>
      <c r="E13" s="60">
        <v>54480453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54480453</v>
      </c>
    </row>
    <row r="14" spans="1:26" ht="12.75">
      <c r="A14" s="58" t="s">
        <v>40</v>
      </c>
      <c r="B14" s="19">
        <v>130200</v>
      </c>
      <c r="C14" s="19">
        <v>0</v>
      </c>
      <c r="D14" s="59">
        <v>0</v>
      </c>
      <c r="E14" s="60">
        <v>0</v>
      </c>
      <c r="F14" s="60">
        <v>17541</v>
      </c>
      <c r="G14" s="60">
        <v>17146</v>
      </c>
      <c r="H14" s="60">
        <v>49074</v>
      </c>
      <c r="I14" s="60">
        <v>83761</v>
      </c>
      <c r="J14" s="60">
        <v>5036</v>
      </c>
      <c r="K14" s="60">
        <v>5036</v>
      </c>
      <c r="L14" s="60">
        <v>3153</v>
      </c>
      <c r="M14" s="60">
        <v>13225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96986</v>
      </c>
      <c r="W14" s="60"/>
      <c r="X14" s="60">
        <v>96986</v>
      </c>
      <c r="Y14" s="61">
        <v>0</v>
      </c>
      <c r="Z14" s="62">
        <v>0</v>
      </c>
    </row>
    <row r="15" spans="1:26" ht="12.75">
      <c r="A15" s="58" t="s">
        <v>41</v>
      </c>
      <c r="B15" s="19">
        <v>3025309</v>
      </c>
      <c r="C15" s="19">
        <v>0</v>
      </c>
      <c r="D15" s="59">
        <v>10556731</v>
      </c>
      <c r="E15" s="60">
        <v>10556731</v>
      </c>
      <c r="F15" s="60">
        <v>275497</v>
      </c>
      <c r="G15" s="60">
        <v>872192</v>
      </c>
      <c r="H15" s="60">
        <v>1739270</v>
      </c>
      <c r="I15" s="60">
        <v>2886959</v>
      </c>
      <c r="J15" s="60">
        <v>483260</v>
      </c>
      <c r="K15" s="60">
        <v>698659</v>
      </c>
      <c r="L15" s="60">
        <v>1268432</v>
      </c>
      <c r="M15" s="60">
        <v>2450351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5337310</v>
      </c>
      <c r="W15" s="60"/>
      <c r="X15" s="60">
        <v>5337310</v>
      </c>
      <c r="Y15" s="61">
        <v>0</v>
      </c>
      <c r="Z15" s="62">
        <v>10556731</v>
      </c>
    </row>
    <row r="16" spans="1:26" ht="12.75">
      <c r="A16" s="69" t="s">
        <v>42</v>
      </c>
      <c r="B16" s="19">
        <v>2612209</v>
      </c>
      <c r="C16" s="19">
        <v>0</v>
      </c>
      <c r="D16" s="59">
        <v>10566496</v>
      </c>
      <c r="E16" s="60">
        <v>10566496</v>
      </c>
      <c r="F16" s="60">
        <v>0</v>
      </c>
      <c r="G16" s="60">
        <v>0</v>
      </c>
      <c r="H16" s="60">
        <v>0</v>
      </c>
      <c r="I16" s="60">
        <v>0</v>
      </c>
      <c r="J16" s="60">
        <v>142860</v>
      </c>
      <c r="K16" s="60">
        <v>0</v>
      </c>
      <c r="L16" s="60">
        <v>0</v>
      </c>
      <c r="M16" s="60">
        <v>142860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142860</v>
      </c>
      <c r="W16" s="60"/>
      <c r="X16" s="60">
        <v>142860</v>
      </c>
      <c r="Y16" s="61">
        <v>0</v>
      </c>
      <c r="Z16" s="62">
        <v>10566496</v>
      </c>
    </row>
    <row r="17" spans="1:26" ht="12.75">
      <c r="A17" s="58" t="s">
        <v>43</v>
      </c>
      <c r="B17" s="19">
        <v>87529785</v>
      </c>
      <c r="C17" s="19">
        <v>0</v>
      </c>
      <c r="D17" s="59">
        <v>98998592</v>
      </c>
      <c r="E17" s="60">
        <v>98998592</v>
      </c>
      <c r="F17" s="60">
        <v>5393090</v>
      </c>
      <c r="G17" s="60">
        <v>8141962</v>
      </c>
      <c r="H17" s="60">
        <v>5998868</v>
      </c>
      <c r="I17" s="60">
        <v>19533920</v>
      </c>
      <c r="J17" s="60">
        <v>5122450</v>
      </c>
      <c r="K17" s="60">
        <v>4975662</v>
      </c>
      <c r="L17" s="60">
        <v>8614901</v>
      </c>
      <c r="M17" s="60">
        <v>18713013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38246933</v>
      </c>
      <c r="W17" s="60"/>
      <c r="X17" s="60">
        <v>38246933</v>
      </c>
      <c r="Y17" s="61">
        <v>0</v>
      </c>
      <c r="Z17" s="62">
        <v>98998592</v>
      </c>
    </row>
    <row r="18" spans="1:26" ht="12.75">
      <c r="A18" s="70" t="s">
        <v>44</v>
      </c>
      <c r="B18" s="71">
        <f>SUM(B11:B17)</f>
        <v>286296518</v>
      </c>
      <c r="C18" s="71">
        <f>SUM(C11:C17)</f>
        <v>0</v>
      </c>
      <c r="D18" s="72">
        <f aca="true" t="shared" si="1" ref="D18:Z18">SUM(D11:D17)</f>
        <v>334624395</v>
      </c>
      <c r="E18" s="73">
        <f t="shared" si="1"/>
        <v>334624395</v>
      </c>
      <c r="F18" s="73">
        <f t="shared" si="1"/>
        <v>17791550</v>
      </c>
      <c r="G18" s="73">
        <f t="shared" si="1"/>
        <v>20571602</v>
      </c>
      <c r="H18" s="73">
        <f t="shared" si="1"/>
        <v>21296679</v>
      </c>
      <c r="I18" s="73">
        <f t="shared" si="1"/>
        <v>59659831</v>
      </c>
      <c r="J18" s="73">
        <f t="shared" si="1"/>
        <v>18396804</v>
      </c>
      <c r="K18" s="73">
        <f t="shared" si="1"/>
        <v>24763975</v>
      </c>
      <c r="L18" s="73">
        <f t="shared" si="1"/>
        <v>22275336</v>
      </c>
      <c r="M18" s="73">
        <f t="shared" si="1"/>
        <v>65436115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125095946</v>
      </c>
      <c r="W18" s="73">
        <f t="shared" si="1"/>
        <v>0</v>
      </c>
      <c r="X18" s="73">
        <f t="shared" si="1"/>
        <v>125095946</v>
      </c>
      <c r="Y18" s="67">
        <f>+IF(W18&lt;&gt;0,(X18/W18)*100,0)</f>
        <v>0</v>
      </c>
      <c r="Z18" s="74">
        <f t="shared" si="1"/>
        <v>334624395</v>
      </c>
    </row>
    <row r="19" spans="1:26" ht="12.75">
      <c r="A19" s="70" t="s">
        <v>45</v>
      </c>
      <c r="B19" s="75">
        <f>+B10-B18</f>
        <v>-10350804</v>
      </c>
      <c r="C19" s="75">
        <f>+C10-C18</f>
        <v>0</v>
      </c>
      <c r="D19" s="76">
        <f aca="true" t="shared" si="2" ref="D19:Z19">+D10-D18</f>
        <v>22599768</v>
      </c>
      <c r="E19" s="77">
        <f t="shared" si="2"/>
        <v>22599768</v>
      </c>
      <c r="F19" s="77">
        <f t="shared" si="2"/>
        <v>110063839</v>
      </c>
      <c r="G19" s="77">
        <f t="shared" si="2"/>
        <v>-19616191</v>
      </c>
      <c r="H19" s="77">
        <f t="shared" si="2"/>
        <v>-20648456</v>
      </c>
      <c r="I19" s="77">
        <f t="shared" si="2"/>
        <v>69799192</v>
      </c>
      <c r="J19" s="77">
        <f t="shared" si="2"/>
        <v>-1550086</v>
      </c>
      <c r="K19" s="77">
        <f t="shared" si="2"/>
        <v>-7910475</v>
      </c>
      <c r="L19" s="77">
        <f t="shared" si="2"/>
        <v>-21018430</v>
      </c>
      <c r="M19" s="77">
        <f t="shared" si="2"/>
        <v>-30478991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39320201</v>
      </c>
      <c r="W19" s="77">
        <f>IF(E10=E18,0,W10-W18)</f>
        <v>0</v>
      </c>
      <c r="X19" s="77">
        <f t="shared" si="2"/>
        <v>39320201</v>
      </c>
      <c r="Y19" s="78">
        <f>+IF(W19&lt;&gt;0,(X19/W19)*100,0)</f>
        <v>0</v>
      </c>
      <c r="Z19" s="79">
        <f t="shared" si="2"/>
        <v>22599768</v>
      </c>
    </row>
    <row r="20" spans="1:26" ht="12.75">
      <c r="A20" s="58" t="s">
        <v>46</v>
      </c>
      <c r="B20" s="19">
        <v>78646008</v>
      </c>
      <c r="C20" s="19">
        <v>0</v>
      </c>
      <c r="D20" s="59">
        <v>96269000</v>
      </c>
      <c r="E20" s="60">
        <v>96269000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96269000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68295204</v>
      </c>
      <c r="C22" s="86">
        <f>SUM(C19:C21)</f>
        <v>0</v>
      </c>
      <c r="D22" s="87">
        <f aca="true" t="shared" si="3" ref="D22:Z22">SUM(D19:D21)</f>
        <v>118868768</v>
      </c>
      <c r="E22" s="88">
        <f t="shared" si="3"/>
        <v>118868768</v>
      </c>
      <c r="F22" s="88">
        <f t="shared" si="3"/>
        <v>110063839</v>
      </c>
      <c r="G22" s="88">
        <f t="shared" si="3"/>
        <v>-19616191</v>
      </c>
      <c r="H22" s="88">
        <f t="shared" si="3"/>
        <v>-20648456</v>
      </c>
      <c r="I22" s="88">
        <f t="shared" si="3"/>
        <v>69799192</v>
      </c>
      <c r="J22" s="88">
        <f t="shared" si="3"/>
        <v>-1550086</v>
      </c>
      <c r="K22" s="88">
        <f t="shared" si="3"/>
        <v>-7910475</v>
      </c>
      <c r="L22" s="88">
        <f t="shared" si="3"/>
        <v>-21018430</v>
      </c>
      <c r="M22" s="88">
        <f t="shared" si="3"/>
        <v>-30478991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39320201</v>
      </c>
      <c r="W22" s="88">
        <f t="shared" si="3"/>
        <v>0</v>
      </c>
      <c r="X22" s="88">
        <f t="shared" si="3"/>
        <v>39320201</v>
      </c>
      <c r="Y22" s="89">
        <f>+IF(W22&lt;&gt;0,(X22/W22)*100,0)</f>
        <v>0</v>
      </c>
      <c r="Z22" s="90">
        <f t="shared" si="3"/>
        <v>118868768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68295204</v>
      </c>
      <c r="C24" s="75">
        <f>SUM(C22:C23)</f>
        <v>0</v>
      </c>
      <c r="D24" s="76">
        <f aca="true" t="shared" si="4" ref="D24:Z24">SUM(D22:D23)</f>
        <v>118868768</v>
      </c>
      <c r="E24" s="77">
        <f t="shared" si="4"/>
        <v>118868768</v>
      </c>
      <c r="F24" s="77">
        <f t="shared" si="4"/>
        <v>110063839</v>
      </c>
      <c r="G24" s="77">
        <f t="shared" si="4"/>
        <v>-19616191</v>
      </c>
      <c r="H24" s="77">
        <f t="shared" si="4"/>
        <v>-20648456</v>
      </c>
      <c r="I24" s="77">
        <f t="shared" si="4"/>
        <v>69799192</v>
      </c>
      <c r="J24" s="77">
        <f t="shared" si="4"/>
        <v>-1550086</v>
      </c>
      <c r="K24" s="77">
        <f t="shared" si="4"/>
        <v>-7910475</v>
      </c>
      <c r="L24" s="77">
        <f t="shared" si="4"/>
        <v>-21018430</v>
      </c>
      <c r="M24" s="77">
        <f t="shared" si="4"/>
        <v>-30478991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39320201</v>
      </c>
      <c r="W24" s="77">
        <f t="shared" si="4"/>
        <v>0</v>
      </c>
      <c r="X24" s="77">
        <f t="shared" si="4"/>
        <v>39320201</v>
      </c>
      <c r="Y24" s="78">
        <f>+IF(W24&lt;&gt;0,(X24/W24)*100,0)</f>
        <v>0</v>
      </c>
      <c r="Z24" s="79">
        <f t="shared" si="4"/>
        <v>118868768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87082792</v>
      </c>
      <c r="C27" s="22">
        <v>0</v>
      </c>
      <c r="D27" s="99">
        <v>118968750</v>
      </c>
      <c r="E27" s="100">
        <v>118968750</v>
      </c>
      <c r="F27" s="100">
        <v>6173691</v>
      </c>
      <c r="G27" s="100">
        <v>6207686</v>
      </c>
      <c r="H27" s="100">
        <v>10074987</v>
      </c>
      <c r="I27" s="100">
        <v>22456364</v>
      </c>
      <c r="J27" s="100">
        <v>2229691</v>
      </c>
      <c r="K27" s="100">
        <v>2229691</v>
      </c>
      <c r="L27" s="100">
        <v>3940762</v>
      </c>
      <c r="M27" s="100">
        <v>8400144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30856508</v>
      </c>
      <c r="W27" s="100">
        <v>59484375</v>
      </c>
      <c r="X27" s="100">
        <v>-28627867</v>
      </c>
      <c r="Y27" s="101">
        <v>-48.13</v>
      </c>
      <c r="Z27" s="102">
        <v>118968750</v>
      </c>
    </row>
    <row r="28" spans="1:26" ht="12.75">
      <c r="A28" s="103" t="s">
        <v>46</v>
      </c>
      <c r="B28" s="19">
        <v>79759804</v>
      </c>
      <c r="C28" s="19">
        <v>0</v>
      </c>
      <c r="D28" s="59">
        <v>96268750</v>
      </c>
      <c r="E28" s="60">
        <v>96268750</v>
      </c>
      <c r="F28" s="60">
        <v>5735171</v>
      </c>
      <c r="G28" s="60">
        <v>6207686</v>
      </c>
      <c r="H28" s="60">
        <v>10074987</v>
      </c>
      <c r="I28" s="60">
        <v>22017844</v>
      </c>
      <c r="J28" s="60">
        <v>1414934</v>
      </c>
      <c r="K28" s="60">
        <v>2229691</v>
      </c>
      <c r="L28" s="60">
        <v>3940762</v>
      </c>
      <c r="M28" s="60">
        <v>7585387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29603231</v>
      </c>
      <c r="W28" s="60">
        <v>48134375</v>
      </c>
      <c r="X28" s="60">
        <v>-18531144</v>
      </c>
      <c r="Y28" s="61">
        <v>-38.5</v>
      </c>
      <c r="Z28" s="62">
        <v>96268750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7322988</v>
      </c>
      <c r="C31" s="19">
        <v>0</v>
      </c>
      <c r="D31" s="59">
        <v>22700000</v>
      </c>
      <c r="E31" s="60">
        <v>22700000</v>
      </c>
      <c r="F31" s="60">
        <v>438520</v>
      </c>
      <c r="G31" s="60">
        <v>0</v>
      </c>
      <c r="H31" s="60">
        <v>0</v>
      </c>
      <c r="I31" s="60">
        <v>438520</v>
      </c>
      <c r="J31" s="60">
        <v>814757</v>
      </c>
      <c r="K31" s="60">
        <v>0</v>
      </c>
      <c r="L31" s="60">
        <v>0</v>
      </c>
      <c r="M31" s="60">
        <v>814757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1253277</v>
      </c>
      <c r="W31" s="60">
        <v>11350000</v>
      </c>
      <c r="X31" s="60">
        <v>-10096723</v>
      </c>
      <c r="Y31" s="61">
        <v>-88.96</v>
      </c>
      <c r="Z31" s="62">
        <v>22700000</v>
      </c>
    </row>
    <row r="32" spans="1:26" ht="12.75">
      <c r="A32" s="70" t="s">
        <v>54</v>
      </c>
      <c r="B32" s="22">
        <f>SUM(B28:B31)</f>
        <v>87082792</v>
      </c>
      <c r="C32" s="22">
        <f>SUM(C28:C31)</f>
        <v>0</v>
      </c>
      <c r="D32" s="99">
        <f aca="true" t="shared" si="5" ref="D32:Z32">SUM(D28:D31)</f>
        <v>118968750</v>
      </c>
      <c r="E32" s="100">
        <f t="shared" si="5"/>
        <v>118968750</v>
      </c>
      <c r="F32" s="100">
        <f t="shared" si="5"/>
        <v>6173691</v>
      </c>
      <c r="G32" s="100">
        <f t="shared" si="5"/>
        <v>6207686</v>
      </c>
      <c r="H32" s="100">
        <f t="shared" si="5"/>
        <v>10074987</v>
      </c>
      <c r="I32" s="100">
        <f t="shared" si="5"/>
        <v>22456364</v>
      </c>
      <c r="J32" s="100">
        <f t="shared" si="5"/>
        <v>2229691</v>
      </c>
      <c r="K32" s="100">
        <f t="shared" si="5"/>
        <v>2229691</v>
      </c>
      <c r="L32" s="100">
        <f t="shared" si="5"/>
        <v>3940762</v>
      </c>
      <c r="M32" s="100">
        <f t="shared" si="5"/>
        <v>8400144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30856508</v>
      </c>
      <c r="W32" s="100">
        <f t="shared" si="5"/>
        <v>59484375</v>
      </c>
      <c r="X32" s="100">
        <f t="shared" si="5"/>
        <v>-28627867</v>
      </c>
      <c r="Y32" s="101">
        <f>+IF(W32&lt;&gt;0,(X32/W32)*100,0)</f>
        <v>-48.12670049908064</v>
      </c>
      <c r="Z32" s="102">
        <f t="shared" si="5"/>
        <v>118968750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193927595</v>
      </c>
      <c r="C35" s="19">
        <v>0</v>
      </c>
      <c r="D35" s="59">
        <v>127280492</v>
      </c>
      <c r="E35" s="60">
        <v>127280492</v>
      </c>
      <c r="F35" s="60">
        <v>322907806</v>
      </c>
      <c r="G35" s="60">
        <v>292585406</v>
      </c>
      <c r="H35" s="60">
        <v>292585406</v>
      </c>
      <c r="I35" s="60">
        <v>292585406</v>
      </c>
      <c r="J35" s="60">
        <v>1411990</v>
      </c>
      <c r="K35" s="60">
        <v>245031384</v>
      </c>
      <c r="L35" s="60">
        <v>245031384</v>
      </c>
      <c r="M35" s="60">
        <v>245031384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245031384</v>
      </c>
      <c r="W35" s="60">
        <v>63640246</v>
      </c>
      <c r="X35" s="60">
        <v>181391138</v>
      </c>
      <c r="Y35" s="61">
        <v>285.03</v>
      </c>
      <c r="Z35" s="62">
        <v>127280492</v>
      </c>
    </row>
    <row r="36" spans="1:26" ht="12.75">
      <c r="A36" s="58" t="s">
        <v>57</v>
      </c>
      <c r="B36" s="19">
        <v>503531775</v>
      </c>
      <c r="C36" s="19">
        <v>0</v>
      </c>
      <c r="D36" s="59">
        <v>505093554</v>
      </c>
      <c r="E36" s="60">
        <v>505093554</v>
      </c>
      <c r="F36" s="60">
        <v>228898036</v>
      </c>
      <c r="G36" s="60">
        <v>515929970</v>
      </c>
      <c r="H36" s="60">
        <v>515929970</v>
      </c>
      <c r="I36" s="60">
        <v>515929970</v>
      </c>
      <c r="J36" s="60">
        <v>2229690</v>
      </c>
      <c r="K36" s="60">
        <v>515929970</v>
      </c>
      <c r="L36" s="60">
        <v>515929970</v>
      </c>
      <c r="M36" s="60">
        <v>515929970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515929970</v>
      </c>
      <c r="W36" s="60">
        <v>252546777</v>
      </c>
      <c r="X36" s="60">
        <v>263383193</v>
      </c>
      <c r="Y36" s="61">
        <v>104.29</v>
      </c>
      <c r="Z36" s="62">
        <v>505093554</v>
      </c>
    </row>
    <row r="37" spans="1:26" ht="12.75">
      <c r="A37" s="58" t="s">
        <v>58</v>
      </c>
      <c r="B37" s="19">
        <v>51653802</v>
      </c>
      <c r="C37" s="19">
        <v>0</v>
      </c>
      <c r="D37" s="59">
        <v>26761728</v>
      </c>
      <c r="E37" s="60">
        <v>26761728</v>
      </c>
      <c r="F37" s="60">
        <v>63244395</v>
      </c>
      <c r="G37" s="60">
        <v>75540384</v>
      </c>
      <c r="H37" s="60">
        <v>75540384</v>
      </c>
      <c r="I37" s="60">
        <v>75540384</v>
      </c>
      <c r="J37" s="60">
        <v>6007917</v>
      </c>
      <c r="K37" s="60">
        <v>81105205</v>
      </c>
      <c r="L37" s="60">
        <v>81105205</v>
      </c>
      <c r="M37" s="60">
        <v>81105205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81105205</v>
      </c>
      <c r="W37" s="60">
        <v>13380864</v>
      </c>
      <c r="X37" s="60">
        <v>67724341</v>
      </c>
      <c r="Y37" s="61">
        <v>506.13</v>
      </c>
      <c r="Z37" s="62">
        <v>26761728</v>
      </c>
    </row>
    <row r="38" spans="1:26" ht="12.75">
      <c r="A38" s="58" t="s">
        <v>59</v>
      </c>
      <c r="B38" s="19">
        <v>6171063</v>
      </c>
      <c r="C38" s="19">
        <v>0</v>
      </c>
      <c r="D38" s="59">
        <v>1702400</v>
      </c>
      <c r="E38" s="60">
        <v>1702400</v>
      </c>
      <c r="F38" s="60">
        <v>4246553</v>
      </c>
      <c r="G38" s="60">
        <v>4947004</v>
      </c>
      <c r="H38" s="60">
        <v>4947004</v>
      </c>
      <c r="I38" s="60">
        <v>4947004</v>
      </c>
      <c r="J38" s="60">
        <v>0</v>
      </c>
      <c r="K38" s="60">
        <v>4947004</v>
      </c>
      <c r="L38" s="60">
        <v>4947004</v>
      </c>
      <c r="M38" s="60">
        <v>4947004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4947004</v>
      </c>
      <c r="W38" s="60">
        <v>851200</v>
      </c>
      <c r="X38" s="60">
        <v>4095804</v>
      </c>
      <c r="Y38" s="61">
        <v>481.18</v>
      </c>
      <c r="Z38" s="62">
        <v>1702400</v>
      </c>
    </row>
    <row r="39" spans="1:26" ht="12.75">
      <c r="A39" s="58" t="s">
        <v>60</v>
      </c>
      <c r="B39" s="19">
        <v>639634505</v>
      </c>
      <c r="C39" s="19">
        <v>0</v>
      </c>
      <c r="D39" s="59">
        <v>603909918</v>
      </c>
      <c r="E39" s="60">
        <v>603909918</v>
      </c>
      <c r="F39" s="60">
        <v>484314894</v>
      </c>
      <c r="G39" s="60">
        <v>728027988</v>
      </c>
      <c r="H39" s="60">
        <v>728027988</v>
      </c>
      <c r="I39" s="60">
        <v>728027988</v>
      </c>
      <c r="J39" s="60">
        <v>-2366237</v>
      </c>
      <c r="K39" s="60">
        <v>674909145</v>
      </c>
      <c r="L39" s="60">
        <v>674909145</v>
      </c>
      <c r="M39" s="60">
        <v>674909145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674909145</v>
      </c>
      <c r="W39" s="60">
        <v>301954959</v>
      </c>
      <c r="X39" s="60">
        <v>372954186</v>
      </c>
      <c r="Y39" s="61">
        <v>123.51</v>
      </c>
      <c r="Z39" s="62">
        <v>603909918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136516814</v>
      </c>
      <c r="C42" s="19">
        <v>0</v>
      </c>
      <c r="D42" s="59">
        <v>102279964</v>
      </c>
      <c r="E42" s="60">
        <v>102279964</v>
      </c>
      <c r="F42" s="60">
        <v>121663900</v>
      </c>
      <c r="G42" s="60">
        <v>-6959017</v>
      </c>
      <c r="H42" s="60">
        <v>-9926504</v>
      </c>
      <c r="I42" s="60">
        <v>104778379</v>
      </c>
      <c r="J42" s="60">
        <v>-18393655</v>
      </c>
      <c r="K42" s="60">
        <v>58304664</v>
      </c>
      <c r="L42" s="60">
        <v>-6959017</v>
      </c>
      <c r="M42" s="60">
        <v>32951992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137730371</v>
      </c>
      <c r="W42" s="60">
        <v>121401178</v>
      </c>
      <c r="X42" s="60">
        <v>16329193</v>
      </c>
      <c r="Y42" s="61">
        <v>13.45</v>
      </c>
      <c r="Z42" s="62">
        <v>102279964</v>
      </c>
    </row>
    <row r="43" spans="1:26" ht="12.75">
      <c r="A43" s="58" t="s">
        <v>63</v>
      </c>
      <c r="B43" s="19">
        <v>-82040081</v>
      </c>
      <c r="C43" s="19">
        <v>0</v>
      </c>
      <c r="D43" s="59">
        <v>-118668750</v>
      </c>
      <c r="E43" s="60">
        <v>-118668750</v>
      </c>
      <c r="F43" s="60">
        <v>-30031482</v>
      </c>
      <c r="G43" s="60">
        <v>-2253387</v>
      </c>
      <c r="H43" s="60">
        <v>-4180215</v>
      </c>
      <c r="I43" s="60">
        <v>-36465084</v>
      </c>
      <c r="J43" s="60">
        <v>0</v>
      </c>
      <c r="K43" s="60">
        <v>-24347993</v>
      </c>
      <c r="L43" s="60">
        <v>-222387</v>
      </c>
      <c r="M43" s="60">
        <v>-24570380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-61035464</v>
      </c>
      <c r="W43" s="60">
        <v>-49000000</v>
      </c>
      <c r="X43" s="60">
        <v>-12035464</v>
      </c>
      <c r="Y43" s="61">
        <v>24.56</v>
      </c>
      <c r="Z43" s="62">
        <v>-118668750</v>
      </c>
    </row>
    <row r="44" spans="1:26" ht="12.75">
      <c r="A44" s="58" t="s">
        <v>64</v>
      </c>
      <c r="B44" s="19">
        <v>-4387649</v>
      </c>
      <c r="C44" s="19">
        <v>0</v>
      </c>
      <c r="D44" s="59">
        <v>0</v>
      </c>
      <c r="E44" s="60">
        <v>0</v>
      </c>
      <c r="F44" s="60">
        <v>0</v>
      </c>
      <c r="G44" s="60">
        <v>1190104</v>
      </c>
      <c r="H44" s="60">
        <v>-1190104</v>
      </c>
      <c r="I44" s="60">
        <v>0</v>
      </c>
      <c r="J44" s="60">
        <v>0</v>
      </c>
      <c r="K44" s="60">
        <v>0</v>
      </c>
      <c r="L44" s="60">
        <v>1190104</v>
      </c>
      <c r="M44" s="60">
        <v>1190104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1190104</v>
      </c>
      <c r="W44" s="60"/>
      <c r="X44" s="60">
        <v>1190104</v>
      </c>
      <c r="Y44" s="61">
        <v>0</v>
      </c>
      <c r="Z44" s="62">
        <v>0</v>
      </c>
    </row>
    <row r="45" spans="1:26" ht="12.75">
      <c r="A45" s="70" t="s">
        <v>65</v>
      </c>
      <c r="B45" s="22">
        <v>184408597</v>
      </c>
      <c r="C45" s="22">
        <v>0</v>
      </c>
      <c r="D45" s="99">
        <v>117930727</v>
      </c>
      <c r="E45" s="100">
        <v>117930727</v>
      </c>
      <c r="F45" s="100">
        <v>125930043</v>
      </c>
      <c r="G45" s="100">
        <v>117907743</v>
      </c>
      <c r="H45" s="100">
        <v>102610920</v>
      </c>
      <c r="I45" s="100">
        <v>102610920</v>
      </c>
      <c r="J45" s="100">
        <v>84217265</v>
      </c>
      <c r="K45" s="100">
        <v>118173936</v>
      </c>
      <c r="L45" s="100">
        <v>112182636</v>
      </c>
      <c r="M45" s="100">
        <v>112182636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112182636</v>
      </c>
      <c r="W45" s="100">
        <v>206720691</v>
      </c>
      <c r="X45" s="100">
        <v>-94538055</v>
      </c>
      <c r="Y45" s="101">
        <v>-45.73</v>
      </c>
      <c r="Z45" s="102">
        <v>117930727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1037650</v>
      </c>
      <c r="C49" s="52">
        <v>0</v>
      </c>
      <c r="D49" s="129">
        <v>130119</v>
      </c>
      <c r="E49" s="54">
        <v>125180</v>
      </c>
      <c r="F49" s="54">
        <v>0</v>
      </c>
      <c r="G49" s="54">
        <v>0</v>
      </c>
      <c r="H49" s="54">
        <v>0</v>
      </c>
      <c r="I49" s="54">
        <v>216167</v>
      </c>
      <c r="J49" s="54">
        <v>0</v>
      </c>
      <c r="K49" s="54">
        <v>0</v>
      </c>
      <c r="L49" s="54">
        <v>0</v>
      </c>
      <c r="M49" s="54">
        <v>125129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120921</v>
      </c>
      <c r="W49" s="54">
        <v>8975118</v>
      </c>
      <c r="X49" s="54">
        <v>-25948</v>
      </c>
      <c r="Y49" s="54">
        <v>10704336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12913</v>
      </c>
      <c r="X51" s="54">
        <v>-11413</v>
      </c>
      <c r="Y51" s="54">
        <v>1500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81.07787685888924</v>
      </c>
      <c r="C58" s="5">
        <f>IF(C67=0,0,+(C76/C67)*100)</f>
        <v>0</v>
      </c>
      <c r="D58" s="6">
        <f aca="true" t="shared" si="6" ref="D58:Z58">IF(D67=0,0,+(D76/D67)*100)</f>
        <v>108.73632062189048</v>
      </c>
      <c r="E58" s="7">
        <f t="shared" si="6"/>
        <v>108.73632062189048</v>
      </c>
      <c r="F58" s="7">
        <f t="shared" si="6"/>
        <v>0</v>
      </c>
      <c r="G58" s="7">
        <f t="shared" si="6"/>
        <v>16.670391061452513</v>
      </c>
      <c r="H58" s="7">
        <f t="shared" si="6"/>
        <v>0</v>
      </c>
      <c r="I58" s="7">
        <f t="shared" si="6"/>
        <v>88.32242617717479</v>
      </c>
      <c r="J58" s="7">
        <f t="shared" si="6"/>
        <v>0</v>
      </c>
      <c r="K58" s="7">
        <f t="shared" si="6"/>
        <v>0.010409687882753989</v>
      </c>
      <c r="L58" s="7">
        <f t="shared" si="6"/>
        <v>20.52672955974843</v>
      </c>
      <c r="M58" s="7">
        <f t="shared" si="6"/>
        <v>0.02159458153841116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0.10826486903701513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108.73632062189048</v>
      </c>
    </row>
    <row r="59" spans="1:26" ht="12.75">
      <c r="A59" s="37" t="s">
        <v>31</v>
      </c>
      <c r="B59" s="9">
        <f aca="true" t="shared" si="7" ref="B59:Z66">IF(B68=0,0,+(B77/B68)*100)</f>
        <v>80.32274902252774</v>
      </c>
      <c r="C59" s="9">
        <f t="shared" si="7"/>
        <v>0</v>
      </c>
      <c r="D59" s="2">
        <f t="shared" si="7"/>
        <v>85.49933540432563</v>
      </c>
      <c r="E59" s="10">
        <f t="shared" si="7"/>
        <v>85.49933540432563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85.49933540432563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-11.40859988933004</v>
      </c>
      <c r="E60" s="13">
        <f t="shared" si="7"/>
        <v>-11.40859988933004</v>
      </c>
      <c r="F60" s="13">
        <f t="shared" si="7"/>
        <v>0</v>
      </c>
      <c r="G60" s="13">
        <f t="shared" si="7"/>
        <v>27.393379845774536</v>
      </c>
      <c r="H60" s="13">
        <f t="shared" si="7"/>
        <v>0</v>
      </c>
      <c r="I60" s="13">
        <f t="shared" si="7"/>
        <v>145.13455384776793</v>
      </c>
      <c r="J60" s="13">
        <f t="shared" si="7"/>
        <v>0</v>
      </c>
      <c r="K60" s="13">
        <f t="shared" si="7"/>
        <v>8.061076102762966</v>
      </c>
      <c r="L60" s="13">
        <f t="shared" si="7"/>
        <v>25.312651478429473</v>
      </c>
      <c r="M60" s="13">
        <f t="shared" si="7"/>
        <v>11.12457586039748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42.68155596457204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-11.40859988933004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103.78464630792017</v>
      </c>
      <c r="E64" s="13">
        <f t="shared" si="7"/>
        <v>103.78464630792017</v>
      </c>
      <c r="F64" s="13">
        <f t="shared" si="7"/>
        <v>0</v>
      </c>
      <c r="G64" s="13">
        <f t="shared" si="7"/>
        <v>27.393379845774536</v>
      </c>
      <c r="H64" s="13">
        <f t="shared" si="7"/>
        <v>0</v>
      </c>
      <c r="I64" s="13">
        <f t="shared" si="7"/>
        <v>145.13455384776793</v>
      </c>
      <c r="J64" s="13">
        <f t="shared" si="7"/>
        <v>0</v>
      </c>
      <c r="K64" s="13">
        <f t="shared" si="7"/>
        <v>8.061076102762966</v>
      </c>
      <c r="L64" s="13">
        <f t="shared" si="7"/>
        <v>25.312651478429473</v>
      </c>
      <c r="M64" s="13">
        <f t="shared" si="7"/>
        <v>11.12457586039748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42.68155596457204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103.78464630792017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50.03866976024749</v>
      </c>
      <c r="E66" s="16">
        <f t="shared" si="7"/>
        <v>50.03866976024749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50.03866976024749</v>
      </c>
    </row>
    <row r="67" spans="1:26" ht="12.75" hidden="1">
      <c r="A67" s="41" t="s">
        <v>287</v>
      </c>
      <c r="B67" s="24">
        <v>5960885</v>
      </c>
      <c r="C67" s="24"/>
      <c r="D67" s="25">
        <v>6633708</v>
      </c>
      <c r="E67" s="26">
        <v>6633708</v>
      </c>
      <c r="F67" s="26"/>
      <c r="G67" s="26">
        <v>31325</v>
      </c>
      <c r="H67" s="26"/>
      <c r="I67" s="26">
        <v>31325</v>
      </c>
      <c r="J67" s="26">
        <v>15882055</v>
      </c>
      <c r="K67" s="26">
        <v>15975503</v>
      </c>
      <c r="L67" s="26">
        <v>25440</v>
      </c>
      <c r="M67" s="26">
        <v>31882998</v>
      </c>
      <c r="N67" s="26"/>
      <c r="O67" s="26"/>
      <c r="P67" s="26"/>
      <c r="Q67" s="26"/>
      <c r="R67" s="26"/>
      <c r="S67" s="26"/>
      <c r="T67" s="26"/>
      <c r="U67" s="26"/>
      <c r="V67" s="26">
        <v>31914323</v>
      </c>
      <c r="W67" s="26"/>
      <c r="X67" s="26"/>
      <c r="Y67" s="25"/>
      <c r="Z67" s="27">
        <v>6633708</v>
      </c>
    </row>
    <row r="68" spans="1:26" ht="12.75" hidden="1">
      <c r="A68" s="37" t="s">
        <v>31</v>
      </c>
      <c r="B68" s="19">
        <v>5732132</v>
      </c>
      <c r="C68" s="19"/>
      <c r="D68" s="20">
        <v>7404502</v>
      </c>
      <c r="E68" s="21">
        <v>7404502</v>
      </c>
      <c r="F68" s="21"/>
      <c r="G68" s="21">
        <v>7870</v>
      </c>
      <c r="H68" s="21"/>
      <c r="I68" s="21">
        <v>7870</v>
      </c>
      <c r="J68" s="21">
        <v>15781871</v>
      </c>
      <c r="K68" s="21">
        <v>15950404</v>
      </c>
      <c r="L68" s="21"/>
      <c r="M68" s="21">
        <v>31732275</v>
      </c>
      <c r="N68" s="21"/>
      <c r="O68" s="21"/>
      <c r="P68" s="21"/>
      <c r="Q68" s="21"/>
      <c r="R68" s="21"/>
      <c r="S68" s="21"/>
      <c r="T68" s="21"/>
      <c r="U68" s="21"/>
      <c r="V68" s="21">
        <v>31740145</v>
      </c>
      <c r="W68" s="21"/>
      <c r="X68" s="21"/>
      <c r="Y68" s="20"/>
      <c r="Z68" s="23">
        <v>7404502</v>
      </c>
    </row>
    <row r="69" spans="1:26" ht="12.75" hidden="1">
      <c r="A69" s="38" t="s">
        <v>32</v>
      </c>
      <c r="B69" s="19">
        <v>228753</v>
      </c>
      <c r="C69" s="19"/>
      <c r="D69" s="20">
        <v>-2063794</v>
      </c>
      <c r="E69" s="21">
        <v>-2063794</v>
      </c>
      <c r="F69" s="21"/>
      <c r="G69" s="21">
        <v>19063</v>
      </c>
      <c r="H69" s="21"/>
      <c r="I69" s="21">
        <v>19063</v>
      </c>
      <c r="J69" s="21">
        <v>20630</v>
      </c>
      <c r="K69" s="21">
        <v>20630</v>
      </c>
      <c r="L69" s="21">
        <v>20630</v>
      </c>
      <c r="M69" s="21">
        <v>61890</v>
      </c>
      <c r="N69" s="21"/>
      <c r="O69" s="21"/>
      <c r="P69" s="21"/>
      <c r="Q69" s="21"/>
      <c r="R69" s="21"/>
      <c r="S69" s="21"/>
      <c r="T69" s="21"/>
      <c r="U69" s="21"/>
      <c r="V69" s="21">
        <v>80953</v>
      </c>
      <c r="W69" s="21"/>
      <c r="X69" s="21"/>
      <c r="Y69" s="20"/>
      <c r="Z69" s="23">
        <v>-2063794</v>
      </c>
    </row>
    <row r="70" spans="1:26" ht="12.75" hidden="1">
      <c r="A70" s="39" t="s">
        <v>103</v>
      </c>
      <c r="B70" s="19"/>
      <c r="C70" s="19"/>
      <c r="D70" s="20">
        <v>-2290658</v>
      </c>
      <c r="E70" s="21">
        <v>-2290658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>
        <v>-2290658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228753</v>
      </c>
      <c r="C73" s="19"/>
      <c r="D73" s="20">
        <v>226864</v>
      </c>
      <c r="E73" s="21">
        <v>226864</v>
      </c>
      <c r="F73" s="21"/>
      <c r="G73" s="21">
        <v>19063</v>
      </c>
      <c r="H73" s="21"/>
      <c r="I73" s="21">
        <v>19063</v>
      </c>
      <c r="J73" s="21">
        <v>20630</v>
      </c>
      <c r="K73" s="21">
        <v>20630</v>
      </c>
      <c r="L73" s="21">
        <v>20630</v>
      </c>
      <c r="M73" s="21">
        <v>61890</v>
      </c>
      <c r="N73" s="21"/>
      <c r="O73" s="21"/>
      <c r="P73" s="21"/>
      <c r="Q73" s="21"/>
      <c r="R73" s="21"/>
      <c r="S73" s="21"/>
      <c r="T73" s="21"/>
      <c r="U73" s="21"/>
      <c r="V73" s="21">
        <v>80953</v>
      </c>
      <c r="W73" s="21"/>
      <c r="X73" s="21"/>
      <c r="Y73" s="20"/>
      <c r="Z73" s="23">
        <v>226864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1293000</v>
      </c>
      <c r="E75" s="30">
        <v>1293000</v>
      </c>
      <c r="F75" s="30"/>
      <c r="G75" s="30">
        <v>4392</v>
      </c>
      <c r="H75" s="30"/>
      <c r="I75" s="30">
        <v>4392</v>
      </c>
      <c r="J75" s="30">
        <v>79554</v>
      </c>
      <c r="K75" s="30">
        <v>4469</v>
      </c>
      <c r="L75" s="30">
        <v>4810</v>
      </c>
      <c r="M75" s="30">
        <v>88833</v>
      </c>
      <c r="N75" s="30"/>
      <c r="O75" s="30"/>
      <c r="P75" s="30"/>
      <c r="Q75" s="30"/>
      <c r="R75" s="30"/>
      <c r="S75" s="30"/>
      <c r="T75" s="30"/>
      <c r="U75" s="30"/>
      <c r="V75" s="30">
        <v>93225</v>
      </c>
      <c r="W75" s="30"/>
      <c r="X75" s="30"/>
      <c r="Y75" s="29"/>
      <c r="Z75" s="31">
        <v>1293000</v>
      </c>
    </row>
    <row r="76" spans="1:26" ht="12.75" hidden="1">
      <c r="A76" s="42" t="s">
        <v>288</v>
      </c>
      <c r="B76" s="32">
        <v>4832959</v>
      </c>
      <c r="C76" s="32"/>
      <c r="D76" s="33">
        <v>7213250</v>
      </c>
      <c r="E76" s="34">
        <v>7213250</v>
      </c>
      <c r="F76" s="34">
        <v>19030</v>
      </c>
      <c r="G76" s="34">
        <v>5222</v>
      </c>
      <c r="H76" s="34">
        <v>3415</v>
      </c>
      <c r="I76" s="34">
        <v>27667</v>
      </c>
      <c r="J76" s="34"/>
      <c r="K76" s="34">
        <v>1663</v>
      </c>
      <c r="L76" s="34">
        <v>5222</v>
      </c>
      <c r="M76" s="34">
        <v>6885</v>
      </c>
      <c r="N76" s="34"/>
      <c r="O76" s="34"/>
      <c r="P76" s="34"/>
      <c r="Q76" s="34"/>
      <c r="R76" s="34"/>
      <c r="S76" s="34"/>
      <c r="T76" s="34"/>
      <c r="U76" s="34"/>
      <c r="V76" s="34">
        <v>34552</v>
      </c>
      <c r="W76" s="34">
        <v>2982000</v>
      </c>
      <c r="X76" s="34"/>
      <c r="Y76" s="33"/>
      <c r="Z76" s="35">
        <v>7213250</v>
      </c>
    </row>
    <row r="77" spans="1:26" ht="12.75" hidden="1">
      <c r="A77" s="37" t="s">
        <v>31</v>
      </c>
      <c r="B77" s="19">
        <v>4604206</v>
      </c>
      <c r="C77" s="19"/>
      <c r="D77" s="20">
        <v>6330800</v>
      </c>
      <c r="E77" s="21">
        <v>6330800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>
        <v>2600000</v>
      </c>
      <c r="X77" s="21"/>
      <c r="Y77" s="20"/>
      <c r="Z77" s="23">
        <v>6330800</v>
      </c>
    </row>
    <row r="78" spans="1:26" ht="12.75" hidden="1">
      <c r="A78" s="38" t="s">
        <v>32</v>
      </c>
      <c r="B78" s="19">
        <v>228753</v>
      </c>
      <c r="C78" s="19"/>
      <c r="D78" s="20">
        <v>235450</v>
      </c>
      <c r="E78" s="21">
        <v>235450</v>
      </c>
      <c r="F78" s="21">
        <v>19030</v>
      </c>
      <c r="G78" s="21">
        <v>5222</v>
      </c>
      <c r="H78" s="21">
        <v>3415</v>
      </c>
      <c r="I78" s="21">
        <v>27667</v>
      </c>
      <c r="J78" s="21"/>
      <c r="K78" s="21">
        <v>1663</v>
      </c>
      <c r="L78" s="21">
        <v>5222</v>
      </c>
      <c r="M78" s="21">
        <v>6885</v>
      </c>
      <c r="N78" s="21"/>
      <c r="O78" s="21"/>
      <c r="P78" s="21"/>
      <c r="Q78" s="21"/>
      <c r="R78" s="21"/>
      <c r="S78" s="21"/>
      <c r="T78" s="21"/>
      <c r="U78" s="21"/>
      <c r="V78" s="21">
        <v>34552</v>
      </c>
      <c r="W78" s="21">
        <v>145000</v>
      </c>
      <c r="X78" s="21"/>
      <c r="Y78" s="20"/>
      <c r="Z78" s="23">
        <v>235450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228753</v>
      </c>
      <c r="C82" s="19"/>
      <c r="D82" s="20">
        <v>235450</v>
      </c>
      <c r="E82" s="21">
        <v>235450</v>
      </c>
      <c r="F82" s="21">
        <v>19030</v>
      </c>
      <c r="G82" s="21">
        <v>5222</v>
      </c>
      <c r="H82" s="21">
        <v>3415</v>
      </c>
      <c r="I82" s="21">
        <v>27667</v>
      </c>
      <c r="J82" s="21"/>
      <c r="K82" s="21">
        <v>1663</v>
      </c>
      <c r="L82" s="21">
        <v>5222</v>
      </c>
      <c r="M82" s="21">
        <v>6885</v>
      </c>
      <c r="N82" s="21"/>
      <c r="O82" s="21"/>
      <c r="P82" s="21"/>
      <c r="Q82" s="21"/>
      <c r="R82" s="21"/>
      <c r="S82" s="21"/>
      <c r="T82" s="21"/>
      <c r="U82" s="21"/>
      <c r="V82" s="21">
        <v>34552</v>
      </c>
      <c r="W82" s="21">
        <v>145000</v>
      </c>
      <c r="X82" s="21"/>
      <c r="Y82" s="20"/>
      <c r="Z82" s="23">
        <v>235450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647000</v>
      </c>
      <c r="E84" s="30">
        <v>647000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237000</v>
      </c>
      <c r="X84" s="30"/>
      <c r="Y84" s="29"/>
      <c r="Z84" s="31">
        <v>647000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3025309</v>
      </c>
      <c r="D5" s="357">
        <f t="shared" si="0"/>
        <v>0</v>
      </c>
      <c r="E5" s="356">
        <f t="shared" si="0"/>
        <v>8500000</v>
      </c>
      <c r="F5" s="358">
        <f t="shared" si="0"/>
        <v>8500000</v>
      </c>
      <c r="G5" s="358">
        <f t="shared" si="0"/>
        <v>86713</v>
      </c>
      <c r="H5" s="356">
        <f t="shared" si="0"/>
        <v>593418</v>
      </c>
      <c r="I5" s="356">
        <f t="shared" si="0"/>
        <v>1602545</v>
      </c>
      <c r="J5" s="358">
        <f t="shared" si="0"/>
        <v>2282676</v>
      </c>
      <c r="K5" s="358">
        <f t="shared" si="0"/>
        <v>424258</v>
      </c>
      <c r="L5" s="356">
        <f t="shared" si="0"/>
        <v>424258</v>
      </c>
      <c r="M5" s="356">
        <f t="shared" si="0"/>
        <v>966692</v>
      </c>
      <c r="N5" s="358">
        <f t="shared" si="0"/>
        <v>1815208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4097884</v>
      </c>
      <c r="X5" s="356">
        <f t="shared" si="0"/>
        <v>4250000</v>
      </c>
      <c r="Y5" s="358">
        <f t="shared" si="0"/>
        <v>-152116</v>
      </c>
      <c r="Z5" s="359">
        <f>+IF(X5&lt;&gt;0,+(Y5/X5)*100,0)</f>
        <v>-3.5791999999999997</v>
      </c>
      <c r="AA5" s="360">
        <f>+AA6+AA8+AA11+AA13+AA15</f>
        <v>8500000</v>
      </c>
    </row>
    <row r="6" spans="1:27" ht="12.75">
      <c r="A6" s="361" t="s">
        <v>206</v>
      </c>
      <c r="B6" s="142"/>
      <c r="C6" s="60">
        <f>+C7</f>
        <v>3025309</v>
      </c>
      <c r="D6" s="340">
        <f aca="true" t="shared" si="1" ref="D6:AA6">+D7</f>
        <v>0</v>
      </c>
      <c r="E6" s="60">
        <f t="shared" si="1"/>
        <v>8000000</v>
      </c>
      <c r="F6" s="59">
        <f t="shared" si="1"/>
        <v>8000000</v>
      </c>
      <c r="G6" s="59">
        <f t="shared" si="1"/>
        <v>86713</v>
      </c>
      <c r="H6" s="60">
        <f t="shared" si="1"/>
        <v>593418</v>
      </c>
      <c r="I6" s="60">
        <f t="shared" si="1"/>
        <v>1576435</v>
      </c>
      <c r="J6" s="59">
        <f t="shared" si="1"/>
        <v>2256566</v>
      </c>
      <c r="K6" s="59">
        <f t="shared" si="1"/>
        <v>423431</v>
      </c>
      <c r="L6" s="60">
        <f t="shared" si="1"/>
        <v>423431</v>
      </c>
      <c r="M6" s="60">
        <f t="shared" si="1"/>
        <v>966692</v>
      </c>
      <c r="N6" s="59">
        <f t="shared" si="1"/>
        <v>1813554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4070120</v>
      </c>
      <c r="X6" s="60">
        <f t="shared" si="1"/>
        <v>4000000</v>
      </c>
      <c r="Y6" s="59">
        <f t="shared" si="1"/>
        <v>70120</v>
      </c>
      <c r="Z6" s="61">
        <f>+IF(X6&lt;&gt;0,+(Y6/X6)*100,0)</f>
        <v>1.7530000000000001</v>
      </c>
      <c r="AA6" s="62">
        <f t="shared" si="1"/>
        <v>8000000</v>
      </c>
    </row>
    <row r="7" spans="1:27" ht="12.75">
      <c r="A7" s="291" t="s">
        <v>230</v>
      </c>
      <c r="B7" s="142"/>
      <c r="C7" s="60">
        <v>3025309</v>
      </c>
      <c r="D7" s="340"/>
      <c r="E7" s="60">
        <v>8000000</v>
      </c>
      <c r="F7" s="59">
        <v>8000000</v>
      </c>
      <c r="G7" s="59">
        <v>86713</v>
      </c>
      <c r="H7" s="60">
        <v>593418</v>
      </c>
      <c r="I7" s="60">
        <v>1576435</v>
      </c>
      <c r="J7" s="59">
        <v>2256566</v>
      </c>
      <c r="K7" s="59">
        <v>423431</v>
      </c>
      <c r="L7" s="60">
        <v>423431</v>
      </c>
      <c r="M7" s="60">
        <v>966692</v>
      </c>
      <c r="N7" s="59">
        <v>1813554</v>
      </c>
      <c r="O7" s="59"/>
      <c r="P7" s="60"/>
      <c r="Q7" s="60"/>
      <c r="R7" s="59"/>
      <c r="S7" s="59"/>
      <c r="T7" s="60"/>
      <c r="U7" s="60"/>
      <c r="V7" s="59"/>
      <c r="W7" s="59">
        <v>4070120</v>
      </c>
      <c r="X7" s="60">
        <v>4000000</v>
      </c>
      <c r="Y7" s="59">
        <v>70120</v>
      </c>
      <c r="Z7" s="61">
        <v>1.75</v>
      </c>
      <c r="AA7" s="62">
        <v>8000000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500000</v>
      </c>
      <c r="F8" s="59">
        <f t="shared" si="2"/>
        <v>500000</v>
      </c>
      <c r="G8" s="59">
        <f t="shared" si="2"/>
        <v>0</v>
      </c>
      <c r="H8" s="60">
        <f t="shared" si="2"/>
        <v>0</v>
      </c>
      <c r="I8" s="60">
        <f t="shared" si="2"/>
        <v>26110</v>
      </c>
      <c r="J8" s="59">
        <f t="shared" si="2"/>
        <v>26110</v>
      </c>
      <c r="K8" s="59">
        <f t="shared" si="2"/>
        <v>827</v>
      </c>
      <c r="L8" s="60">
        <f t="shared" si="2"/>
        <v>827</v>
      </c>
      <c r="M8" s="60">
        <f t="shared" si="2"/>
        <v>0</v>
      </c>
      <c r="N8" s="59">
        <f t="shared" si="2"/>
        <v>1654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27764</v>
      </c>
      <c r="X8" s="60">
        <f t="shared" si="2"/>
        <v>250000</v>
      </c>
      <c r="Y8" s="59">
        <f t="shared" si="2"/>
        <v>-222236</v>
      </c>
      <c r="Z8" s="61">
        <f>+IF(X8&lt;&gt;0,+(Y8/X8)*100,0)</f>
        <v>-88.89439999999999</v>
      </c>
      <c r="AA8" s="62">
        <f>SUM(AA9:AA10)</f>
        <v>500000</v>
      </c>
    </row>
    <row r="9" spans="1:27" ht="12.75">
      <c r="A9" s="291" t="s">
        <v>231</v>
      </c>
      <c r="B9" s="142"/>
      <c r="C9" s="60"/>
      <c r="D9" s="340"/>
      <c r="E9" s="60">
        <v>500000</v>
      </c>
      <c r="F9" s="59">
        <v>500000</v>
      </c>
      <c r="G9" s="59"/>
      <c r="H9" s="60"/>
      <c r="I9" s="60">
        <v>26110</v>
      </c>
      <c r="J9" s="59">
        <v>26110</v>
      </c>
      <c r="K9" s="59">
        <v>827</v>
      </c>
      <c r="L9" s="60">
        <v>827</v>
      </c>
      <c r="M9" s="60"/>
      <c r="N9" s="59">
        <v>1654</v>
      </c>
      <c r="O9" s="59"/>
      <c r="P9" s="60"/>
      <c r="Q9" s="60"/>
      <c r="R9" s="59"/>
      <c r="S9" s="59"/>
      <c r="T9" s="60"/>
      <c r="U9" s="60"/>
      <c r="V9" s="59"/>
      <c r="W9" s="59">
        <v>27764</v>
      </c>
      <c r="X9" s="60">
        <v>250000</v>
      </c>
      <c r="Y9" s="59">
        <v>-222236</v>
      </c>
      <c r="Z9" s="61">
        <v>-88.89</v>
      </c>
      <c r="AA9" s="62">
        <v>500000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152000</v>
      </c>
      <c r="F22" s="345">
        <f t="shared" si="6"/>
        <v>152000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76000</v>
      </c>
      <c r="Y22" s="345">
        <f t="shared" si="6"/>
        <v>-76000</v>
      </c>
      <c r="Z22" s="336">
        <f>+IF(X22&lt;&gt;0,+(Y22/X22)*100,0)</f>
        <v>-100</v>
      </c>
      <c r="AA22" s="350">
        <f>SUM(AA23:AA32)</f>
        <v>152000</v>
      </c>
    </row>
    <row r="23" spans="1:27" ht="12.75">
      <c r="A23" s="361" t="s">
        <v>238</v>
      </c>
      <c r="B23" s="142"/>
      <c r="C23" s="60"/>
      <c r="D23" s="340"/>
      <c r="E23" s="60">
        <v>152000</v>
      </c>
      <c r="F23" s="59">
        <v>152000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76000</v>
      </c>
      <c r="Y23" s="59">
        <v>-76000</v>
      </c>
      <c r="Z23" s="61">
        <v>-100</v>
      </c>
      <c r="AA23" s="62">
        <v>152000</v>
      </c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3487000</v>
      </c>
      <c r="F40" s="345">
        <f t="shared" si="9"/>
        <v>3487000</v>
      </c>
      <c r="G40" s="345">
        <f t="shared" si="9"/>
        <v>188784</v>
      </c>
      <c r="H40" s="343">
        <f t="shared" si="9"/>
        <v>278774</v>
      </c>
      <c r="I40" s="343">
        <f t="shared" si="9"/>
        <v>136725</v>
      </c>
      <c r="J40" s="345">
        <f t="shared" si="9"/>
        <v>604283</v>
      </c>
      <c r="K40" s="345">
        <f t="shared" si="9"/>
        <v>274409</v>
      </c>
      <c r="L40" s="343">
        <f t="shared" si="9"/>
        <v>274409</v>
      </c>
      <c r="M40" s="343">
        <f t="shared" si="9"/>
        <v>142320</v>
      </c>
      <c r="N40" s="345">
        <f t="shared" si="9"/>
        <v>691138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1295421</v>
      </c>
      <c r="X40" s="343">
        <f t="shared" si="9"/>
        <v>1743500</v>
      </c>
      <c r="Y40" s="345">
        <f t="shared" si="9"/>
        <v>-448079</v>
      </c>
      <c r="Z40" s="336">
        <f>+IF(X40&lt;&gt;0,+(Y40/X40)*100,0)</f>
        <v>-25.69997132205334</v>
      </c>
      <c r="AA40" s="350">
        <f>SUM(AA41:AA49)</f>
        <v>3487000</v>
      </c>
    </row>
    <row r="41" spans="1:27" ht="12.75">
      <c r="A41" s="361" t="s">
        <v>249</v>
      </c>
      <c r="B41" s="142"/>
      <c r="C41" s="362"/>
      <c r="D41" s="363"/>
      <c r="E41" s="362">
        <v>1288000</v>
      </c>
      <c r="F41" s="364">
        <v>1288000</v>
      </c>
      <c r="G41" s="364">
        <v>91064</v>
      </c>
      <c r="H41" s="362">
        <v>39869</v>
      </c>
      <c r="I41" s="362">
        <v>97726</v>
      </c>
      <c r="J41" s="364">
        <v>228659</v>
      </c>
      <c r="K41" s="364">
        <v>204925</v>
      </c>
      <c r="L41" s="362">
        <v>204925</v>
      </c>
      <c r="M41" s="362"/>
      <c r="N41" s="364">
        <v>409850</v>
      </c>
      <c r="O41" s="364"/>
      <c r="P41" s="362"/>
      <c r="Q41" s="362"/>
      <c r="R41" s="364"/>
      <c r="S41" s="364"/>
      <c r="T41" s="362"/>
      <c r="U41" s="362"/>
      <c r="V41" s="364"/>
      <c r="W41" s="364">
        <v>638509</v>
      </c>
      <c r="X41" s="362">
        <v>644000</v>
      </c>
      <c r="Y41" s="364">
        <v>-5491</v>
      </c>
      <c r="Z41" s="365">
        <v>-0.85</v>
      </c>
      <c r="AA41" s="366">
        <v>1288000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>
        <v>139256</v>
      </c>
      <c r="I43" s="305">
        <v>14875</v>
      </c>
      <c r="J43" s="370">
        <v>154131</v>
      </c>
      <c r="K43" s="370">
        <v>16549</v>
      </c>
      <c r="L43" s="305">
        <v>16549</v>
      </c>
      <c r="M43" s="305">
        <v>34398</v>
      </c>
      <c r="N43" s="370">
        <v>67496</v>
      </c>
      <c r="O43" s="370"/>
      <c r="P43" s="305"/>
      <c r="Q43" s="305"/>
      <c r="R43" s="370"/>
      <c r="S43" s="370"/>
      <c r="T43" s="305"/>
      <c r="U43" s="305"/>
      <c r="V43" s="370"/>
      <c r="W43" s="370">
        <v>221627</v>
      </c>
      <c r="X43" s="305"/>
      <c r="Y43" s="370">
        <v>221627</v>
      </c>
      <c r="Z43" s="371"/>
      <c r="AA43" s="303"/>
    </row>
    <row r="44" spans="1:27" ht="12.75">
      <c r="A44" s="361" t="s">
        <v>252</v>
      </c>
      <c r="B44" s="136"/>
      <c r="C44" s="60"/>
      <c r="D44" s="368"/>
      <c r="E44" s="54">
        <v>1357000</v>
      </c>
      <c r="F44" s="53">
        <v>1357000</v>
      </c>
      <c r="G44" s="53">
        <v>97720</v>
      </c>
      <c r="H44" s="54"/>
      <c r="I44" s="54"/>
      <c r="J44" s="53">
        <v>97720</v>
      </c>
      <c r="K44" s="53"/>
      <c r="L44" s="54"/>
      <c r="M44" s="54">
        <v>86410</v>
      </c>
      <c r="N44" s="53">
        <v>86410</v>
      </c>
      <c r="O44" s="53"/>
      <c r="P44" s="54"/>
      <c r="Q44" s="54"/>
      <c r="R44" s="53"/>
      <c r="S44" s="53"/>
      <c r="T44" s="54"/>
      <c r="U44" s="54"/>
      <c r="V44" s="53"/>
      <c r="W44" s="53">
        <v>184130</v>
      </c>
      <c r="X44" s="54">
        <v>678500</v>
      </c>
      <c r="Y44" s="53">
        <v>-494370</v>
      </c>
      <c r="Z44" s="94">
        <v>-72.86</v>
      </c>
      <c r="AA44" s="95">
        <v>1357000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>
        <v>8</v>
      </c>
      <c r="L45" s="54">
        <v>8</v>
      </c>
      <c r="M45" s="54">
        <v>8</v>
      </c>
      <c r="N45" s="53">
        <v>24</v>
      </c>
      <c r="O45" s="53"/>
      <c r="P45" s="54"/>
      <c r="Q45" s="54"/>
      <c r="R45" s="53"/>
      <c r="S45" s="53"/>
      <c r="T45" s="54"/>
      <c r="U45" s="54"/>
      <c r="V45" s="53"/>
      <c r="W45" s="53">
        <v>24</v>
      </c>
      <c r="X45" s="54"/>
      <c r="Y45" s="53">
        <v>24</v>
      </c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>
        <v>842000</v>
      </c>
      <c r="F48" s="53">
        <v>842000</v>
      </c>
      <c r="G48" s="53"/>
      <c r="H48" s="54">
        <v>43669</v>
      </c>
      <c r="I48" s="54">
        <v>24124</v>
      </c>
      <c r="J48" s="53">
        <v>67793</v>
      </c>
      <c r="K48" s="53">
        <v>52927</v>
      </c>
      <c r="L48" s="54">
        <v>52927</v>
      </c>
      <c r="M48" s="54">
        <v>21504</v>
      </c>
      <c r="N48" s="53">
        <v>127358</v>
      </c>
      <c r="O48" s="53"/>
      <c r="P48" s="54"/>
      <c r="Q48" s="54"/>
      <c r="R48" s="53"/>
      <c r="S48" s="53"/>
      <c r="T48" s="54"/>
      <c r="U48" s="54"/>
      <c r="V48" s="53"/>
      <c r="W48" s="53">
        <v>195151</v>
      </c>
      <c r="X48" s="54">
        <v>421000</v>
      </c>
      <c r="Y48" s="53">
        <v>-225849</v>
      </c>
      <c r="Z48" s="94">
        <v>-53.65</v>
      </c>
      <c r="AA48" s="95">
        <v>842000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>
        <v>55980</v>
      </c>
      <c r="I49" s="54"/>
      <c r="J49" s="53">
        <v>55980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55980</v>
      </c>
      <c r="X49" s="54"/>
      <c r="Y49" s="53">
        <v>55980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3025309</v>
      </c>
      <c r="D60" s="346">
        <f t="shared" si="14"/>
        <v>0</v>
      </c>
      <c r="E60" s="219">
        <f t="shared" si="14"/>
        <v>12139000</v>
      </c>
      <c r="F60" s="264">
        <f t="shared" si="14"/>
        <v>12139000</v>
      </c>
      <c r="G60" s="264">
        <f t="shared" si="14"/>
        <v>275497</v>
      </c>
      <c r="H60" s="219">
        <f t="shared" si="14"/>
        <v>872192</v>
      </c>
      <c r="I60" s="219">
        <f t="shared" si="14"/>
        <v>1739270</v>
      </c>
      <c r="J60" s="264">
        <f t="shared" si="14"/>
        <v>2886959</v>
      </c>
      <c r="K60" s="264">
        <f t="shared" si="14"/>
        <v>698667</v>
      </c>
      <c r="L60" s="219">
        <f t="shared" si="14"/>
        <v>698667</v>
      </c>
      <c r="M60" s="219">
        <f t="shared" si="14"/>
        <v>1109012</v>
      </c>
      <c r="N60" s="264">
        <f t="shared" si="14"/>
        <v>2506346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5393305</v>
      </c>
      <c r="X60" s="219">
        <f t="shared" si="14"/>
        <v>6069500</v>
      </c>
      <c r="Y60" s="264">
        <f t="shared" si="14"/>
        <v>-676195</v>
      </c>
      <c r="Z60" s="337">
        <f>+IF(X60&lt;&gt;0,+(Y60/X60)*100,0)</f>
        <v>-11.140868275805255</v>
      </c>
      <c r="AA60" s="232">
        <f>+AA57+AA54+AA51+AA40+AA37+AA34+AA22+AA5</f>
        <v>12139000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246543339</v>
      </c>
      <c r="D5" s="153">
        <f>SUM(D6:D8)</f>
        <v>0</v>
      </c>
      <c r="E5" s="154">
        <f t="shared" si="0"/>
        <v>330796963</v>
      </c>
      <c r="F5" s="100">
        <f t="shared" si="0"/>
        <v>330796963</v>
      </c>
      <c r="G5" s="100">
        <f t="shared" si="0"/>
        <v>98436042</v>
      </c>
      <c r="H5" s="100">
        <f t="shared" si="0"/>
        <v>574407</v>
      </c>
      <c r="I5" s="100">
        <f t="shared" si="0"/>
        <v>414472</v>
      </c>
      <c r="J5" s="100">
        <f t="shared" si="0"/>
        <v>99424921</v>
      </c>
      <c r="K5" s="100">
        <f t="shared" si="0"/>
        <v>16487813</v>
      </c>
      <c r="L5" s="100">
        <f t="shared" si="0"/>
        <v>16499064</v>
      </c>
      <c r="M5" s="100">
        <f t="shared" si="0"/>
        <v>225627</v>
      </c>
      <c r="N5" s="100">
        <f t="shared" si="0"/>
        <v>33212504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132637425</v>
      </c>
      <c r="X5" s="100">
        <f t="shared" si="0"/>
        <v>0</v>
      </c>
      <c r="Y5" s="100">
        <f t="shared" si="0"/>
        <v>132637425</v>
      </c>
      <c r="Z5" s="137">
        <f>+IF(X5&lt;&gt;0,+(Y5/X5)*100,0)</f>
        <v>0</v>
      </c>
      <c r="AA5" s="153">
        <f>SUM(AA6:AA8)</f>
        <v>330796963</v>
      </c>
    </row>
    <row r="6" spans="1:27" ht="12.75">
      <c r="A6" s="138" t="s">
        <v>75</v>
      </c>
      <c r="B6" s="136"/>
      <c r="C6" s="155">
        <v>614000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245929339</v>
      </c>
      <c r="D7" s="157"/>
      <c r="E7" s="158">
        <v>330796963</v>
      </c>
      <c r="F7" s="159">
        <v>330796963</v>
      </c>
      <c r="G7" s="159">
        <v>98436042</v>
      </c>
      <c r="H7" s="159">
        <v>575845</v>
      </c>
      <c r="I7" s="159">
        <v>414472</v>
      </c>
      <c r="J7" s="159">
        <v>99426359</v>
      </c>
      <c r="K7" s="159">
        <v>16379093</v>
      </c>
      <c r="L7" s="159">
        <v>16390344</v>
      </c>
      <c r="M7" s="159">
        <v>208814</v>
      </c>
      <c r="N7" s="159">
        <v>32978251</v>
      </c>
      <c r="O7" s="159"/>
      <c r="P7" s="159"/>
      <c r="Q7" s="159"/>
      <c r="R7" s="159"/>
      <c r="S7" s="159"/>
      <c r="T7" s="159"/>
      <c r="U7" s="159"/>
      <c r="V7" s="159"/>
      <c r="W7" s="159">
        <v>132404610</v>
      </c>
      <c r="X7" s="159"/>
      <c r="Y7" s="159">
        <v>132404610</v>
      </c>
      <c r="Z7" s="141">
        <v>0</v>
      </c>
      <c r="AA7" s="157">
        <v>330796963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>
        <v>-1438</v>
      </c>
      <c r="I8" s="60"/>
      <c r="J8" s="60">
        <v>-1438</v>
      </c>
      <c r="K8" s="60">
        <v>108720</v>
      </c>
      <c r="L8" s="60">
        <v>108720</v>
      </c>
      <c r="M8" s="60">
        <v>16813</v>
      </c>
      <c r="N8" s="60">
        <v>234253</v>
      </c>
      <c r="O8" s="60"/>
      <c r="P8" s="60"/>
      <c r="Q8" s="60"/>
      <c r="R8" s="60"/>
      <c r="S8" s="60"/>
      <c r="T8" s="60"/>
      <c r="U8" s="60"/>
      <c r="V8" s="60"/>
      <c r="W8" s="60">
        <v>232815</v>
      </c>
      <c r="X8" s="60"/>
      <c r="Y8" s="60">
        <v>232815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411587</v>
      </c>
      <c r="D9" s="153">
        <f>SUM(D10:D14)</f>
        <v>0</v>
      </c>
      <c r="E9" s="154">
        <f t="shared" si="1"/>
        <v>440000</v>
      </c>
      <c r="F9" s="100">
        <f t="shared" si="1"/>
        <v>440000</v>
      </c>
      <c r="G9" s="100">
        <f t="shared" si="1"/>
        <v>368012</v>
      </c>
      <c r="H9" s="100">
        <f t="shared" si="1"/>
        <v>358228</v>
      </c>
      <c r="I9" s="100">
        <f t="shared" si="1"/>
        <v>224258</v>
      </c>
      <c r="J9" s="100">
        <f t="shared" si="1"/>
        <v>950498</v>
      </c>
      <c r="K9" s="100">
        <f t="shared" si="1"/>
        <v>571</v>
      </c>
      <c r="L9" s="100">
        <f t="shared" si="1"/>
        <v>302618</v>
      </c>
      <c r="M9" s="100">
        <f t="shared" si="1"/>
        <v>1006594</v>
      </c>
      <c r="N9" s="100">
        <f t="shared" si="1"/>
        <v>1309783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2260281</v>
      </c>
      <c r="X9" s="100">
        <f t="shared" si="1"/>
        <v>0</v>
      </c>
      <c r="Y9" s="100">
        <f t="shared" si="1"/>
        <v>2260281</v>
      </c>
      <c r="Z9" s="137">
        <f>+IF(X9&lt;&gt;0,+(Y9/X9)*100,0)</f>
        <v>0</v>
      </c>
      <c r="AA9" s="153">
        <f>SUM(AA10:AA14)</f>
        <v>440000</v>
      </c>
    </row>
    <row r="10" spans="1:27" ht="12.75">
      <c r="A10" s="138" t="s">
        <v>79</v>
      </c>
      <c r="B10" s="136"/>
      <c r="C10" s="155">
        <v>411587</v>
      </c>
      <c r="D10" s="155"/>
      <c r="E10" s="156">
        <v>440000</v>
      </c>
      <c r="F10" s="60">
        <v>440000</v>
      </c>
      <c r="G10" s="60">
        <v>12309</v>
      </c>
      <c r="H10" s="60">
        <v>26424</v>
      </c>
      <c r="I10" s="60">
        <v>9977</v>
      </c>
      <c r="J10" s="60">
        <v>48710</v>
      </c>
      <c r="K10" s="60">
        <v>571</v>
      </c>
      <c r="L10" s="60">
        <v>10742</v>
      </c>
      <c r="M10" s="60">
        <v>657248</v>
      </c>
      <c r="N10" s="60">
        <v>668561</v>
      </c>
      <c r="O10" s="60"/>
      <c r="P10" s="60"/>
      <c r="Q10" s="60"/>
      <c r="R10" s="60"/>
      <c r="S10" s="60"/>
      <c r="T10" s="60"/>
      <c r="U10" s="60"/>
      <c r="V10" s="60"/>
      <c r="W10" s="60">
        <v>717271</v>
      </c>
      <c r="X10" s="60"/>
      <c r="Y10" s="60">
        <v>717271</v>
      </c>
      <c r="Z10" s="140">
        <v>0</v>
      </c>
      <c r="AA10" s="155">
        <v>440000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>
        <v>355703</v>
      </c>
      <c r="H12" s="60">
        <v>331804</v>
      </c>
      <c r="I12" s="60">
        <v>214281</v>
      </c>
      <c r="J12" s="60">
        <v>901788</v>
      </c>
      <c r="K12" s="60"/>
      <c r="L12" s="60">
        <v>291876</v>
      </c>
      <c r="M12" s="60">
        <v>349346</v>
      </c>
      <c r="N12" s="60">
        <v>641222</v>
      </c>
      <c r="O12" s="60"/>
      <c r="P12" s="60"/>
      <c r="Q12" s="60"/>
      <c r="R12" s="60"/>
      <c r="S12" s="60"/>
      <c r="T12" s="60"/>
      <c r="U12" s="60"/>
      <c r="V12" s="60"/>
      <c r="W12" s="60">
        <v>1543010</v>
      </c>
      <c r="X12" s="60"/>
      <c r="Y12" s="60">
        <v>1543010</v>
      </c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86217895</v>
      </c>
      <c r="D15" s="153">
        <f>SUM(D16:D18)</f>
        <v>0</v>
      </c>
      <c r="E15" s="154">
        <f t="shared" si="2"/>
        <v>105814336</v>
      </c>
      <c r="F15" s="100">
        <f t="shared" si="2"/>
        <v>105814336</v>
      </c>
      <c r="G15" s="100">
        <f t="shared" si="2"/>
        <v>29051335</v>
      </c>
      <c r="H15" s="100">
        <f t="shared" si="2"/>
        <v>3713</v>
      </c>
      <c r="I15" s="100">
        <f t="shared" si="2"/>
        <v>9493</v>
      </c>
      <c r="J15" s="100">
        <f t="shared" si="2"/>
        <v>29064541</v>
      </c>
      <c r="K15" s="100">
        <f t="shared" si="2"/>
        <v>333235</v>
      </c>
      <c r="L15" s="100">
        <f t="shared" si="2"/>
        <v>31188</v>
      </c>
      <c r="M15" s="100">
        <f t="shared" si="2"/>
        <v>4055</v>
      </c>
      <c r="N15" s="100">
        <f t="shared" si="2"/>
        <v>368478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29433019</v>
      </c>
      <c r="X15" s="100">
        <f t="shared" si="2"/>
        <v>0</v>
      </c>
      <c r="Y15" s="100">
        <f t="shared" si="2"/>
        <v>29433019</v>
      </c>
      <c r="Z15" s="137">
        <f>+IF(X15&lt;&gt;0,+(Y15/X15)*100,0)</f>
        <v>0</v>
      </c>
      <c r="AA15" s="153">
        <f>SUM(AA16:AA18)</f>
        <v>105814336</v>
      </c>
    </row>
    <row r="16" spans="1:27" ht="12.75">
      <c r="A16" s="138" t="s">
        <v>85</v>
      </c>
      <c r="B16" s="136"/>
      <c r="C16" s="155">
        <v>106914</v>
      </c>
      <c r="D16" s="155"/>
      <c r="E16" s="156">
        <v>131800</v>
      </c>
      <c r="F16" s="60">
        <v>131800</v>
      </c>
      <c r="G16" s="60">
        <v>10335</v>
      </c>
      <c r="H16" s="60">
        <v>3713</v>
      </c>
      <c r="I16" s="60">
        <v>9493</v>
      </c>
      <c r="J16" s="60">
        <v>23541</v>
      </c>
      <c r="K16" s="60">
        <v>31188</v>
      </c>
      <c r="L16" s="60">
        <v>31188</v>
      </c>
      <c r="M16" s="60">
        <v>4055</v>
      </c>
      <c r="N16" s="60">
        <v>66431</v>
      </c>
      <c r="O16" s="60"/>
      <c r="P16" s="60"/>
      <c r="Q16" s="60"/>
      <c r="R16" s="60"/>
      <c r="S16" s="60"/>
      <c r="T16" s="60"/>
      <c r="U16" s="60"/>
      <c r="V16" s="60"/>
      <c r="W16" s="60">
        <v>89972</v>
      </c>
      <c r="X16" s="60"/>
      <c r="Y16" s="60">
        <v>89972</v>
      </c>
      <c r="Z16" s="140">
        <v>0</v>
      </c>
      <c r="AA16" s="155">
        <v>131800</v>
      </c>
    </row>
    <row r="17" spans="1:27" ht="12.75">
      <c r="A17" s="138" t="s">
        <v>86</v>
      </c>
      <c r="B17" s="136"/>
      <c r="C17" s="155">
        <v>86110981</v>
      </c>
      <c r="D17" s="155"/>
      <c r="E17" s="156">
        <v>105682536</v>
      </c>
      <c r="F17" s="60">
        <v>105682536</v>
      </c>
      <c r="G17" s="60">
        <v>29041000</v>
      </c>
      <c r="H17" s="60"/>
      <c r="I17" s="60"/>
      <c r="J17" s="60">
        <v>29041000</v>
      </c>
      <c r="K17" s="60">
        <v>302047</v>
      </c>
      <c r="L17" s="60"/>
      <c r="M17" s="60"/>
      <c r="N17" s="60">
        <v>302047</v>
      </c>
      <c r="O17" s="60"/>
      <c r="P17" s="60"/>
      <c r="Q17" s="60"/>
      <c r="R17" s="60"/>
      <c r="S17" s="60"/>
      <c r="T17" s="60"/>
      <c r="U17" s="60"/>
      <c r="V17" s="60"/>
      <c r="W17" s="60">
        <v>29343047</v>
      </c>
      <c r="X17" s="60"/>
      <c r="Y17" s="60">
        <v>29343047</v>
      </c>
      <c r="Z17" s="140">
        <v>0</v>
      </c>
      <c r="AA17" s="155">
        <v>105682536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21418901</v>
      </c>
      <c r="D19" s="153">
        <f>SUM(D20:D23)</f>
        <v>0</v>
      </c>
      <c r="E19" s="154">
        <f t="shared" si="3"/>
        <v>16441864</v>
      </c>
      <c r="F19" s="100">
        <f t="shared" si="3"/>
        <v>16441864</v>
      </c>
      <c r="G19" s="100">
        <f t="shared" si="3"/>
        <v>0</v>
      </c>
      <c r="H19" s="100">
        <f t="shared" si="3"/>
        <v>19063</v>
      </c>
      <c r="I19" s="100">
        <f t="shared" si="3"/>
        <v>0</v>
      </c>
      <c r="J19" s="100">
        <f t="shared" si="3"/>
        <v>19063</v>
      </c>
      <c r="K19" s="100">
        <f t="shared" si="3"/>
        <v>25099</v>
      </c>
      <c r="L19" s="100">
        <f t="shared" si="3"/>
        <v>20630</v>
      </c>
      <c r="M19" s="100">
        <f t="shared" si="3"/>
        <v>20630</v>
      </c>
      <c r="N19" s="100">
        <f t="shared" si="3"/>
        <v>66359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85422</v>
      </c>
      <c r="X19" s="100">
        <f t="shared" si="3"/>
        <v>0</v>
      </c>
      <c r="Y19" s="100">
        <f t="shared" si="3"/>
        <v>85422</v>
      </c>
      <c r="Z19" s="137">
        <f>+IF(X19&lt;&gt;0,+(Y19/X19)*100,0)</f>
        <v>0</v>
      </c>
      <c r="AA19" s="153">
        <f>SUM(AA20:AA23)</f>
        <v>16441864</v>
      </c>
    </row>
    <row r="20" spans="1:27" ht="12.75">
      <c r="A20" s="138" t="s">
        <v>89</v>
      </c>
      <c r="B20" s="136"/>
      <c r="C20" s="155">
        <v>15000000</v>
      </c>
      <c r="D20" s="155"/>
      <c r="E20" s="156">
        <v>16105000</v>
      </c>
      <c r="F20" s="60">
        <v>16105000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>
        <v>16105000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6418901</v>
      </c>
      <c r="D23" s="155"/>
      <c r="E23" s="156">
        <v>336864</v>
      </c>
      <c r="F23" s="60">
        <v>336864</v>
      </c>
      <c r="G23" s="60"/>
      <c r="H23" s="60">
        <v>19063</v>
      </c>
      <c r="I23" s="60"/>
      <c r="J23" s="60">
        <v>19063</v>
      </c>
      <c r="K23" s="60">
        <v>25099</v>
      </c>
      <c r="L23" s="60">
        <v>20630</v>
      </c>
      <c r="M23" s="60">
        <v>20630</v>
      </c>
      <c r="N23" s="60">
        <v>66359</v>
      </c>
      <c r="O23" s="60"/>
      <c r="P23" s="60"/>
      <c r="Q23" s="60"/>
      <c r="R23" s="60"/>
      <c r="S23" s="60"/>
      <c r="T23" s="60"/>
      <c r="U23" s="60"/>
      <c r="V23" s="60"/>
      <c r="W23" s="60">
        <v>85422</v>
      </c>
      <c r="X23" s="60"/>
      <c r="Y23" s="60">
        <v>85422</v>
      </c>
      <c r="Z23" s="140">
        <v>0</v>
      </c>
      <c r="AA23" s="155">
        <v>336864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354591722</v>
      </c>
      <c r="D25" s="168">
        <f>+D5+D9+D15+D19+D24</f>
        <v>0</v>
      </c>
      <c r="E25" s="169">
        <f t="shared" si="4"/>
        <v>453493163</v>
      </c>
      <c r="F25" s="73">
        <f t="shared" si="4"/>
        <v>453493163</v>
      </c>
      <c r="G25" s="73">
        <f t="shared" si="4"/>
        <v>127855389</v>
      </c>
      <c r="H25" s="73">
        <f t="shared" si="4"/>
        <v>955411</v>
      </c>
      <c r="I25" s="73">
        <f t="shared" si="4"/>
        <v>648223</v>
      </c>
      <c r="J25" s="73">
        <f t="shared" si="4"/>
        <v>129459023</v>
      </c>
      <c r="K25" s="73">
        <f t="shared" si="4"/>
        <v>16846718</v>
      </c>
      <c r="L25" s="73">
        <f t="shared" si="4"/>
        <v>16853500</v>
      </c>
      <c r="M25" s="73">
        <f t="shared" si="4"/>
        <v>1256906</v>
      </c>
      <c r="N25" s="73">
        <f t="shared" si="4"/>
        <v>34957124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164416147</v>
      </c>
      <c r="X25" s="73">
        <f t="shared" si="4"/>
        <v>0</v>
      </c>
      <c r="Y25" s="73">
        <f t="shared" si="4"/>
        <v>164416147</v>
      </c>
      <c r="Z25" s="170">
        <f>+IF(X25&lt;&gt;0,+(Y25/X25)*100,0)</f>
        <v>0</v>
      </c>
      <c r="AA25" s="168">
        <f>+AA5+AA9+AA15+AA19+AA24</f>
        <v>453493163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181709580</v>
      </c>
      <c r="D28" s="153">
        <f>SUM(D29:D31)</f>
        <v>0</v>
      </c>
      <c r="E28" s="154">
        <f t="shared" si="5"/>
        <v>217579754</v>
      </c>
      <c r="F28" s="100">
        <f t="shared" si="5"/>
        <v>217579754</v>
      </c>
      <c r="G28" s="100">
        <f t="shared" si="5"/>
        <v>12269107</v>
      </c>
      <c r="H28" s="100">
        <f t="shared" si="5"/>
        <v>13167120</v>
      </c>
      <c r="I28" s="100">
        <f t="shared" si="5"/>
        <v>12191479</v>
      </c>
      <c r="J28" s="100">
        <f t="shared" si="5"/>
        <v>37627706</v>
      </c>
      <c r="K28" s="100">
        <f t="shared" si="5"/>
        <v>11821199</v>
      </c>
      <c r="L28" s="100">
        <f t="shared" si="5"/>
        <v>16762859</v>
      </c>
      <c r="M28" s="100">
        <f t="shared" si="5"/>
        <v>14131070</v>
      </c>
      <c r="N28" s="100">
        <f t="shared" si="5"/>
        <v>42715128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80342834</v>
      </c>
      <c r="X28" s="100">
        <f t="shared" si="5"/>
        <v>0</v>
      </c>
      <c r="Y28" s="100">
        <f t="shared" si="5"/>
        <v>80342834</v>
      </c>
      <c r="Z28" s="137">
        <f>+IF(X28&lt;&gt;0,+(Y28/X28)*100,0)</f>
        <v>0</v>
      </c>
      <c r="AA28" s="153">
        <f>SUM(AA29:AA31)</f>
        <v>217579754</v>
      </c>
    </row>
    <row r="29" spans="1:27" ht="12.75">
      <c r="A29" s="138" t="s">
        <v>75</v>
      </c>
      <c r="B29" s="136"/>
      <c r="C29" s="155">
        <v>59412829</v>
      </c>
      <c r="D29" s="155"/>
      <c r="E29" s="156">
        <v>64915441</v>
      </c>
      <c r="F29" s="60">
        <v>64915441</v>
      </c>
      <c r="G29" s="60">
        <v>6305993</v>
      </c>
      <c r="H29" s="60">
        <v>5563589</v>
      </c>
      <c r="I29" s="60">
        <v>6434457</v>
      </c>
      <c r="J29" s="60">
        <v>18304039</v>
      </c>
      <c r="K29" s="60">
        <v>5534323</v>
      </c>
      <c r="L29" s="60">
        <v>7367196</v>
      </c>
      <c r="M29" s="60">
        <v>7290237</v>
      </c>
      <c r="N29" s="60">
        <v>20191756</v>
      </c>
      <c r="O29" s="60"/>
      <c r="P29" s="60"/>
      <c r="Q29" s="60"/>
      <c r="R29" s="60"/>
      <c r="S29" s="60"/>
      <c r="T29" s="60"/>
      <c r="U29" s="60"/>
      <c r="V29" s="60"/>
      <c r="W29" s="60">
        <v>38495795</v>
      </c>
      <c r="X29" s="60"/>
      <c r="Y29" s="60">
        <v>38495795</v>
      </c>
      <c r="Z29" s="140">
        <v>0</v>
      </c>
      <c r="AA29" s="155">
        <v>64915441</v>
      </c>
    </row>
    <row r="30" spans="1:27" ht="12.75">
      <c r="A30" s="138" t="s">
        <v>76</v>
      </c>
      <c r="B30" s="136"/>
      <c r="C30" s="157">
        <v>121492801</v>
      </c>
      <c r="D30" s="157"/>
      <c r="E30" s="158">
        <v>149210835</v>
      </c>
      <c r="F30" s="159">
        <v>149210835</v>
      </c>
      <c r="G30" s="159">
        <v>2935442</v>
      </c>
      <c r="H30" s="159">
        <v>4340709</v>
      </c>
      <c r="I30" s="159">
        <v>2349448</v>
      </c>
      <c r="J30" s="159">
        <v>9625599</v>
      </c>
      <c r="K30" s="159">
        <v>6264450</v>
      </c>
      <c r="L30" s="159">
        <v>4484814</v>
      </c>
      <c r="M30" s="159">
        <v>3196579</v>
      </c>
      <c r="N30" s="159">
        <v>13945843</v>
      </c>
      <c r="O30" s="159"/>
      <c r="P30" s="159"/>
      <c r="Q30" s="159"/>
      <c r="R30" s="159"/>
      <c r="S30" s="159"/>
      <c r="T30" s="159"/>
      <c r="U30" s="159"/>
      <c r="V30" s="159"/>
      <c r="W30" s="159">
        <v>23571442</v>
      </c>
      <c r="X30" s="159"/>
      <c r="Y30" s="159">
        <v>23571442</v>
      </c>
      <c r="Z30" s="141">
        <v>0</v>
      </c>
      <c r="AA30" s="157">
        <v>149210835</v>
      </c>
    </row>
    <row r="31" spans="1:27" ht="12.75">
      <c r="A31" s="138" t="s">
        <v>77</v>
      </c>
      <c r="B31" s="136"/>
      <c r="C31" s="155">
        <v>803950</v>
      </c>
      <c r="D31" s="155"/>
      <c r="E31" s="156">
        <v>3453478</v>
      </c>
      <c r="F31" s="60">
        <v>3453478</v>
      </c>
      <c r="G31" s="60">
        <v>3027672</v>
      </c>
      <c r="H31" s="60">
        <v>3262822</v>
      </c>
      <c r="I31" s="60">
        <v>3407574</v>
      </c>
      <c r="J31" s="60">
        <v>9698068</v>
      </c>
      <c r="K31" s="60">
        <v>22426</v>
      </c>
      <c r="L31" s="60">
        <v>4910849</v>
      </c>
      <c r="M31" s="60">
        <v>3644254</v>
      </c>
      <c r="N31" s="60">
        <v>8577529</v>
      </c>
      <c r="O31" s="60"/>
      <c r="P31" s="60"/>
      <c r="Q31" s="60"/>
      <c r="R31" s="60"/>
      <c r="S31" s="60"/>
      <c r="T31" s="60"/>
      <c r="U31" s="60"/>
      <c r="V31" s="60"/>
      <c r="W31" s="60">
        <v>18275597</v>
      </c>
      <c r="X31" s="60"/>
      <c r="Y31" s="60">
        <v>18275597</v>
      </c>
      <c r="Z31" s="140">
        <v>0</v>
      </c>
      <c r="AA31" s="155">
        <v>3453478</v>
      </c>
    </row>
    <row r="32" spans="1:27" ht="12.75">
      <c r="A32" s="135" t="s">
        <v>78</v>
      </c>
      <c r="B32" s="136"/>
      <c r="C32" s="153">
        <f aca="true" t="shared" si="6" ref="C32:Y32">SUM(C33:C37)</f>
        <v>14631809</v>
      </c>
      <c r="D32" s="153">
        <f>SUM(D33:D37)</f>
        <v>0</v>
      </c>
      <c r="E32" s="154">
        <f t="shared" si="6"/>
        <v>22452177</v>
      </c>
      <c r="F32" s="100">
        <f t="shared" si="6"/>
        <v>22452177</v>
      </c>
      <c r="G32" s="100">
        <f t="shared" si="6"/>
        <v>2752148</v>
      </c>
      <c r="H32" s="100">
        <f t="shared" si="6"/>
        <v>3250283</v>
      </c>
      <c r="I32" s="100">
        <f t="shared" si="6"/>
        <v>3364413</v>
      </c>
      <c r="J32" s="100">
        <f t="shared" si="6"/>
        <v>9366844</v>
      </c>
      <c r="K32" s="100">
        <f t="shared" si="6"/>
        <v>1337555</v>
      </c>
      <c r="L32" s="100">
        <f t="shared" si="6"/>
        <v>3975631</v>
      </c>
      <c r="M32" s="100">
        <f t="shared" si="6"/>
        <v>3130707</v>
      </c>
      <c r="N32" s="100">
        <f t="shared" si="6"/>
        <v>8443893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17810737</v>
      </c>
      <c r="X32" s="100">
        <f t="shared" si="6"/>
        <v>0</v>
      </c>
      <c r="Y32" s="100">
        <f t="shared" si="6"/>
        <v>17810737</v>
      </c>
      <c r="Z32" s="137">
        <f>+IF(X32&lt;&gt;0,+(Y32/X32)*100,0)</f>
        <v>0</v>
      </c>
      <c r="AA32" s="153">
        <f>SUM(AA33:AA37)</f>
        <v>22452177</v>
      </c>
    </row>
    <row r="33" spans="1:27" ht="12.75">
      <c r="A33" s="138" t="s">
        <v>79</v>
      </c>
      <c r="B33" s="136"/>
      <c r="C33" s="155">
        <v>9227892</v>
      </c>
      <c r="D33" s="155"/>
      <c r="E33" s="156">
        <v>14381365</v>
      </c>
      <c r="F33" s="60">
        <v>14381365</v>
      </c>
      <c r="G33" s="60">
        <v>850635</v>
      </c>
      <c r="H33" s="60">
        <v>950346</v>
      </c>
      <c r="I33" s="60">
        <v>1014260</v>
      </c>
      <c r="J33" s="60">
        <v>2815241</v>
      </c>
      <c r="K33" s="60">
        <v>965309</v>
      </c>
      <c r="L33" s="60">
        <v>1807871</v>
      </c>
      <c r="M33" s="60">
        <v>849138</v>
      </c>
      <c r="N33" s="60">
        <v>3622318</v>
      </c>
      <c r="O33" s="60"/>
      <c r="P33" s="60"/>
      <c r="Q33" s="60"/>
      <c r="R33" s="60"/>
      <c r="S33" s="60"/>
      <c r="T33" s="60"/>
      <c r="U33" s="60"/>
      <c r="V33" s="60"/>
      <c r="W33" s="60">
        <v>6437559</v>
      </c>
      <c r="X33" s="60"/>
      <c r="Y33" s="60">
        <v>6437559</v>
      </c>
      <c r="Z33" s="140">
        <v>0</v>
      </c>
      <c r="AA33" s="155">
        <v>14381365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1826623</v>
      </c>
      <c r="D35" s="155"/>
      <c r="E35" s="156">
        <v>2793596</v>
      </c>
      <c r="F35" s="60">
        <v>2793596</v>
      </c>
      <c r="G35" s="60">
        <v>1734242</v>
      </c>
      <c r="H35" s="60">
        <v>2078991</v>
      </c>
      <c r="I35" s="60">
        <v>2097226</v>
      </c>
      <c r="J35" s="60">
        <v>5910459</v>
      </c>
      <c r="K35" s="60">
        <v>144921</v>
      </c>
      <c r="L35" s="60">
        <v>1975935</v>
      </c>
      <c r="M35" s="60">
        <v>1939843</v>
      </c>
      <c r="N35" s="60">
        <v>4060699</v>
      </c>
      <c r="O35" s="60"/>
      <c r="P35" s="60"/>
      <c r="Q35" s="60"/>
      <c r="R35" s="60"/>
      <c r="S35" s="60"/>
      <c r="T35" s="60"/>
      <c r="U35" s="60"/>
      <c r="V35" s="60"/>
      <c r="W35" s="60">
        <v>9971158</v>
      </c>
      <c r="X35" s="60"/>
      <c r="Y35" s="60">
        <v>9971158</v>
      </c>
      <c r="Z35" s="140">
        <v>0</v>
      </c>
      <c r="AA35" s="155">
        <v>2793596</v>
      </c>
    </row>
    <row r="36" spans="1:27" ht="12.75">
      <c r="A36" s="138" t="s">
        <v>82</v>
      </c>
      <c r="B36" s="136"/>
      <c r="C36" s="155">
        <v>3131759</v>
      </c>
      <c r="D36" s="155"/>
      <c r="E36" s="156">
        <v>4648405</v>
      </c>
      <c r="F36" s="60">
        <v>4648405</v>
      </c>
      <c r="G36" s="60">
        <v>167271</v>
      </c>
      <c r="H36" s="60">
        <v>220946</v>
      </c>
      <c r="I36" s="60">
        <v>252927</v>
      </c>
      <c r="J36" s="60">
        <v>641144</v>
      </c>
      <c r="K36" s="60">
        <v>191825</v>
      </c>
      <c r="L36" s="60">
        <v>191825</v>
      </c>
      <c r="M36" s="60">
        <v>341726</v>
      </c>
      <c r="N36" s="60">
        <v>725376</v>
      </c>
      <c r="O36" s="60"/>
      <c r="P36" s="60"/>
      <c r="Q36" s="60"/>
      <c r="R36" s="60"/>
      <c r="S36" s="60"/>
      <c r="T36" s="60"/>
      <c r="U36" s="60"/>
      <c r="V36" s="60"/>
      <c r="W36" s="60">
        <v>1366520</v>
      </c>
      <c r="X36" s="60"/>
      <c r="Y36" s="60">
        <v>1366520</v>
      </c>
      <c r="Z36" s="140">
        <v>0</v>
      </c>
      <c r="AA36" s="155">
        <v>4648405</v>
      </c>
    </row>
    <row r="37" spans="1:27" ht="12.75">
      <c r="A37" s="138" t="s">
        <v>83</v>
      </c>
      <c r="B37" s="136"/>
      <c r="C37" s="157">
        <v>445535</v>
      </c>
      <c r="D37" s="157"/>
      <c r="E37" s="158">
        <v>628811</v>
      </c>
      <c r="F37" s="159">
        <v>628811</v>
      </c>
      <c r="G37" s="159"/>
      <c r="H37" s="159"/>
      <c r="I37" s="159"/>
      <c r="J37" s="159"/>
      <c r="K37" s="159">
        <v>35500</v>
      </c>
      <c r="L37" s="159"/>
      <c r="M37" s="159"/>
      <c r="N37" s="159">
        <v>35500</v>
      </c>
      <c r="O37" s="159"/>
      <c r="P37" s="159"/>
      <c r="Q37" s="159"/>
      <c r="R37" s="159"/>
      <c r="S37" s="159"/>
      <c r="T37" s="159"/>
      <c r="U37" s="159"/>
      <c r="V37" s="159"/>
      <c r="W37" s="159">
        <v>35500</v>
      </c>
      <c r="X37" s="159"/>
      <c r="Y37" s="159">
        <v>35500</v>
      </c>
      <c r="Z37" s="141">
        <v>0</v>
      </c>
      <c r="AA37" s="157">
        <v>628811</v>
      </c>
    </row>
    <row r="38" spans="1:27" ht="12.75">
      <c r="A38" s="135" t="s">
        <v>84</v>
      </c>
      <c r="B38" s="142"/>
      <c r="C38" s="153">
        <f aca="true" t="shared" si="7" ref="C38:Y38">SUM(C39:C41)</f>
        <v>59829297</v>
      </c>
      <c r="D38" s="153">
        <f>SUM(D39:D41)</f>
        <v>0</v>
      </c>
      <c r="E38" s="154">
        <f t="shared" si="7"/>
        <v>59669521</v>
      </c>
      <c r="F38" s="100">
        <f t="shared" si="7"/>
        <v>59669521</v>
      </c>
      <c r="G38" s="100">
        <f t="shared" si="7"/>
        <v>1746232</v>
      </c>
      <c r="H38" s="100">
        <f t="shared" si="7"/>
        <v>3105358</v>
      </c>
      <c r="I38" s="100">
        <f t="shared" si="7"/>
        <v>4371468</v>
      </c>
      <c r="J38" s="100">
        <f t="shared" si="7"/>
        <v>9223058</v>
      </c>
      <c r="K38" s="100">
        <f t="shared" si="7"/>
        <v>4483976</v>
      </c>
      <c r="L38" s="100">
        <f t="shared" si="7"/>
        <v>2966910</v>
      </c>
      <c r="M38" s="100">
        <f t="shared" si="7"/>
        <v>3937408</v>
      </c>
      <c r="N38" s="100">
        <f t="shared" si="7"/>
        <v>11388294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20611352</v>
      </c>
      <c r="X38" s="100">
        <f t="shared" si="7"/>
        <v>0</v>
      </c>
      <c r="Y38" s="100">
        <f t="shared" si="7"/>
        <v>20611352</v>
      </c>
      <c r="Z38" s="137">
        <f>+IF(X38&lt;&gt;0,+(Y38/X38)*100,0)</f>
        <v>0</v>
      </c>
      <c r="AA38" s="153">
        <f>SUM(AA39:AA41)</f>
        <v>59669521</v>
      </c>
    </row>
    <row r="39" spans="1:27" ht="12.75">
      <c r="A39" s="138" t="s">
        <v>85</v>
      </c>
      <c r="B39" s="136"/>
      <c r="C39" s="155">
        <v>16998152</v>
      </c>
      <c r="D39" s="155"/>
      <c r="E39" s="156">
        <v>19427068</v>
      </c>
      <c r="F39" s="60">
        <v>19427068</v>
      </c>
      <c r="G39" s="60">
        <v>658076</v>
      </c>
      <c r="H39" s="60">
        <v>775064</v>
      </c>
      <c r="I39" s="60">
        <v>942205</v>
      </c>
      <c r="J39" s="60">
        <v>2375345</v>
      </c>
      <c r="K39" s="60">
        <v>1018006</v>
      </c>
      <c r="L39" s="60">
        <v>922355</v>
      </c>
      <c r="M39" s="60">
        <v>720136</v>
      </c>
      <c r="N39" s="60">
        <v>2660497</v>
      </c>
      <c r="O39" s="60"/>
      <c r="P39" s="60"/>
      <c r="Q39" s="60"/>
      <c r="R39" s="60"/>
      <c r="S39" s="60"/>
      <c r="T39" s="60"/>
      <c r="U39" s="60"/>
      <c r="V39" s="60"/>
      <c r="W39" s="60">
        <v>5035842</v>
      </c>
      <c r="X39" s="60"/>
      <c r="Y39" s="60">
        <v>5035842</v>
      </c>
      <c r="Z39" s="140">
        <v>0</v>
      </c>
      <c r="AA39" s="155">
        <v>19427068</v>
      </c>
    </row>
    <row r="40" spans="1:27" ht="12.75">
      <c r="A40" s="138" t="s">
        <v>86</v>
      </c>
      <c r="B40" s="136"/>
      <c r="C40" s="155">
        <v>42831145</v>
      </c>
      <c r="D40" s="155"/>
      <c r="E40" s="156">
        <v>40242453</v>
      </c>
      <c r="F40" s="60">
        <v>40242453</v>
      </c>
      <c r="G40" s="60">
        <v>1088156</v>
      </c>
      <c r="H40" s="60">
        <v>2330294</v>
      </c>
      <c r="I40" s="60">
        <v>3429263</v>
      </c>
      <c r="J40" s="60">
        <v>6847713</v>
      </c>
      <c r="K40" s="60">
        <v>3465970</v>
      </c>
      <c r="L40" s="60">
        <v>2044555</v>
      </c>
      <c r="M40" s="60">
        <v>3217272</v>
      </c>
      <c r="N40" s="60">
        <v>8727797</v>
      </c>
      <c r="O40" s="60"/>
      <c r="P40" s="60"/>
      <c r="Q40" s="60"/>
      <c r="R40" s="60"/>
      <c r="S40" s="60"/>
      <c r="T40" s="60"/>
      <c r="U40" s="60"/>
      <c r="V40" s="60"/>
      <c r="W40" s="60">
        <v>15575510</v>
      </c>
      <c r="X40" s="60"/>
      <c r="Y40" s="60">
        <v>15575510</v>
      </c>
      <c r="Z40" s="140">
        <v>0</v>
      </c>
      <c r="AA40" s="155">
        <v>40242453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28423184</v>
      </c>
      <c r="D42" s="153">
        <f>SUM(D43:D46)</f>
        <v>0</v>
      </c>
      <c r="E42" s="154">
        <f t="shared" si="8"/>
        <v>32242195</v>
      </c>
      <c r="F42" s="100">
        <f t="shared" si="8"/>
        <v>32242195</v>
      </c>
      <c r="G42" s="100">
        <f t="shared" si="8"/>
        <v>980498</v>
      </c>
      <c r="H42" s="100">
        <f t="shared" si="8"/>
        <v>997359</v>
      </c>
      <c r="I42" s="100">
        <f t="shared" si="8"/>
        <v>1315306</v>
      </c>
      <c r="J42" s="100">
        <f t="shared" si="8"/>
        <v>3293163</v>
      </c>
      <c r="K42" s="100">
        <f t="shared" si="8"/>
        <v>671408</v>
      </c>
      <c r="L42" s="100">
        <f t="shared" si="8"/>
        <v>1007286</v>
      </c>
      <c r="M42" s="100">
        <f t="shared" si="8"/>
        <v>1022775</v>
      </c>
      <c r="N42" s="100">
        <f t="shared" si="8"/>
        <v>2701469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5994632</v>
      </c>
      <c r="X42" s="100">
        <f t="shared" si="8"/>
        <v>0</v>
      </c>
      <c r="Y42" s="100">
        <f t="shared" si="8"/>
        <v>5994632</v>
      </c>
      <c r="Z42" s="137">
        <f>+IF(X42&lt;&gt;0,+(Y42/X42)*100,0)</f>
        <v>0</v>
      </c>
      <c r="AA42" s="153">
        <f>SUM(AA43:AA46)</f>
        <v>32242195</v>
      </c>
    </row>
    <row r="43" spans="1:27" ht="12.75">
      <c r="A43" s="138" t="s">
        <v>89</v>
      </c>
      <c r="B43" s="136"/>
      <c r="C43" s="155">
        <v>15092288</v>
      </c>
      <c r="D43" s="155"/>
      <c r="E43" s="156">
        <v>20944819</v>
      </c>
      <c r="F43" s="60">
        <v>20944819</v>
      </c>
      <c r="G43" s="60">
        <v>483880</v>
      </c>
      <c r="H43" s="60">
        <v>515304</v>
      </c>
      <c r="I43" s="60">
        <v>567302</v>
      </c>
      <c r="J43" s="60">
        <v>1566486</v>
      </c>
      <c r="K43" s="60">
        <v>85422</v>
      </c>
      <c r="L43" s="60">
        <v>479299</v>
      </c>
      <c r="M43" s="60">
        <v>430928</v>
      </c>
      <c r="N43" s="60">
        <v>995649</v>
      </c>
      <c r="O43" s="60"/>
      <c r="P43" s="60"/>
      <c r="Q43" s="60"/>
      <c r="R43" s="60"/>
      <c r="S43" s="60"/>
      <c r="T43" s="60"/>
      <c r="U43" s="60"/>
      <c r="V43" s="60"/>
      <c r="W43" s="60">
        <v>2562135</v>
      </c>
      <c r="X43" s="60"/>
      <c r="Y43" s="60">
        <v>2562135</v>
      </c>
      <c r="Z43" s="140">
        <v>0</v>
      </c>
      <c r="AA43" s="155">
        <v>20944819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13330896</v>
      </c>
      <c r="D46" s="155"/>
      <c r="E46" s="156">
        <v>11297376</v>
      </c>
      <c r="F46" s="60">
        <v>11297376</v>
      </c>
      <c r="G46" s="60">
        <v>496618</v>
      </c>
      <c r="H46" s="60">
        <v>482055</v>
      </c>
      <c r="I46" s="60">
        <v>748004</v>
      </c>
      <c r="J46" s="60">
        <v>1726677</v>
      </c>
      <c r="K46" s="60">
        <v>585986</v>
      </c>
      <c r="L46" s="60">
        <v>527987</v>
      </c>
      <c r="M46" s="60">
        <v>591847</v>
      </c>
      <c r="N46" s="60">
        <v>1705820</v>
      </c>
      <c r="O46" s="60"/>
      <c r="P46" s="60"/>
      <c r="Q46" s="60"/>
      <c r="R46" s="60"/>
      <c r="S46" s="60"/>
      <c r="T46" s="60"/>
      <c r="U46" s="60"/>
      <c r="V46" s="60"/>
      <c r="W46" s="60">
        <v>3432497</v>
      </c>
      <c r="X46" s="60"/>
      <c r="Y46" s="60">
        <v>3432497</v>
      </c>
      <c r="Z46" s="140">
        <v>0</v>
      </c>
      <c r="AA46" s="155">
        <v>11297376</v>
      </c>
    </row>
    <row r="47" spans="1:27" ht="12.75">
      <c r="A47" s="135" t="s">
        <v>93</v>
      </c>
      <c r="B47" s="142" t="s">
        <v>94</v>
      </c>
      <c r="C47" s="153">
        <v>1702648</v>
      </c>
      <c r="D47" s="153"/>
      <c r="E47" s="154">
        <v>2680748</v>
      </c>
      <c r="F47" s="100">
        <v>2680748</v>
      </c>
      <c r="G47" s="100">
        <v>43565</v>
      </c>
      <c r="H47" s="100">
        <v>51482</v>
      </c>
      <c r="I47" s="100">
        <v>54013</v>
      </c>
      <c r="J47" s="100">
        <v>149060</v>
      </c>
      <c r="K47" s="100">
        <v>82666</v>
      </c>
      <c r="L47" s="100">
        <v>51289</v>
      </c>
      <c r="M47" s="100">
        <v>53376</v>
      </c>
      <c r="N47" s="100">
        <v>187331</v>
      </c>
      <c r="O47" s="100"/>
      <c r="P47" s="100"/>
      <c r="Q47" s="100"/>
      <c r="R47" s="100"/>
      <c r="S47" s="100"/>
      <c r="T47" s="100"/>
      <c r="U47" s="100"/>
      <c r="V47" s="100"/>
      <c r="W47" s="100">
        <v>336391</v>
      </c>
      <c r="X47" s="100"/>
      <c r="Y47" s="100">
        <v>336391</v>
      </c>
      <c r="Z47" s="137">
        <v>0</v>
      </c>
      <c r="AA47" s="153">
        <v>2680748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286296518</v>
      </c>
      <c r="D48" s="168">
        <f>+D28+D32+D38+D42+D47</f>
        <v>0</v>
      </c>
      <c r="E48" s="169">
        <f t="shared" si="9"/>
        <v>334624395</v>
      </c>
      <c r="F48" s="73">
        <f t="shared" si="9"/>
        <v>334624395</v>
      </c>
      <c r="G48" s="73">
        <f t="shared" si="9"/>
        <v>17791550</v>
      </c>
      <c r="H48" s="73">
        <f t="shared" si="9"/>
        <v>20571602</v>
      </c>
      <c r="I48" s="73">
        <f t="shared" si="9"/>
        <v>21296679</v>
      </c>
      <c r="J48" s="73">
        <f t="shared" si="9"/>
        <v>59659831</v>
      </c>
      <c r="K48" s="73">
        <f t="shared" si="9"/>
        <v>18396804</v>
      </c>
      <c r="L48" s="73">
        <f t="shared" si="9"/>
        <v>24763975</v>
      </c>
      <c r="M48" s="73">
        <f t="shared" si="9"/>
        <v>22275336</v>
      </c>
      <c r="N48" s="73">
        <f t="shared" si="9"/>
        <v>65436115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125095946</v>
      </c>
      <c r="X48" s="73">
        <f t="shared" si="9"/>
        <v>0</v>
      </c>
      <c r="Y48" s="73">
        <f t="shared" si="9"/>
        <v>125095946</v>
      </c>
      <c r="Z48" s="170">
        <f>+IF(X48&lt;&gt;0,+(Y48/X48)*100,0)</f>
        <v>0</v>
      </c>
      <c r="AA48" s="168">
        <f>+AA28+AA32+AA38+AA42+AA47</f>
        <v>334624395</v>
      </c>
    </row>
    <row r="49" spans="1:27" ht="12.75">
      <c r="A49" s="148" t="s">
        <v>49</v>
      </c>
      <c r="B49" s="149"/>
      <c r="C49" s="171">
        <f aca="true" t="shared" si="10" ref="C49:Y49">+C25-C48</f>
        <v>68295204</v>
      </c>
      <c r="D49" s="171">
        <f>+D25-D48</f>
        <v>0</v>
      </c>
      <c r="E49" s="172">
        <f t="shared" si="10"/>
        <v>118868768</v>
      </c>
      <c r="F49" s="173">
        <f t="shared" si="10"/>
        <v>118868768</v>
      </c>
      <c r="G49" s="173">
        <f t="shared" si="10"/>
        <v>110063839</v>
      </c>
      <c r="H49" s="173">
        <f t="shared" si="10"/>
        <v>-19616191</v>
      </c>
      <c r="I49" s="173">
        <f t="shared" si="10"/>
        <v>-20648456</v>
      </c>
      <c r="J49" s="173">
        <f t="shared" si="10"/>
        <v>69799192</v>
      </c>
      <c r="K49" s="173">
        <f t="shared" si="10"/>
        <v>-1550086</v>
      </c>
      <c r="L49" s="173">
        <f t="shared" si="10"/>
        <v>-7910475</v>
      </c>
      <c r="M49" s="173">
        <f t="shared" si="10"/>
        <v>-21018430</v>
      </c>
      <c r="N49" s="173">
        <f t="shared" si="10"/>
        <v>-30478991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39320201</v>
      </c>
      <c r="X49" s="173">
        <f>IF(F25=F48,0,X25-X48)</f>
        <v>0</v>
      </c>
      <c r="Y49" s="173">
        <f t="shared" si="10"/>
        <v>39320201</v>
      </c>
      <c r="Z49" s="174">
        <f>+IF(X49&lt;&gt;0,+(Y49/X49)*100,0)</f>
        <v>0</v>
      </c>
      <c r="AA49" s="171">
        <f>+AA25-AA48</f>
        <v>118868768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5732132</v>
      </c>
      <c r="D5" s="155">
        <v>0</v>
      </c>
      <c r="E5" s="156">
        <v>7404502</v>
      </c>
      <c r="F5" s="60">
        <v>7404502</v>
      </c>
      <c r="G5" s="60">
        <v>0</v>
      </c>
      <c r="H5" s="60">
        <v>7870</v>
      </c>
      <c r="I5" s="60">
        <v>0</v>
      </c>
      <c r="J5" s="60">
        <v>7870</v>
      </c>
      <c r="K5" s="60">
        <v>15781871</v>
      </c>
      <c r="L5" s="60">
        <v>15950404</v>
      </c>
      <c r="M5" s="60">
        <v>0</v>
      </c>
      <c r="N5" s="60">
        <v>31732275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31740145</v>
      </c>
      <c r="X5" s="60"/>
      <c r="Y5" s="60">
        <v>31740145</v>
      </c>
      <c r="Z5" s="140">
        <v>0</v>
      </c>
      <c r="AA5" s="155">
        <v>7404502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-2290658</v>
      </c>
      <c r="F7" s="60">
        <v>-2290658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-2290658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228753</v>
      </c>
      <c r="D10" s="155">
        <v>0</v>
      </c>
      <c r="E10" s="156">
        <v>226864</v>
      </c>
      <c r="F10" s="54">
        <v>226864</v>
      </c>
      <c r="G10" s="54">
        <v>0</v>
      </c>
      <c r="H10" s="54">
        <v>19063</v>
      </c>
      <c r="I10" s="54">
        <v>0</v>
      </c>
      <c r="J10" s="54">
        <v>19063</v>
      </c>
      <c r="K10" s="54">
        <v>20630</v>
      </c>
      <c r="L10" s="54">
        <v>20630</v>
      </c>
      <c r="M10" s="54">
        <v>20630</v>
      </c>
      <c r="N10" s="54">
        <v>61890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80953</v>
      </c>
      <c r="X10" s="54"/>
      <c r="Y10" s="54">
        <v>80953</v>
      </c>
      <c r="Z10" s="184">
        <v>0</v>
      </c>
      <c r="AA10" s="130">
        <v>226864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63342</v>
      </c>
      <c r="D12" s="155">
        <v>0</v>
      </c>
      <c r="E12" s="156">
        <v>44521</v>
      </c>
      <c r="F12" s="60">
        <v>44521</v>
      </c>
      <c r="G12" s="60">
        <v>5122</v>
      </c>
      <c r="H12" s="60">
        <v>4943</v>
      </c>
      <c r="I12" s="60">
        <v>4348</v>
      </c>
      <c r="J12" s="60">
        <v>14413</v>
      </c>
      <c r="K12" s="60">
        <v>3987</v>
      </c>
      <c r="L12" s="60">
        <v>5403</v>
      </c>
      <c r="M12" s="60">
        <v>3406</v>
      </c>
      <c r="N12" s="60">
        <v>12796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27209</v>
      </c>
      <c r="X12" s="60"/>
      <c r="Y12" s="60">
        <v>27209</v>
      </c>
      <c r="Z12" s="140">
        <v>0</v>
      </c>
      <c r="AA12" s="155">
        <v>44521</v>
      </c>
    </row>
    <row r="13" spans="1:27" ht="12.75">
      <c r="A13" s="181" t="s">
        <v>109</v>
      </c>
      <c r="B13" s="185"/>
      <c r="C13" s="155">
        <v>12519336</v>
      </c>
      <c r="D13" s="155">
        <v>0</v>
      </c>
      <c r="E13" s="156">
        <v>8300000</v>
      </c>
      <c r="F13" s="60">
        <v>8300000</v>
      </c>
      <c r="G13" s="60">
        <v>498367</v>
      </c>
      <c r="H13" s="60">
        <v>462670</v>
      </c>
      <c r="I13" s="60">
        <v>322317</v>
      </c>
      <c r="J13" s="60">
        <v>1283354</v>
      </c>
      <c r="K13" s="60">
        <v>209740</v>
      </c>
      <c r="L13" s="60">
        <v>209740</v>
      </c>
      <c r="M13" s="60">
        <v>98014</v>
      </c>
      <c r="N13" s="60">
        <v>517494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1800848</v>
      </c>
      <c r="X13" s="60"/>
      <c r="Y13" s="60">
        <v>1800848</v>
      </c>
      <c r="Z13" s="140">
        <v>0</v>
      </c>
      <c r="AA13" s="155">
        <v>8300000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1293000</v>
      </c>
      <c r="F14" s="60">
        <v>1293000</v>
      </c>
      <c r="G14" s="60">
        <v>0</v>
      </c>
      <c r="H14" s="60">
        <v>4392</v>
      </c>
      <c r="I14" s="60">
        <v>0</v>
      </c>
      <c r="J14" s="60">
        <v>4392</v>
      </c>
      <c r="K14" s="60">
        <v>79554</v>
      </c>
      <c r="L14" s="60">
        <v>4469</v>
      </c>
      <c r="M14" s="60">
        <v>4810</v>
      </c>
      <c r="N14" s="60">
        <v>88833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93225</v>
      </c>
      <c r="X14" s="60"/>
      <c r="Y14" s="60">
        <v>93225</v>
      </c>
      <c r="Z14" s="140">
        <v>0</v>
      </c>
      <c r="AA14" s="155">
        <v>1293000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572492</v>
      </c>
      <c r="D16" s="155">
        <v>0</v>
      </c>
      <c r="E16" s="156">
        <v>429936</v>
      </c>
      <c r="F16" s="60">
        <v>429936</v>
      </c>
      <c r="G16" s="60">
        <v>4000</v>
      </c>
      <c r="H16" s="60">
        <v>300</v>
      </c>
      <c r="I16" s="60">
        <v>3500</v>
      </c>
      <c r="J16" s="60">
        <v>7800</v>
      </c>
      <c r="K16" s="60">
        <v>24770</v>
      </c>
      <c r="L16" s="60">
        <v>14600</v>
      </c>
      <c r="M16" s="60">
        <v>8200</v>
      </c>
      <c r="N16" s="60">
        <v>47570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55370</v>
      </c>
      <c r="X16" s="60"/>
      <c r="Y16" s="60">
        <v>55370</v>
      </c>
      <c r="Z16" s="140">
        <v>0</v>
      </c>
      <c r="AA16" s="155">
        <v>429936</v>
      </c>
    </row>
    <row r="17" spans="1:27" ht="12.75">
      <c r="A17" s="181" t="s">
        <v>113</v>
      </c>
      <c r="B17" s="185"/>
      <c r="C17" s="155">
        <v>2960522</v>
      </c>
      <c r="D17" s="155">
        <v>0</v>
      </c>
      <c r="E17" s="156">
        <v>4356000</v>
      </c>
      <c r="F17" s="60">
        <v>4356000</v>
      </c>
      <c r="G17" s="60">
        <v>351703</v>
      </c>
      <c r="H17" s="60">
        <v>331504</v>
      </c>
      <c r="I17" s="60">
        <v>210781</v>
      </c>
      <c r="J17" s="60">
        <v>893988</v>
      </c>
      <c r="K17" s="60">
        <v>260184</v>
      </c>
      <c r="L17" s="60">
        <v>277276</v>
      </c>
      <c r="M17" s="60">
        <v>341146</v>
      </c>
      <c r="N17" s="60">
        <v>878606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1772594</v>
      </c>
      <c r="X17" s="60"/>
      <c r="Y17" s="60">
        <v>1772594</v>
      </c>
      <c r="Z17" s="140">
        <v>0</v>
      </c>
      <c r="AA17" s="155">
        <v>4356000</v>
      </c>
    </row>
    <row r="18" spans="1:27" ht="12.75">
      <c r="A18" s="183" t="s">
        <v>114</v>
      </c>
      <c r="B18" s="182"/>
      <c r="C18" s="155">
        <v>730743</v>
      </c>
      <c r="D18" s="155">
        <v>0</v>
      </c>
      <c r="E18" s="156">
        <v>425600</v>
      </c>
      <c r="F18" s="60">
        <v>425600</v>
      </c>
      <c r="G18" s="60">
        <v>0</v>
      </c>
      <c r="H18" s="60">
        <v>0</v>
      </c>
      <c r="I18" s="60">
        <v>0</v>
      </c>
      <c r="J18" s="60">
        <v>0</v>
      </c>
      <c r="K18" s="60">
        <v>48281</v>
      </c>
      <c r="L18" s="60">
        <v>0</v>
      </c>
      <c r="M18" s="60">
        <v>0</v>
      </c>
      <c r="N18" s="60">
        <v>48281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48281</v>
      </c>
      <c r="X18" s="60"/>
      <c r="Y18" s="60">
        <v>48281</v>
      </c>
      <c r="Z18" s="140">
        <v>0</v>
      </c>
      <c r="AA18" s="155">
        <v>425600</v>
      </c>
    </row>
    <row r="19" spans="1:27" ht="12.75">
      <c r="A19" s="181" t="s">
        <v>34</v>
      </c>
      <c r="B19" s="185"/>
      <c r="C19" s="155">
        <v>249829148</v>
      </c>
      <c r="D19" s="155">
        <v>0</v>
      </c>
      <c r="E19" s="156">
        <v>259523000</v>
      </c>
      <c r="F19" s="60">
        <v>259523000</v>
      </c>
      <c r="G19" s="60">
        <v>126763000</v>
      </c>
      <c r="H19" s="60">
        <v>0</v>
      </c>
      <c r="I19" s="60">
        <v>0</v>
      </c>
      <c r="J19" s="60">
        <v>126763000</v>
      </c>
      <c r="K19" s="60">
        <v>108720</v>
      </c>
      <c r="L19" s="60">
        <v>0</v>
      </c>
      <c r="M19" s="60">
        <v>650000</v>
      </c>
      <c r="N19" s="60">
        <v>758720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127521720</v>
      </c>
      <c r="X19" s="60"/>
      <c r="Y19" s="60">
        <v>127521720</v>
      </c>
      <c r="Z19" s="140">
        <v>0</v>
      </c>
      <c r="AA19" s="155">
        <v>259523000</v>
      </c>
    </row>
    <row r="20" spans="1:27" ht="12.75">
      <c r="A20" s="181" t="s">
        <v>35</v>
      </c>
      <c r="B20" s="185"/>
      <c r="C20" s="155">
        <v>3309246</v>
      </c>
      <c r="D20" s="155">
        <v>0</v>
      </c>
      <c r="E20" s="156">
        <v>710577</v>
      </c>
      <c r="F20" s="54">
        <v>710577</v>
      </c>
      <c r="G20" s="54">
        <v>233197</v>
      </c>
      <c r="H20" s="54">
        <v>124669</v>
      </c>
      <c r="I20" s="54">
        <v>107277</v>
      </c>
      <c r="J20" s="54">
        <v>465143</v>
      </c>
      <c r="K20" s="54">
        <v>308981</v>
      </c>
      <c r="L20" s="54">
        <v>370978</v>
      </c>
      <c r="M20" s="54">
        <v>130700</v>
      </c>
      <c r="N20" s="54">
        <v>810659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1275802</v>
      </c>
      <c r="X20" s="54"/>
      <c r="Y20" s="54">
        <v>1275802</v>
      </c>
      <c r="Z20" s="184">
        <v>0</v>
      </c>
      <c r="AA20" s="130">
        <v>710577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76800821</v>
      </c>
      <c r="F21" s="60">
        <v>76800821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76800821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275945714</v>
      </c>
      <c r="D22" s="188">
        <f>SUM(D5:D21)</f>
        <v>0</v>
      </c>
      <c r="E22" s="189">
        <f t="shared" si="0"/>
        <v>357224163</v>
      </c>
      <c r="F22" s="190">
        <f t="shared" si="0"/>
        <v>357224163</v>
      </c>
      <c r="G22" s="190">
        <f t="shared" si="0"/>
        <v>127855389</v>
      </c>
      <c r="H22" s="190">
        <f t="shared" si="0"/>
        <v>955411</v>
      </c>
      <c r="I22" s="190">
        <f t="shared" si="0"/>
        <v>648223</v>
      </c>
      <c r="J22" s="190">
        <f t="shared" si="0"/>
        <v>129459023</v>
      </c>
      <c r="K22" s="190">
        <f t="shared" si="0"/>
        <v>16846718</v>
      </c>
      <c r="L22" s="190">
        <f t="shared" si="0"/>
        <v>16853500</v>
      </c>
      <c r="M22" s="190">
        <f t="shared" si="0"/>
        <v>1256906</v>
      </c>
      <c r="N22" s="190">
        <f t="shared" si="0"/>
        <v>34957124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164416147</v>
      </c>
      <c r="X22" s="190">
        <f t="shared" si="0"/>
        <v>0</v>
      </c>
      <c r="Y22" s="190">
        <f t="shared" si="0"/>
        <v>164416147</v>
      </c>
      <c r="Z22" s="191">
        <f>+IF(X22&lt;&gt;0,+(Y22/X22)*100,0)</f>
        <v>0</v>
      </c>
      <c r="AA22" s="188">
        <f>SUM(AA5:AA21)</f>
        <v>357224163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130173659</v>
      </c>
      <c r="D25" s="155">
        <v>0</v>
      </c>
      <c r="E25" s="156">
        <v>136961596</v>
      </c>
      <c r="F25" s="60">
        <v>136961596</v>
      </c>
      <c r="G25" s="60">
        <v>10229669</v>
      </c>
      <c r="H25" s="60">
        <v>9664549</v>
      </c>
      <c r="I25" s="60">
        <v>11629556</v>
      </c>
      <c r="J25" s="60">
        <v>31523774</v>
      </c>
      <c r="K25" s="60">
        <v>10809149</v>
      </c>
      <c r="L25" s="60">
        <v>17186269</v>
      </c>
      <c r="M25" s="60">
        <v>10495040</v>
      </c>
      <c r="N25" s="60">
        <v>38490458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70014232</v>
      </c>
      <c r="X25" s="60"/>
      <c r="Y25" s="60">
        <v>70014232</v>
      </c>
      <c r="Z25" s="140">
        <v>0</v>
      </c>
      <c r="AA25" s="155">
        <v>136961596</v>
      </c>
    </row>
    <row r="26" spans="1:27" ht="12.75">
      <c r="A26" s="183" t="s">
        <v>38</v>
      </c>
      <c r="B26" s="182"/>
      <c r="C26" s="155">
        <v>21879907</v>
      </c>
      <c r="D26" s="155">
        <v>0</v>
      </c>
      <c r="E26" s="156">
        <v>23060527</v>
      </c>
      <c r="F26" s="60">
        <v>23060527</v>
      </c>
      <c r="G26" s="60">
        <v>1875753</v>
      </c>
      <c r="H26" s="60">
        <v>1875753</v>
      </c>
      <c r="I26" s="60">
        <v>1879911</v>
      </c>
      <c r="J26" s="60">
        <v>5631417</v>
      </c>
      <c r="K26" s="60">
        <v>1834049</v>
      </c>
      <c r="L26" s="60">
        <v>1898349</v>
      </c>
      <c r="M26" s="60">
        <v>1893810</v>
      </c>
      <c r="N26" s="60">
        <v>5626208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11257625</v>
      </c>
      <c r="X26" s="60"/>
      <c r="Y26" s="60">
        <v>11257625</v>
      </c>
      <c r="Z26" s="140">
        <v>0</v>
      </c>
      <c r="AA26" s="155">
        <v>23060527</v>
      </c>
    </row>
    <row r="27" spans="1:27" ht="12.75">
      <c r="A27" s="183" t="s">
        <v>118</v>
      </c>
      <c r="B27" s="182"/>
      <c r="C27" s="155">
        <v>2299295</v>
      </c>
      <c r="D27" s="155">
        <v>0</v>
      </c>
      <c r="E27" s="156">
        <v>3171000</v>
      </c>
      <c r="F27" s="60">
        <v>3171000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3171000</v>
      </c>
    </row>
    <row r="28" spans="1:27" ht="12.75">
      <c r="A28" s="183" t="s">
        <v>39</v>
      </c>
      <c r="B28" s="182"/>
      <c r="C28" s="155">
        <v>40945449</v>
      </c>
      <c r="D28" s="155">
        <v>0</v>
      </c>
      <c r="E28" s="156">
        <v>54480453</v>
      </c>
      <c r="F28" s="60">
        <v>54480453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54480453</v>
      </c>
    </row>
    <row r="29" spans="1:27" ht="12.75">
      <c r="A29" s="183" t="s">
        <v>40</v>
      </c>
      <c r="B29" s="182"/>
      <c r="C29" s="155">
        <v>130200</v>
      </c>
      <c r="D29" s="155">
        <v>0</v>
      </c>
      <c r="E29" s="156">
        <v>0</v>
      </c>
      <c r="F29" s="60">
        <v>0</v>
      </c>
      <c r="G29" s="60">
        <v>17541</v>
      </c>
      <c r="H29" s="60">
        <v>17146</v>
      </c>
      <c r="I29" s="60">
        <v>49074</v>
      </c>
      <c r="J29" s="60">
        <v>83761</v>
      </c>
      <c r="K29" s="60">
        <v>5036</v>
      </c>
      <c r="L29" s="60">
        <v>5036</v>
      </c>
      <c r="M29" s="60">
        <v>3153</v>
      </c>
      <c r="N29" s="60">
        <v>13225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96986</v>
      </c>
      <c r="X29" s="60"/>
      <c r="Y29" s="60">
        <v>96986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39869</v>
      </c>
      <c r="I30" s="60">
        <v>97726</v>
      </c>
      <c r="J30" s="60">
        <v>137595</v>
      </c>
      <c r="K30" s="60">
        <v>0</v>
      </c>
      <c r="L30" s="60">
        <v>204925</v>
      </c>
      <c r="M30" s="60">
        <v>237888</v>
      </c>
      <c r="N30" s="60">
        <v>442813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580408</v>
      </c>
      <c r="X30" s="60"/>
      <c r="Y30" s="60">
        <v>580408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3025309</v>
      </c>
      <c r="D31" s="155">
        <v>0</v>
      </c>
      <c r="E31" s="156">
        <v>10556731</v>
      </c>
      <c r="F31" s="60">
        <v>10556731</v>
      </c>
      <c r="G31" s="60">
        <v>275497</v>
      </c>
      <c r="H31" s="60">
        <v>832323</v>
      </c>
      <c r="I31" s="60">
        <v>1641544</v>
      </c>
      <c r="J31" s="60">
        <v>2749364</v>
      </c>
      <c r="K31" s="60">
        <v>483260</v>
      </c>
      <c r="L31" s="60">
        <v>493734</v>
      </c>
      <c r="M31" s="60">
        <v>1030544</v>
      </c>
      <c r="N31" s="60">
        <v>2007538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4756902</v>
      </c>
      <c r="X31" s="60"/>
      <c r="Y31" s="60">
        <v>4756902</v>
      </c>
      <c r="Z31" s="140">
        <v>0</v>
      </c>
      <c r="AA31" s="155">
        <v>10556731</v>
      </c>
    </row>
    <row r="32" spans="1:27" ht="12.75">
      <c r="A32" s="183" t="s">
        <v>121</v>
      </c>
      <c r="B32" s="182"/>
      <c r="C32" s="155">
        <v>38503830</v>
      </c>
      <c r="D32" s="155">
        <v>0</v>
      </c>
      <c r="E32" s="156">
        <v>52103396</v>
      </c>
      <c r="F32" s="60">
        <v>52103396</v>
      </c>
      <c r="G32" s="60">
        <v>0</v>
      </c>
      <c r="H32" s="60">
        <v>0</v>
      </c>
      <c r="I32" s="60">
        <v>0</v>
      </c>
      <c r="J32" s="60">
        <v>0</v>
      </c>
      <c r="K32" s="60">
        <v>1532148</v>
      </c>
      <c r="L32" s="60">
        <v>0</v>
      </c>
      <c r="M32" s="60">
        <v>0</v>
      </c>
      <c r="N32" s="60">
        <v>1532148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1532148</v>
      </c>
      <c r="X32" s="60"/>
      <c r="Y32" s="60">
        <v>1532148</v>
      </c>
      <c r="Z32" s="140">
        <v>0</v>
      </c>
      <c r="AA32" s="155">
        <v>52103396</v>
      </c>
    </row>
    <row r="33" spans="1:27" ht="12.75">
      <c r="A33" s="183" t="s">
        <v>42</v>
      </c>
      <c r="B33" s="182"/>
      <c r="C33" s="155">
        <v>2612209</v>
      </c>
      <c r="D33" s="155">
        <v>0</v>
      </c>
      <c r="E33" s="156">
        <v>10566496</v>
      </c>
      <c r="F33" s="60">
        <v>10566496</v>
      </c>
      <c r="G33" s="60">
        <v>0</v>
      </c>
      <c r="H33" s="60">
        <v>0</v>
      </c>
      <c r="I33" s="60">
        <v>0</v>
      </c>
      <c r="J33" s="60">
        <v>0</v>
      </c>
      <c r="K33" s="60">
        <v>142860</v>
      </c>
      <c r="L33" s="60">
        <v>0</v>
      </c>
      <c r="M33" s="60">
        <v>0</v>
      </c>
      <c r="N33" s="60">
        <v>142860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142860</v>
      </c>
      <c r="X33" s="60"/>
      <c r="Y33" s="60">
        <v>142860</v>
      </c>
      <c r="Z33" s="140">
        <v>0</v>
      </c>
      <c r="AA33" s="155">
        <v>10566496</v>
      </c>
    </row>
    <row r="34" spans="1:27" ht="12.75">
      <c r="A34" s="183" t="s">
        <v>43</v>
      </c>
      <c r="B34" s="182"/>
      <c r="C34" s="155">
        <v>46227755</v>
      </c>
      <c r="D34" s="155">
        <v>0</v>
      </c>
      <c r="E34" s="156">
        <v>43724196</v>
      </c>
      <c r="F34" s="60">
        <v>43724196</v>
      </c>
      <c r="G34" s="60">
        <v>5393090</v>
      </c>
      <c r="H34" s="60">
        <v>8141962</v>
      </c>
      <c r="I34" s="60">
        <v>5998868</v>
      </c>
      <c r="J34" s="60">
        <v>19533920</v>
      </c>
      <c r="K34" s="60">
        <v>3590302</v>
      </c>
      <c r="L34" s="60">
        <v>4975662</v>
      </c>
      <c r="M34" s="60">
        <v>8614901</v>
      </c>
      <c r="N34" s="60">
        <v>17180865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36714785</v>
      </c>
      <c r="X34" s="60"/>
      <c r="Y34" s="60">
        <v>36714785</v>
      </c>
      <c r="Z34" s="140">
        <v>0</v>
      </c>
      <c r="AA34" s="155">
        <v>43724196</v>
      </c>
    </row>
    <row r="35" spans="1:27" ht="12.75">
      <c r="A35" s="181" t="s">
        <v>122</v>
      </c>
      <c r="B35" s="185"/>
      <c r="C35" s="155">
        <v>498905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286296518</v>
      </c>
      <c r="D36" s="188">
        <f>SUM(D25:D35)</f>
        <v>0</v>
      </c>
      <c r="E36" s="189">
        <f t="shared" si="1"/>
        <v>334624395</v>
      </c>
      <c r="F36" s="190">
        <f t="shared" si="1"/>
        <v>334624395</v>
      </c>
      <c r="G36" s="190">
        <f t="shared" si="1"/>
        <v>17791550</v>
      </c>
      <c r="H36" s="190">
        <f t="shared" si="1"/>
        <v>20571602</v>
      </c>
      <c r="I36" s="190">
        <f t="shared" si="1"/>
        <v>21296679</v>
      </c>
      <c r="J36" s="190">
        <f t="shared" si="1"/>
        <v>59659831</v>
      </c>
      <c r="K36" s="190">
        <f t="shared" si="1"/>
        <v>18396804</v>
      </c>
      <c r="L36" s="190">
        <f t="shared" si="1"/>
        <v>24763975</v>
      </c>
      <c r="M36" s="190">
        <f t="shared" si="1"/>
        <v>22275336</v>
      </c>
      <c r="N36" s="190">
        <f t="shared" si="1"/>
        <v>65436115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125095946</v>
      </c>
      <c r="X36" s="190">
        <f t="shared" si="1"/>
        <v>0</v>
      </c>
      <c r="Y36" s="190">
        <f t="shared" si="1"/>
        <v>125095946</v>
      </c>
      <c r="Z36" s="191">
        <f>+IF(X36&lt;&gt;0,+(Y36/X36)*100,0)</f>
        <v>0</v>
      </c>
      <c r="AA36" s="188">
        <f>SUM(AA25:AA35)</f>
        <v>334624395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-10350804</v>
      </c>
      <c r="D38" s="199">
        <f>+D22-D36</f>
        <v>0</v>
      </c>
      <c r="E38" s="200">
        <f t="shared" si="2"/>
        <v>22599768</v>
      </c>
      <c r="F38" s="106">
        <f t="shared" si="2"/>
        <v>22599768</v>
      </c>
      <c r="G38" s="106">
        <f t="shared" si="2"/>
        <v>110063839</v>
      </c>
      <c r="H38" s="106">
        <f t="shared" si="2"/>
        <v>-19616191</v>
      </c>
      <c r="I38" s="106">
        <f t="shared" si="2"/>
        <v>-20648456</v>
      </c>
      <c r="J38" s="106">
        <f t="shared" si="2"/>
        <v>69799192</v>
      </c>
      <c r="K38" s="106">
        <f t="shared" si="2"/>
        <v>-1550086</v>
      </c>
      <c r="L38" s="106">
        <f t="shared" si="2"/>
        <v>-7910475</v>
      </c>
      <c r="M38" s="106">
        <f t="shared" si="2"/>
        <v>-21018430</v>
      </c>
      <c r="N38" s="106">
        <f t="shared" si="2"/>
        <v>-30478991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39320201</v>
      </c>
      <c r="X38" s="106">
        <f>IF(F22=F36,0,X22-X36)</f>
        <v>0</v>
      </c>
      <c r="Y38" s="106">
        <f t="shared" si="2"/>
        <v>39320201</v>
      </c>
      <c r="Z38" s="201">
        <f>+IF(X38&lt;&gt;0,+(Y38/X38)*100,0)</f>
        <v>0</v>
      </c>
      <c r="AA38" s="199">
        <f>+AA22-AA36</f>
        <v>22599768</v>
      </c>
    </row>
    <row r="39" spans="1:27" ht="12.75">
      <c r="A39" s="181" t="s">
        <v>46</v>
      </c>
      <c r="B39" s="185"/>
      <c r="C39" s="155">
        <v>78646008</v>
      </c>
      <c r="D39" s="155">
        <v>0</v>
      </c>
      <c r="E39" s="156">
        <v>96269000</v>
      </c>
      <c r="F39" s="60">
        <v>96269000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96269000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68295204</v>
      </c>
      <c r="D42" s="206">
        <f>SUM(D38:D41)</f>
        <v>0</v>
      </c>
      <c r="E42" s="207">
        <f t="shared" si="3"/>
        <v>118868768</v>
      </c>
      <c r="F42" s="88">
        <f t="shared" si="3"/>
        <v>118868768</v>
      </c>
      <c r="G42" s="88">
        <f t="shared" si="3"/>
        <v>110063839</v>
      </c>
      <c r="H42" s="88">
        <f t="shared" si="3"/>
        <v>-19616191</v>
      </c>
      <c r="I42" s="88">
        <f t="shared" si="3"/>
        <v>-20648456</v>
      </c>
      <c r="J42" s="88">
        <f t="shared" si="3"/>
        <v>69799192</v>
      </c>
      <c r="K42" s="88">
        <f t="shared" si="3"/>
        <v>-1550086</v>
      </c>
      <c r="L42" s="88">
        <f t="shared" si="3"/>
        <v>-7910475</v>
      </c>
      <c r="M42" s="88">
        <f t="shared" si="3"/>
        <v>-21018430</v>
      </c>
      <c r="N42" s="88">
        <f t="shared" si="3"/>
        <v>-30478991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39320201</v>
      </c>
      <c r="X42" s="88">
        <f t="shared" si="3"/>
        <v>0</v>
      </c>
      <c r="Y42" s="88">
        <f t="shared" si="3"/>
        <v>39320201</v>
      </c>
      <c r="Z42" s="208">
        <f>+IF(X42&lt;&gt;0,+(Y42/X42)*100,0)</f>
        <v>0</v>
      </c>
      <c r="AA42" s="206">
        <f>SUM(AA38:AA41)</f>
        <v>118868768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68295204</v>
      </c>
      <c r="D44" s="210">
        <f>+D42-D43</f>
        <v>0</v>
      </c>
      <c r="E44" s="211">
        <f t="shared" si="4"/>
        <v>118868768</v>
      </c>
      <c r="F44" s="77">
        <f t="shared" si="4"/>
        <v>118868768</v>
      </c>
      <c r="G44" s="77">
        <f t="shared" si="4"/>
        <v>110063839</v>
      </c>
      <c r="H44" s="77">
        <f t="shared" si="4"/>
        <v>-19616191</v>
      </c>
      <c r="I44" s="77">
        <f t="shared" si="4"/>
        <v>-20648456</v>
      </c>
      <c r="J44" s="77">
        <f t="shared" si="4"/>
        <v>69799192</v>
      </c>
      <c r="K44" s="77">
        <f t="shared" si="4"/>
        <v>-1550086</v>
      </c>
      <c r="L44" s="77">
        <f t="shared" si="4"/>
        <v>-7910475</v>
      </c>
      <c r="M44" s="77">
        <f t="shared" si="4"/>
        <v>-21018430</v>
      </c>
      <c r="N44" s="77">
        <f t="shared" si="4"/>
        <v>-30478991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39320201</v>
      </c>
      <c r="X44" s="77">
        <f t="shared" si="4"/>
        <v>0</v>
      </c>
      <c r="Y44" s="77">
        <f t="shared" si="4"/>
        <v>39320201</v>
      </c>
      <c r="Z44" s="212">
        <f>+IF(X44&lt;&gt;0,+(Y44/X44)*100,0)</f>
        <v>0</v>
      </c>
      <c r="AA44" s="210">
        <f>+AA42-AA43</f>
        <v>118868768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68295204</v>
      </c>
      <c r="D46" s="206">
        <f>SUM(D44:D45)</f>
        <v>0</v>
      </c>
      <c r="E46" s="207">
        <f t="shared" si="5"/>
        <v>118868768</v>
      </c>
      <c r="F46" s="88">
        <f t="shared" si="5"/>
        <v>118868768</v>
      </c>
      <c r="G46" s="88">
        <f t="shared" si="5"/>
        <v>110063839</v>
      </c>
      <c r="H46" s="88">
        <f t="shared" si="5"/>
        <v>-19616191</v>
      </c>
      <c r="I46" s="88">
        <f t="shared" si="5"/>
        <v>-20648456</v>
      </c>
      <c r="J46" s="88">
        <f t="shared" si="5"/>
        <v>69799192</v>
      </c>
      <c r="K46" s="88">
        <f t="shared" si="5"/>
        <v>-1550086</v>
      </c>
      <c r="L46" s="88">
        <f t="shared" si="5"/>
        <v>-7910475</v>
      </c>
      <c r="M46" s="88">
        <f t="shared" si="5"/>
        <v>-21018430</v>
      </c>
      <c r="N46" s="88">
        <f t="shared" si="5"/>
        <v>-30478991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39320201</v>
      </c>
      <c r="X46" s="88">
        <f t="shared" si="5"/>
        <v>0</v>
      </c>
      <c r="Y46" s="88">
        <f t="shared" si="5"/>
        <v>39320201</v>
      </c>
      <c r="Z46" s="208">
        <f>+IF(X46&lt;&gt;0,+(Y46/X46)*100,0)</f>
        <v>0</v>
      </c>
      <c r="AA46" s="206">
        <f>SUM(AA44:AA45)</f>
        <v>118868768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68295204</v>
      </c>
      <c r="D48" s="217">
        <f>SUM(D46:D47)</f>
        <v>0</v>
      </c>
      <c r="E48" s="218">
        <f t="shared" si="6"/>
        <v>118868768</v>
      </c>
      <c r="F48" s="219">
        <f t="shared" si="6"/>
        <v>118868768</v>
      </c>
      <c r="G48" s="219">
        <f t="shared" si="6"/>
        <v>110063839</v>
      </c>
      <c r="H48" s="220">
        <f t="shared" si="6"/>
        <v>-19616191</v>
      </c>
      <c r="I48" s="220">
        <f t="shared" si="6"/>
        <v>-20648456</v>
      </c>
      <c r="J48" s="220">
        <f t="shared" si="6"/>
        <v>69799192</v>
      </c>
      <c r="K48" s="220">
        <f t="shared" si="6"/>
        <v>-1550086</v>
      </c>
      <c r="L48" s="220">
        <f t="shared" si="6"/>
        <v>-7910475</v>
      </c>
      <c r="M48" s="219">
        <f t="shared" si="6"/>
        <v>-21018430</v>
      </c>
      <c r="N48" s="219">
        <f t="shared" si="6"/>
        <v>-30478991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39320201</v>
      </c>
      <c r="X48" s="220">
        <f t="shared" si="6"/>
        <v>0</v>
      </c>
      <c r="Y48" s="220">
        <f t="shared" si="6"/>
        <v>39320201</v>
      </c>
      <c r="Z48" s="221">
        <f>+IF(X48&lt;&gt;0,+(Y48/X48)*100,0)</f>
        <v>0</v>
      </c>
      <c r="AA48" s="222">
        <f>SUM(AA46:AA47)</f>
        <v>118868768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8552100</v>
      </c>
      <c r="D5" s="153">
        <f>SUM(D6:D8)</f>
        <v>0</v>
      </c>
      <c r="E5" s="154">
        <f t="shared" si="0"/>
        <v>10600000</v>
      </c>
      <c r="F5" s="100">
        <f t="shared" si="0"/>
        <v>10600000</v>
      </c>
      <c r="G5" s="100">
        <f t="shared" si="0"/>
        <v>988382</v>
      </c>
      <c r="H5" s="100">
        <f t="shared" si="0"/>
        <v>3554</v>
      </c>
      <c r="I5" s="100">
        <f t="shared" si="0"/>
        <v>70665</v>
      </c>
      <c r="J5" s="100">
        <f t="shared" si="0"/>
        <v>1062601</v>
      </c>
      <c r="K5" s="100">
        <f t="shared" si="0"/>
        <v>235993</v>
      </c>
      <c r="L5" s="100">
        <f t="shared" si="0"/>
        <v>235993</v>
      </c>
      <c r="M5" s="100">
        <f t="shared" si="0"/>
        <v>78460</v>
      </c>
      <c r="N5" s="100">
        <f t="shared" si="0"/>
        <v>550446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1613047</v>
      </c>
      <c r="X5" s="100">
        <f t="shared" si="0"/>
        <v>0</v>
      </c>
      <c r="Y5" s="100">
        <f t="shared" si="0"/>
        <v>1613047</v>
      </c>
      <c r="Z5" s="137">
        <f>+IF(X5&lt;&gt;0,+(Y5/X5)*100,0)</f>
        <v>0</v>
      </c>
      <c r="AA5" s="153">
        <f>SUM(AA6:AA8)</f>
        <v>10600000</v>
      </c>
    </row>
    <row r="6" spans="1:27" ht="12.75">
      <c r="A6" s="138" t="s">
        <v>75</v>
      </c>
      <c r="B6" s="136"/>
      <c r="C6" s="155">
        <v>1100000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804086</v>
      </c>
      <c r="D7" s="157"/>
      <c r="E7" s="158">
        <v>10600000</v>
      </c>
      <c r="F7" s="159">
        <v>10600000</v>
      </c>
      <c r="G7" s="159">
        <v>844495</v>
      </c>
      <c r="H7" s="159"/>
      <c r="I7" s="159"/>
      <c r="J7" s="159">
        <v>844495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844495</v>
      </c>
      <c r="X7" s="159"/>
      <c r="Y7" s="159">
        <v>844495</v>
      </c>
      <c r="Z7" s="141"/>
      <c r="AA7" s="225">
        <v>10600000</v>
      </c>
    </row>
    <row r="8" spans="1:27" ht="12.75">
      <c r="A8" s="138" t="s">
        <v>77</v>
      </c>
      <c r="B8" s="136"/>
      <c r="C8" s="155">
        <v>6648014</v>
      </c>
      <c r="D8" s="155"/>
      <c r="E8" s="156"/>
      <c r="F8" s="60"/>
      <c r="G8" s="60">
        <v>143887</v>
      </c>
      <c r="H8" s="60">
        <v>3554</v>
      </c>
      <c r="I8" s="60">
        <v>70665</v>
      </c>
      <c r="J8" s="60">
        <v>218106</v>
      </c>
      <c r="K8" s="60">
        <v>235993</v>
      </c>
      <c r="L8" s="60">
        <v>235993</v>
      </c>
      <c r="M8" s="60">
        <v>78460</v>
      </c>
      <c r="N8" s="60">
        <v>550446</v>
      </c>
      <c r="O8" s="60"/>
      <c r="P8" s="60"/>
      <c r="Q8" s="60"/>
      <c r="R8" s="60"/>
      <c r="S8" s="60"/>
      <c r="T8" s="60"/>
      <c r="U8" s="60"/>
      <c r="V8" s="60"/>
      <c r="W8" s="60">
        <v>768552</v>
      </c>
      <c r="X8" s="60"/>
      <c r="Y8" s="60">
        <v>768552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69847666</v>
      </c>
      <c r="D15" s="153">
        <f>SUM(D16:D18)</f>
        <v>0</v>
      </c>
      <c r="E15" s="154">
        <f t="shared" si="2"/>
        <v>91853750</v>
      </c>
      <c r="F15" s="100">
        <f t="shared" si="2"/>
        <v>91853750</v>
      </c>
      <c r="G15" s="100">
        <f t="shared" si="2"/>
        <v>5185309</v>
      </c>
      <c r="H15" s="100">
        <f t="shared" si="2"/>
        <v>6204132</v>
      </c>
      <c r="I15" s="100">
        <f t="shared" si="2"/>
        <v>10004322</v>
      </c>
      <c r="J15" s="100">
        <f t="shared" si="2"/>
        <v>21393763</v>
      </c>
      <c r="K15" s="100">
        <f t="shared" si="2"/>
        <v>1993698</v>
      </c>
      <c r="L15" s="100">
        <f t="shared" si="2"/>
        <v>1993698</v>
      </c>
      <c r="M15" s="100">
        <f t="shared" si="2"/>
        <v>3478967</v>
      </c>
      <c r="N15" s="100">
        <f t="shared" si="2"/>
        <v>7466363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28860126</v>
      </c>
      <c r="X15" s="100">
        <f t="shared" si="2"/>
        <v>0</v>
      </c>
      <c r="Y15" s="100">
        <f t="shared" si="2"/>
        <v>28860126</v>
      </c>
      <c r="Z15" s="137">
        <f>+IF(X15&lt;&gt;0,+(Y15/X15)*100,0)</f>
        <v>0</v>
      </c>
      <c r="AA15" s="102">
        <f>SUM(AA16:AA18)</f>
        <v>91853750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69847666</v>
      </c>
      <c r="D17" s="155"/>
      <c r="E17" s="156">
        <v>91853750</v>
      </c>
      <c r="F17" s="60">
        <v>91853750</v>
      </c>
      <c r="G17" s="60">
        <v>5185309</v>
      </c>
      <c r="H17" s="60">
        <v>6204132</v>
      </c>
      <c r="I17" s="60">
        <v>10004322</v>
      </c>
      <c r="J17" s="60">
        <v>21393763</v>
      </c>
      <c r="K17" s="60">
        <v>1993698</v>
      </c>
      <c r="L17" s="60">
        <v>1993698</v>
      </c>
      <c r="M17" s="60">
        <v>3478967</v>
      </c>
      <c r="N17" s="60">
        <v>7466363</v>
      </c>
      <c r="O17" s="60"/>
      <c r="P17" s="60"/>
      <c r="Q17" s="60"/>
      <c r="R17" s="60"/>
      <c r="S17" s="60"/>
      <c r="T17" s="60"/>
      <c r="U17" s="60"/>
      <c r="V17" s="60"/>
      <c r="W17" s="60">
        <v>28860126</v>
      </c>
      <c r="X17" s="60"/>
      <c r="Y17" s="60">
        <v>28860126</v>
      </c>
      <c r="Z17" s="140"/>
      <c r="AA17" s="62">
        <v>91853750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8683026</v>
      </c>
      <c r="D19" s="153">
        <f>SUM(D20:D23)</f>
        <v>0</v>
      </c>
      <c r="E19" s="154">
        <f t="shared" si="3"/>
        <v>16515000</v>
      </c>
      <c r="F19" s="100">
        <f t="shared" si="3"/>
        <v>16515000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383335</v>
      </c>
      <c r="N19" s="100">
        <f t="shared" si="3"/>
        <v>383335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383335</v>
      </c>
      <c r="X19" s="100">
        <f t="shared" si="3"/>
        <v>0</v>
      </c>
      <c r="Y19" s="100">
        <f t="shared" si="3"/>
        <v>383335</v>
      </c>
      <c r="Z19" s="137">
        <f>+IF(X19&lt;&gt;0,+(Y19/X19)*100,0)</f>
        <v>0</v>
      </c>
      <c r="AA19" s="102">
        <f>SUM(AA20:AA23)</f>
        <v>16515000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8683026</v>
      </c>
      <c r="D23" s="155"/>
      <c r="E23" s="156">
        <v>16515000</v>
      </c>
      <c r="F23" s="60">
        <v>16515000</v>
      </c>
      <c r="G23" s="60"/>
      <c r="H23" s="60"/>
      <c r="I23" s="60"/>
      <c r="J23" s="60"/>
      <c r="K23" s="60"/>
      <c r="L23" s="60"/>
      <c r="M23" s="60">
        <v>383335</v>
      </c>
      <c r="N23" s="60">
        <v>383335</v>
      </c>
      <c r="O23" s="60"/>
      <c r="P23" s="60"/>
      <c r="Q23" s="60"/>
      <c r="R23" s="60"/>
      <c r="S23" s="60"/>
      <c r="T23" s="60"/>
      <c r="U23" s="60"/>
      <c r="V23" s="60"/>
      <c r="W23" s="60">
        <v>383335</v>
      </c>
      <c r="X23" s="60"/>
      <c r="Y23" s="60">
        <v>383335</v>
      </c>
      <c r="Z23" s="140"/>
      <c r="AA23" s="62">
        <v>16515000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87082792</v>
      </c>
      <c r="D25" s="217">
        <f>+D5+D9+D15+D19+D24</f>
        <v>0</v>
      </c>
      <c r="E25" s="230">
        <f t="shared" si="4"/>
        <v>118968750</v>
      </c>
      <c r="F25" s="219">
        <f t="shared" si="4"/>
        <v>118968750</v>
      </c>
      <c r="G25" s="219">
        <f t="shared" si="4"/>
        <v>6173691</v>
      </c>
      <c r="H25" s="219">
        <f t="shared" si="4"/>
        <v>6207686</v>
      </c>
      <c r="I25" s="219">
        <f t="shared" si="4"/>
        <v>10074987</v>
      </c>
      <c r="J25" s="219">
        <f t="shared" si="4"/>
        <v>22456364</v>
      </c>
      <c r="K25" s="219">
        <f t="shared" si="4"/>
        <v>2229691</v>
      </c>
      <c r="L25" s="219">
        <f t="shared" si="4"/>
        <v>2229691</v>
      </c>
      <c r="M25" s="219">
        <f t="shared" si="4"/>
        <v>3940762</v>
      </c>
      <c r="N25" s="219">
        <f t="shared" si="4"/>
        <v>8400144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30856508</v>
      </c>
      <c r="X25" s="219">
        <f t="shared" si="4"/>
        <v>0</v>
      </c>
      <c r="Y25" s="219">
        <f t="shared" si="4"/>
        <v>30856508</v>
      </c>
      <c r="Z25" s="231">
        <f>+IF(X25&lt;&gt;0,+(Y25/X25)*100,0)</f>
        <v>0</v>
      </c>
      <c r="AA25" s="232">
        <f>+AA5+AA9+AA15+AA19+AA24</f>
        <v>118968750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45886607</v>
      </c>
      <c r="D28" s="155"/>
      <c r="E28" s="156">
        <v>56643750</v>
      </c>
      <c r="F28" s="60">
        <v>56643750</v>
      </c>
      <c r="G28" s="60">
        <v>5735171</v>
      </c>
      <c r="H28" s="60">
        <v>6207686</v>
      </c>
      <c r="I28" s="60">
        <v>10074987</v>
      </c>
      <c r="J28" s="60">
        <v>22017844</v>
      </c>
      <c r="K28" s="60">
        <v>140000</v>
      </c>
      <c r="L28" s="60">
        <v>2229691</v>
      </c>
      <c r="M28" s="60">
        <v>3940762</v>
      </c>
      <c r="N28" s="60">
        <v>6310453</v>
      </c>
      <c r="O28" s="60"/>
      <c r="P28" s="60"/>
      <c r="Q28" s="60"/>
      <c r="R28" s="60"/>
      <c r="S28" s="60"/>
      <c r="T28" s="60"/>
      <c r="U28" s="60"/>
      <c r="V28" s="60"/>
      <c r="W28" s="60">
        <v>28328297</v>
      </c>
      <c r="X28" s="60"/>
      <c r="Y28" s="60">
        <v>28328297</v>
      </c>
      <c r="Z28" s="140"/>
      <c r="AA28" s="155">
        <v>56643750</v>
      </c>
    </row>
    <row r="29" spans="1:27" ht="12.75">
      <c r="A29" s="234" t="s">
        <v>134</v>
      </c>
      <c r="B29" s="136"/>
      <c r="C29" s="155">
        <v>33173197</v>
      </c>
      <c r="D29" s="155"/>
      <c r="E29" s="156">
        <v>39625000</v>
      </c>
      <c r="F29" s="60">
        <v>39625000</v>
      </c>
      <c r="G29" s="60"/>
      <c r="H29" s="60"/>
      <c r="I29" s="60"/>
      <c r="J29" s="60"/>
      <c r="K29" s="60">
        <v>1274934</v>
      </c>
      <c r="L29" s="60"/>
      <c r="M29" s="60"/>
      <c r="N29" s="60">
        <v>1274934</v>
      </c>
      <c r="O29" s="60"/>
      <c r="P29" s="60"/>
      <c r="Q29" s="60"/>
      <c r="R29" s="60"/>
      <c r="S29" s="60"/>
      <c r="T29" s="60"/>
      <c r="U29" s="60"/>
      <c r="V29" s="60"/>
      <c r="W29" s="60">
        <v>1274934</v>
      </c>
      <c r="X29" s="60"/>
      <c r="Y29" s="60">
        <v>1274934</v>
      </c>
      <c r="Z29" s="140"/>
      <c r="AA29" s="62">
        <v>39625000</v>
      </c>
    </row>
    <row r="30" spans="1:27" ht="12.75">
      <c r="A30" s="234" t="s">
        <v>135</v>
      </c>
      <c r="B30" s="136"/>
      <c r="C30" s="157">
        <v>700000</v>
      </c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79759804</v>
      </c>
      <c r="D32" s="210">
        <f>SUM(D28:D31)</f>
        <v>0</v>
      </c>
      <c r="E32" s="211">
        <f t="shared" si="5"/>
        <v>96268750</v>
      </c>
      <c r="F32" s="77">
        <f t="shared" si="5"/>
        <v>96268750</v>
      </c>
      <c r="G32" s="77">
        <f t="shared" si="5"/>
        <v>5735171</v>
      </c>
      <c r="H32" s="77">
        <f t="shared" si="5"/>
        <v>6207686</v>
      </c>
      <c r="I32" s="77">
        <f t="shared" si="5"/>
        <v>10074987</v>
      </c>
      <c r="J32" s="77">
        <f t="shared" si="5"/>
        <v>22017844</v>
      </c>
      <c r="K32" s="77">
        <f t="shared" si="5"/>
        <v>1414934</v>
      </c>
      <c r="L32" s="77">
        <f t="shared" si="5"/>
        <v>2229691</v>
      </c>
      <c r="M32" s="77">
        <f t="shared" si="5"/>
        <v>3940762</v>
      </c>
      <c r="N32" s="77">
        <f t="shared" si="5"/>
        <v>7585387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29603231</v>
      </c>
      <c r="X32" s="77">
        <f t="shared" si="5"/>
        <v>0</v>
      </c>
      <c r="Y32" s="77">
        <f t="shared" si="5"/>
        <v>29603231</v>
      </c>
      <c r="Z32" s="212">
        <f>+IF(X32&lt;&gt;0,+(Y32/X32)*100,0)</f>
        <v>0</v>
      </c>
      <c r="AA32" s="79">
        <f>SUM(AA28:AA31)</f>
        <v>96268750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7322988</v>
      </c>
      <c r="D35" s="155"/>
      <c r="E35" s="156">
        <v>22700000</v>
      </c>
      <c r="F35" s="60">
        <v>22700000</v>
      </c>
      <c r="G35" s="60">
        <v>438520</v>
      </c>
      <c r="H35" s="60"/>
      <c r="I35" s="60"/>
      <c r="J35" s="60">
        <v>438520</v>
      </c>
      <c r="K35" s="60">
        <v>814757</v>
      </c>
      <c r="L35" s="60"/>
      <c r="M35" s="60"/>
      <c r="N35" s="60">
        <v>814757</v>
      </c>
      <c r="O35" s="60"/>
      <c r="P35" s="60"/>
      <c r="Q35" s="60"/>
      <c r="R35" s="60"/>
      <c r="S35" s="60"/>
      <c r="T35" s="60"/>
      <c r="U35" s="60"/>
      <c r="V35" s="60"/>
      <c r="W35" s="60">
        <v>1253277</v>
      </c>
      <c r="X35" s="60"/>
      <c r="Y35" s="60">
        <v>1253277</v>
      </c>
      <c r="Z35" s="140"/>
      <c r="AA35" s="62">
        <v>22700000</v>
      </c>
    </row>
    <row r="36" spans="1:27" ht="12.75">
      <c r="A36" s="238" t="s">
        <v>139</v>
      </c>
      <c r="B36" s="149"/>
      <c r="C36" s="222">
        <f aca="true" t="shared" si="6" ref="C36:Y36">SUM(C32:C35)</f>
        <v>87082792</v>
      </c>
      <c r="D36" s="222">
        <f>SUM(D32:D35)</f>
        <v>0</v>
      </c>
      <c r="E36" s="218">
        <f t="shared" si="6"/>
        <v>118968750</v>
      </c>
      <c r="F36" s="220">
        <f t="shared" si="6"/>
        <v>118968750</v>
      </c>
      <c r="G36" s="220">
        <f t="shared" si="6"/>
        <v>6173691</v>
      </c>
      <c r="H36" s="220">
        <f t="shared" si="6"/>
        <v>6207686</v>
      </c>
      <c r="I36" s="220">
        <f t="shared" si="6"/>
        <v>10074987</v>
      </c>
      <c r="J36" s="220">
        <f t="shared" si="6"/>
        <v>22456364</v>
      </c>
      <c r="K36" s="220">
        <f t="shared" si="6"/>
        <v>2229691</v>
      </c>
      <c r="L36" s="220">
        <f t="shared" si="6"/>
        <v>2229691</v>
      </c>
      <c r="M36" s="220">
        <f t="shared" si="6"/>
        <v>3940762</v>
      </c>
      <c r="N36" s="220">
        <f t="shared" si="6"/>
        <v>8400144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30856508</v>
      </c>
      <c r="X36" s="220">
        <f t="shared" si="6"/>
        <v>0</v>
      </c>
      <c r="Y36" s="220">
        <f t="shared" si="6"/>
        <v>30856508</v>
      </c>
      <c r="Z36" s="221">
        <f>+IF(X36&lt;&gt;0,+(Y36/X36)*100,0)</f>
        <v>0</v>
      </c>
      <c r="AA36" s="239">
        <f>SUM(AA32:AA35)</f>
        <v>118968750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34105586</v>
      </c>
      <c r="D6" s="155"/>
      <c r="E6" s="59">
        <v>110246595</v>
      </c>
      <c r="F6" s="60">
        <v>110246595</v>
      </c>
      <c r="G6" s="60">
        <v>114961851</v>
      </c>
      <c r="H6" s="60">
        <v>92209070</v>
      </c>
      <c r="I6" s="60">
        <v>92209070</v>
      </c>
      <c r="J6" s="60">
        <v>92209070</v>
      </c>
      <c r="K6" s="60">
        <v>-14416542</v>
      </c>
      <c r="L6" s="60">
        <v>39769941</v>
      </c>
      <c r="M6" s="60">
        <v>39769941</v>
      </c>
      <c r="N6" s="60">
        <v>39769941</v>
      </c>
      <c r="O6" s="60"/>
      <c r="P6" s="60"/>
      <c r="Q6" s="60"/>
      <c r="R6" s="60"/>
      <c r="S6" s="60"/>
      <c r="T6" s="60"/>
      <c r="U6" s="60"/>
      <c r="V6" s="60"/>
      <c r="W6" s="60">
        <v>39769941</v>
      </c>
      <c r="X6" s="60">
        <v>55123298</v>
      </c>
      <c r="Y6" s="60">
        <v>-15353357</v>
      </c>
      <c r="Z6" s="140">
        <v>-27.85</v>
      </c>
      <c r="AA6" s="62">
        <v>110246595</v>
      </c>
    </row>
    <row r="7" spans="1:27" ht="12.75">
      <c r="A7" s="249" t="s">
        <v>144</v>
      </c>
      <c r="B7" s="182"/>
      <c r="C7" s="155">
        <v>150303022</v>
      </c>
      <c r="D7" s="155"/>
      <c r="E7" s="59"/>
      <c r="F7" s="60"/>
      <c r="G7" s="60">
        <v>177948623</v>
      </c>
      <c r="H7" s="60">
        <v>180526680</v>
      </c>
      <c r="I7" s="60">
        <v>180526680</v>
      </c>
      <c r="J7" s="60">
        <v>180526680</v>
      </c>
      <c r="K7" s="60"/>
      <c r="L7" s="60">
        <v>187625360</v>
      </c>
      <c r="M7" s="60">
        <v>187625360</v>
      </c>
      <c r="N7" s="60">
        <v>187625360</v>
      </c>
      <c r="O7" s="60"/>
      <c r="P7" s="60"/>
      <c r="Q7" s="60"/>
      <c r="R7" s="60"/>
      <c r="S7" s="60"/>
      <c r="T7" s="60"/>
      <c r="U7" s="60"/>
      <c r="V7" s="60"/>
      <c r="W7" s="60">
        <v>187625360</v>
      </c>
      <c r="X7" s="60"/>
      <c r="Y7" s="60">
        <v>187625360</v>
      </c>
      <c r="Z7" s="140"/>
      <c r="AA7" s="62"/>
    </row>
    <row r="8" spans="1:27" ht="12.75">
      <c r="A8" s="249" t="s">
        <v>145</v>
      </c>
      <c r="B8" s="182"/>
      <c r="C8" s="155">
        <v>871616</v>
      </c>
      <c r="D8" s="155"/>
      <c r="E8" s="59">
        <v>12035029</v>
      </c>
      <c r="F8" s="60">
        <v>12035029</v>
      </c>
      <c r="G8" s="60">
        <v>10957382</v>
      </c>
      <c r="H8" s="60">
        <v>10798994</v>
      </c>
      <c r="I8" s="60">
        <v>10798994</v>
      </c>
      <c r="J8" s="60">
        <v>10798994</v>
      </c>
      <c r="K8" s="60">
        <v>25543</v>
      </c>
      <c r="L8" s="60">
        <v>10704336</v>
      </c>
      <c r="M8" s="60">
        <v>10704336</v>
      </c>
      <c r="N8" s="60">
        <v>10704336</v>
      </c>
      <c r="O8" s="60"/>
      <c r="P8" s="60"/>
      <c r="Q8" s="60"/>
      <c r="R8" s="60"/>
      <c r="S8" s="60"/>
      <c r="T8" s="60"/>
      <c r="U8" s="60"/>
      <c r="V8" s="60"/>
      <c r="W8" s="60">
        <v>10704336</v>
      </c>
      <c r="X8" s="60">
        <v>6017515</v>
      </c>
      <c r="Y8" s="60">
        <v>4686821</v>
      </c>
      <c r="Z8" s="140">
        <v>77.89</v>
      </c>
      <c r="AA8" s="62">
        <v>12035029</v>
      </c>
    </row>
    <row r="9" spans="1:27" ht="12.75">
      <c r="A9" s="249" t="s">
        <v>146</v>
      </c>
      <c r="B9" s="182"/>
      <c r="C9" s="155">
        <v>45087</v>
      </c>
      <c r="D9" s="155"/>
      <c r="E9" s="59">
        <v>4411893</v>
      </c>
      <c r="F9" s="60">
        <v>4411893</v>
      </c>
      <c r="G9" s="60">
        <v>18734138</v>
      </c>
      <c r="H9" s="60">
        <v>8784966</v>
      </c>
      <c r="I9" s="60">
        <v>8784966</v>
      </c>
      <c r="J9" s="60">
        <v>8784966</v>
      </c>
      <c r="K9" s="60">
        <v>15802989</v>
      </c>
      <c r="L9" s="60">
        <v>6666051</v>
      </c>
      <c r="M9" s="60">
        <v>6666051</v>
      </c>
      <c r="N9" s="60">
        <v>6666051</v>
      </c>
      <c r="O9" s="60"/>
      <c r="P9" s="60"/>
      <c r="Q9" s="60"/>
      <c r="R9" s="60"/>
      <c r="S9" s="60"/>
      <c r="T9" s="60"/>
      <c r="U9" s="60"/>
      <c r="V9" s="60"/>
      <c r="W9" s="60">
        <v>6666051</v>
      </c>
      <c r="X9" s="60">
        <v>2205947</v>
      </c>
      <c r="Y9" s="60">
        <v>4460104</v>
      </c>
      <c r="Z9" s="140">
        <v>202.19</v>
      </c>
      <c r="AA9" s="62">
        <v>4411893</v>
      </c>
    </row>
    <row r="10" spans="1:27" ht="12.75">
      <c r="A10" s="249" t="s">
        <v>147</v>
      </c>
      <c r="B10" s="182"/>
      <c r="C10" s="155">
        <v>8336588</v>
      </c>
      <c r="D10" s="155"/>
      <c r="E10" s="59">
        <v>227164</v>
      </c>
      <c r="F10" s="60">
        <v>227164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113582</v>
      </c>
      <c r="Y10" s="159">
        <v>-113582</v>
      </c>
      <c r="Z10" s="141">
        <v>-100</v>
      </c>
      <c r="AA10" s="225">
        <v>227164</v>
      </c>
    </row>
    <row r="11" spans="1:27" ht="12.75">
      <c r="A11" s="249" t="s">
        <v>148</v>
      </c>
      <c r="B11" s="182"/>
      <c r="C11" s="155">
        <v>265696</v>
      </c>
      <c r="D11" s="155"/>
      <c r="E11" s="59">
        <v>359811</v>
      </c>
      <c r="F11" s="60">
        <v>359811</v>
      </c>
      <c r="G11" s="60">
        <v>305812</v>
      </c>
      <c r="H11" s="60">
        <v>265696</v>
      </c>
      <c r="I11" s="60">
        <v>265696</v>
      </c>
      <c r="J11" s="60">
        <v>265696</v>
      </c>
      <c r="K11" s="60"/>
      <c r="L11" s="60">
        <v>265696</v>
      </c>
      <c r="M11" s="60">
        <v>265696</v>
      </c>
      <c r="N11" s="60">
        <v>265696</v>
      </c>
      <c r="O11" s="60"/>
      <c r="P11" s="60"/>
      <c r="Q11" s="60"/>
      <c r="R11" s="60"/>
      <c r="S11" s="60"/>
      <c r="T11" s="60"/>
      <c r="U11" s="60"/>
      <c r="V11" s="60"/>
      <c r="W11" s="60">
        <v>265696</v>
      </c>
      <c r="X11" s="60">
        <v>179906</v>
      </c>
      <c r="Y11" s="60">
        <v>85790</v>
      </c>
      <c r="Z11" s="140">
        <v>47.69</v>
      </c>
      <c r="AA11" s="62">
        <v>359811</v>
      </c>
    </row>
    <row r="12" spans="1:27" ht="12.75">
      <c r="A12" s="250" t="s">
        <v>56</v>
      </c>
      <c r="B12" s="251"/>
      <c r="C12" s="168">
        <f aca="true" t="shared" si="0" ref="C12:Y12">SUM(C6:C11)</f>
        <v>193927595</v>
      </c>
      <c r="D12" s="168">
        <f>SUM(D6:D11)</f>
        <v>0</v>
      </c>
      <c r="E12" s="72">
        <f t="shared" si="0"/>
        <v>127280492</v>
      </c>
      <c r="F12" s="73">
        <f t="shared" si="0"/>
        <v>127280492</v>
      </c>
      <c r="G12" s="73">
        <f t="shared" si="0"/>
        <v>322907806</v>
      </c>
      <c r="H12" s="73">
        <f t="shared" si="0"/>
        <v>292585406</v>
      </c>
      <c r="I12" s="73">
        <f t="shared" si="0"/>
        <v>292585406</v>
      </c>
      <c r="J12" s="73">
        <f t="shared" si="0"/>
        <v>292585406</v>
      </c>
      <c r="K12" s="73">
        <f t="shared" si="0"/>
        <v>1411990</v>
      </c>
      <c r="L12" s="73">
        <f t="shared" si="0"/>
        <v>245031384</v>
      </c>
      <c r="M12" s="73">
        <f t="shared" si="0"/>
        <v>245031384</v>
      </c>
      <c r="N12" s="73">
        <f t="shared" si="0"/>
        <v>245031384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245031384</v>
      </c>
      <c r="X12" s="73">
        <f t="shared" si="0"/>
        <v>63640248</v>
      </c>
      <c r="Y12" s="73">
        <f t="shared" si="0"/>
        <v>181391136</v>
      </c>
      <c r="Z12" s="170">
        <f>+IF(X12&lt;&gt;0,+(Y12/X12)*100,0)</f>
        <v>285.025815738493</v>
      </c>
      <c r="AA12" s="74">
        <f>SUM(AA6:AA11)</f>
        <v>127280492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67952400</v>
      </c>
      <c r="D17" s="155"/>
      <c r="E17" s="59">
        <v>61683100</v>
      </c>
      <c r="F17" s="60">
        <v>61683100</v>
      </c>
      <c r="G17" s="60">
        <v>65151000</v>
      </c>
      <c r="H17" s="60">
        <v>65151000</v>
      </c>
      <c r="I17" s="60">
        <v>65151000</v>
      </c>
      <c r="J17" s="60">
        <v>65151000</v>
      </c>
      <c r="K17" s="60"/>
      <c r="L17" s="60">
        <v>65151000</v>
      </c>
      <c r="M17" s="60">
        <v>65151000</v>
      </c>
      <c r="N17" s="60">
        <v>65151000</v>
      </c>
      <c r="O17" s="60"/>
      <c r="P17" s="60"/>
      <c r="Q17" s="60"/>
      <c r="R17" s="60"/>
      <c r="S17" s="60"/>
      <c r="T17" s="60"/>
      <c r="U17" s="60"/>
      <c r="V17" s="60"/>
      <c r="W17" s="60">
        <v>65151000</v>
      </c>
      <c r="X17" s="60">
        <v>30841550</v>
      </c>
      <c r="Y17" s="60">
        <v>34309450</v>
      </c>
      <c r="Z17" s="140">
        <v>111.24</v>
      </c>
      <c r="AA17" s="62">
        <v>61683100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434799893</v>
      </c>
      <c r="D19" s="155"/>
      <c r="E19" s="59">
        <v>440703136</v>
      </c>
      <c r="F19" s="60">
        <v>440703136</v>
      </c>
      <c r="G19" s="60">
        <v>159245362</v>
      </c>
      <c r="H19" s="60">
        <v>449364413</v>
      </c>
      <c r="I19" s="60">
        <v>449364413</v>
      </c>
      <c r="J19" s="60">
        <v>449364413</v>
      </c>
      <c r="K19" s="60">
        <v>2229690</v>
      </c>
      <c r="L19" s="60">
        <v>449364413</v>
      </c>
      <c r="M19" s="60">
        <v>449364413</v>
      </c>
      <c r="N19" s="60">
        <v>449364413</v>
      </c>
      <c r="O19" s="60"/>
      <c r="P19" s="60"/>
      <c r="Q19" s="60"/>
      <c r="R19" s="60"/>
      <c r="S19" s="60"/>
      <c r="T19" s="60"/>
      <c r="U19" s="60"/>
      <c r="V19" s="60"/>
      <c r="W19" s="60">
        <v>449364413</v>
      </c>
      <c r="X19" s="60">
        <v>220351568</v>
      </c>
      <c r="Y19" s="60">
        <v>229012845</v>
      </c>
      <c r="Z19" s="140">
        <v>103.93</v>
      </c>
      <c r="AA19" s="62">
        <v>440703136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779482</v>
      </c>
      <c r="D22" s="155"/>
      <c r="E22" s="59">
        <v>2707318</v>
      </c>
      <c r="F22" s="60">
        <v>2707318</v>
      </c>
      <c r="G22" s="60">
        <v>1414557</v>
      </c>
      <c r="H22" s="60">
        <v>1414557</v>
      </c>
      <c r="I22" s="60">
        <v>1414557</v>
      </c>
      <c r="J22" s="60">
        <v>1414557</v>
      </c>
      <c r="K22" s="60"/>
      <c r="L22" s="60">
        <v>1414557</v>
      </c>
      <c r="M22" s="60">
        <v>1414557</v>
      </c>
      <c r="N22" s="60">
        <v>1414557</v>
      </c>
      <c r="O22" s="60"/>
      <c r="P22" s="60"/>
      <c r="Q22" s="60"/>
      <c r="R22" s="60"/>
      <c r="S22" s="60"/>
      <c r="T22" s="60"/>
      <c r="U22" s="60"/>
      <c r="V22" s="60"/>
      <c r="W22" s="60">
        <v>1414557</v>
      </c>
      <c r="X22" s="60">
        <v>1353659</v>
      </c>
      <c r="Y22" s="60">
        <v>60898</v>
      </c>
      <c r="Z22" s="140">
        <v>4.5</v>
      </c>
      <c r="AA22" s="62">
        <v>2707318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>
        <v>3087117</v>
      </c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503531775</v>
      </c>
      <c r="D24" s="168">
        <f>SUM(D15:D23)</f>
        <v>0</v>
      </c>
      <c r="E24" s="76">
        <f t="shared" si="1"/>
        <v>505093554</v>
      </c>
      <c r="F24" s="77">
        <f t="shared" si="1"/>
        <v>505093554</v>
      </c>
      <c r="G24" s="77">
        <f t="shared" si="1"/>
        <v>228898036</v>
      </c>
      <c r="H24" s="77">
        <f t="shared" si="1"/>
        <v>515929970</v>
      </c>
      <c r="I24" s="77">
        <f t="shared" si="1"/>
        <v>515929970</v>
      </c>
      <c r="J24" s="77">
        <f t="shared" si="1"/>
        <v>515929970</v>
      </c>
      <c r="K24" s="77">
        <f t="shared" si="1"/>
        <v>2229690</v>
      </c>
      <c r="L24" s="77">
        <f t="shared" si="1"/>
        <v>515929970</v>
      </c>
      <c r="M24" s="77">
        <f t="shared" si="1"/>
        <v>515929970</v>
      </c>
      <c r="N24" s="77">
        <f t="shared" si="1"/>
        <v>515929970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515929970</v>
      </c>
      <c r="X24" s="77">
        <f t="shared" si="1"/>
        <v>252546777</v>
      </c>
      <c r="Y24" s="77">
        <f t="shared" si="1"/>
        <v>263383193</v>
      </c>
      <c r="Z24" s="212">
        <f>+IF(X24&lt;&gt;0,+(Y24/X24)*100,0)</f>
        <v>104.29085499673592</v>
      </c>
      <c r="AA24" s="79">
        <f>SUM(AA15:AA23)</f>
        <v>505093554</v>
      </c>
    </row>
    <row r="25" spans="1:27" ht="12.75">
      <c r="A25" s="250" t="s">
        <v>159</v>
      </c>
      <c r="B25" s="251"/>
      <c r="C25" s="168">
        <f aca="true" t="shared" si="2" ref="C25:Y25">+C12+C24</f>
        <v>697459370</v>
      </c>
      <c r="D25" s="168">
        <f>+D12+D24</f>
        <v>0</v>
      </c>
      <c r="E25" s="72">
        <f t="shared" si="2"/>
        <v>632374046</v>
      </c>
      <c r="F25" s="73">
        <f t="shared" si="2"/>
        <v>632374046</v>
      </c>
      <c r="G25" s="73">
        <f t="shared" si="2"/>
        <v>551805842</v>
      </c>
      <c r="H25" s="73">
        <f t="shared" si="2"/>
        <v>808515376</v>
      </c>
      <c r="I25" s="73">
        <f t="shared" si="2"/>
        <v>808515376</v>
      </c>
      <c r="J25" s="73">
        <f t="shared" si="2"/>
        <v>808515376</v>
      </c>
      <c r="K25" s="73">
        <f t="shared" si="2"/>
        <v>3641680</v>
      </c>
      <c r="L25" s="73">
        <f t="shared" si="2"/>
        <v>760961354</v>
      </c>
      <c r="M25" s="73">
        <f t="shared" si="2"/>
        <v>760961354</v>
      </c>
      <c r="N25" s="73">
        <f t="shared" si="2"/>
        <v>760961354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760961354</v>
      </c>
      <c r="X25" s="73">
        <f t="shared" si="2"/>
        <v>316187025</v>
      </c>
      <c r="Y25" s="73">
        <f t="shared" si="2"/>
        <v>444774329</v>
      </c>
      <c r="Z25" s="170">
        <f>+IF(X25&lt;&gt;0,+(Y25/X25)*100,0)</f>
        <v>140.66811533458718</v>
      </c>
      <c r="AA25" s="74">
        <f>+AA12+AA24</f>
        <v>632374046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305073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907217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49685494</v>
      </c>
      <c r="D32" s="155"/>
      <c r="E32" s="59">
        <v>11500000</v>
      </c>
      <c r="F32" s="60">
        <v>11500000</v>
      </c>
      <c r="G32" s="60">
        <v>50330581</v>
      </c>
      <c r="H32" s="60">
        <v>62092685</v>
      </c>
      <c r="I32" s="60">
        <v>62092685</v>
      </c>
      <c r="J32" s="60">
        <v>62092685</v>
      </c>
      <c r="K32" s="60">
        <v>6007917</v>
      </c>
      <c r="L32" s="60">
        <v>68371551</v>
      </c>
      <c r="M32" s="60">
        <v>68371551</v>
      </c>
      <c r="N32" s="60">
        <v>68371551</v>
      </c>
      <c r="O32" s="60"/>
      <c r="P32" s="60"/>
      <c r="Q32" s="60"/>
      <c r="R32" s="60"/>
      <c r="S32" s="60"/>
      <c r="T32" s="60"/>
      <c r="U32" s="60"/>
      <c r="V32" s="60"/>
      <c r="W32" s="60">
        <v>68371551</v>
      </c>
      <c r="X32" s="60">
        <v>5750000</v>
      </c>
      <c r="Y32" s="60">
        <v>62621551</v>
      </c>
      <c r="Z32" s="140">
        <v>1089.07</v>
      </c>
      <c r="AA32" s="62">
        <v>11500000</v>
      </c>
    </row>
    <row r="33" spans="1:27" ht="12.75">
      <c r="A33" s="249" t="s">
        <v>165</v>
      </c>
      <c r="B33" s="182"/>
      <c r="C33" s="155">
        <v>756018</v>
      </c>
      <c r="D33" s="155"/>
      <c r="E33" s="59">
        <v>15261728</v>
      </c>
      <c r="F33" s="60">
        <v>15261728</v>
      </c>
      <c r="G33" s="60">
        <v>12913814</v>
      </c>
      <c r="H33" s="60">
        <v>13447699</v>
      </c>
      <c r="I33" s="60">
        <v>13447699</v>
      </c>
      <c r="J33" s="60">
        <v>13447699</v>
      </c>
      <c r="K33" s="60"/>
      <c r="L33" s="60">
        <v>12733654</v>
      </c>
      <c r="M33" s="60">
        <v>12733654</v>
      </c>
      <c r="N33" s="60">
        <v>12733654</v>
      </c>
      <c r="O33" s="60"/>
      <c r="P33" s="60"/>
      <c r="Q33" s="60"/>
      <c r="R33" s="60"/>
      <c r="S33" s="60"/>
      <c r="T33" s="60"/>
      <c r="U33" s="60"/>
      <c r="V33" s="60"/>
      <c r="W33" s="60">
        <v>12733654</v>
      </c>
      <c r="X33" s="60">
        <v>7630864</v>
      </c>
      <c r="Y33" s="60">
        <v>5102790</v>
      </c>
      <c r="Z33" s="140">
        <v>66.87</v>
      </c>
      <c r="AA33" s="62">
        <v>15261728</v>
      </c>
    </row>
    <row r="34" spans="1:27" ht="12.75">
      <c r="A34" s="250" t="s">
        <v>58</v>
      </c>
      <c r="B34" s="251"/>
      <c r="C34" s="168">
        <f aca="true" t="shared" si="3" ref="C34:Y34">SUM(C29:C33)</f>
        <v>51653802</v>
      </c>
      <c r="D34" s="168">
        <f>SUM(D29:D33)</f>
        <v>0</v>
      </c>
      <c r="E34" s="72">
        <f t="shared" si="3"/>
        <v>26761728</v>
      </c>
      <c r="F34" s="73">
        <f t="shared" si="3"/>
        <v>26761728</v>
      </c>
      <c r="G34" s="73">
        <f t="shared" si="3"/>
        <v>63244395</v>
      </c>
      <c r="H34" s="73">
        <f t="shared" si="3"/>
        <v>75540384</v>
      </c>
      <c r="I34" s="73">
        <f t="shared" si="3"/>
        <v>75540384</v>
      </c>
      <c r="J34" s="73">
        <f t="shared" si="3"/>
        <v>75540384</v>
      </c>
      <c r="K34" s="73">
        <f t="shared" si="3"/>
        <v>6007917</v>
      </c>
      <c r="L34" s="73">
        <f t="shared" si="3"/>
        <v>81105205</v>
      </c>
      <c r="M34" s="73">
        <f t="shared" si="3"/>
        <v>81105205</v>
      </c>
      <c r="N34" s="73">
        <f t="shared" si="3"/>
        <v>81105205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81105205</v>
      </c>
      <c r="X34" s="73">
        <f t="shared" si="3"/>
        <v>13380864</v>
      </c>
      <c r="Y34" s="73">
        <f t="shared" si="3"/>
        <v>67724341</v>
      </c>
      <c r="Z34" s="170">
        <f>+IF(X34&lt;&gt;0,+(Y34/X34)*100,0)</f>
        <v>506.12831129589244</v>
      </c>
      <c r="AA34" s="74">
        <f>SUM(AA29:AA33)</f>
        <v>26761728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438421</v>
      </c>
      <c r="D37" s="155"/>
      <c r="E37" s="59">
        <v>1702400</v>
      </c>
      <c r="F37" s="60">
        <v>1702400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851200</v>
      </c>
      <c r="Y37" s="60">
        <v>-851200</v>
      </c>
      <c r="Z37" s="140">
        <v>-100</v>
      </c>
      <c r="AA37" s="62">
        <v>1702400</v>
      </c>
    </row>
    <row r="38" spans="1:27" ht="12.75">
      <c r="A38" s="249" t="s">
        <v>165</v>
      </c>
      <c r="B38" s="182"/>
      <c r="C38" s="155">
        <v>5732642</v>
      </c>
      <c r="D38" s="155"/>
      <c r="E38" s="59"/>
      <c r="F38" s="60"/>
      <c r="G38" s="60">
        <v>4246553</v>
      </c>
      <c r="H38" s="60">
        <v>4947004</v>
      </c>
      <c r="I38" s="60">
        <v>4947004</v>
      </c>
      <c r="J38" s="60">
        <v>4947004</v>
      </c>
      <c r="K38" s="60"/>
      <c r="L38" s="60">
        <v>4947004</v>
      </c>
      <c r="M38" s="60">
        <v>4947004</v>
      </c>
      <c r="N38" s="60">
        <v>4947004</v>
      </c>
      <c r="O38" s="60"/>
      <c r="P38" s="60"/>
      <c r="Q38" s="60"/>
      <c r="R38" s="60"/>
      <c r="S38" s="60"/>
      <c r="T38" s="60"/>
      <c r="U38" s="60"/>
      <c r="V38" s="60"/>
      <c r="W38" s="60">
        <v>4947004</v>
      </c>
      <c r="X38" s="60"/>
      <c r="Y38" s="60">
        <v>4947004</v>
      </c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6171063</v>
      </c>
      <c r="D39" s="168">
        <f>SUM(D37:D38)</f>
        <v>0</v>
      </c>
      <c r="E39" s="76">
        <f t="shared" si="4"/>
        <v>1702400</v>
      </c>
      <c r="F39" s="77">
        <f t="shared" si="4"/>
        <v>1702400</v>
      </c>
      <c r="G39" s="77">
        <f t="shared" si="4"/>
        <v>4246553</v>
      </c>
      <c r="H39" s="77">
        <f t="shared" si="4"/>
        <v>4947004</v>
      </c>
      <c r="I39" s="77">
        <f t="shared" si="4"/>
        <v>4947004</v>
      </c>
      <c r="J39" s="77">
        <f t="shared" si="4"/>
        <v>4947004</v>
      </c>
      <c r="K39" s="77">
        <f t="shared" si="4"/>
        <v>0</v>
      </c>
      <c r="L39" s="77">
        <f t="shared" si="4"/>
        <v>4947004</v>
      </c>
      <c r="M39" s="77">
        <f t="shared" si="4"/>
        <v>4947004</v>
      </c>
      <c r="N39" s="77">
        <f t="shared" si="4"/>
        <v>4947004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4947004</v>
      </c>
      <c r="X39" s="77">
        <f t="shared" si="4"/>
        <v>851200</v>
      </c>
      <c r="Y39" s="77">
        <f t="shared" si="4"/>
        <v>4095804</v>
      </c>
      <c r="Z39" s="212">
        <f>+IF(X39&lt;&gt;0,+(Y39/X39)*100,0)</f>
        <v>481.1799812030075</v>
      </c>
      <c r="AA39" s="79">
        <f>SUM(AA37:AA38)</f>
        <v>1702400</v>
      </c>
    </row>
    <row r="40" spans="1:27" ht="12.75">
      <c r="A40" s="250" t="s">
        <v>167</v>
      </c>
      <c r="B40" s="251"/>
      <c r="C40" s="168">
        <f aca="true" t="shared" si="5" ref="C40:Y40">+C34+C39</f>
        <v>57824865</v>
      </c>
      <c r="D40" s="168">
        <f>+D34+D39</f>
        <v>0</v>
      </c>
      <c r="E40" s="72">
        <f t="shared" si="5"/>
        <v>28464128</v>
      </c>
      <c r="F40" s="73">
        <f t="shared" si="5"/>
        <v>28464128</v>
      </c>
      <c r="G40" s="73">
        <f t="shared" si="5"/>
        <v>67490948</v>
      </c>
      <c r="H40" s="73">
        <f t="shared" si="5"/>
        <v>80487388</v>
      </c>
      <c r="I40" s="73">
        <f t="shared" si="5"/>
        <v>80487388</v>
      </c>
      <c r="J40" s="73">
        <f t="shared" si="5"/>
        <v>80487388</v>
      </c>
      <c r="K40" s="73">
        <f t="shared" si="5"/>
        <v>6007917</v>
      </c>
      <c r="L40" s="73">
        <f t="shared" si="5"/>
        <v>86052209</v>
      </c>
      <c r="M40" s="73">
        <f t="shared" si="5"/>
        <v>86052209</v>
      </c>
      <c r="N40" s="73">
        <f t="shared" si="5"/>
        <v>86052209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86052209</v>
      </c>
      <c r="X40" s="73">
        <f t="shared" si="5"/>
        <v>14232064</v>
      </c>
      <c r="Y40" s="73">
        <f t="shared" si="5"/>
        <v>71820145</v>
      </c>
      <c r="Z40" s="170">
        <f>+IF(X40&lt;&gt;0,+(Y40/X40)*100,0)</f>
        <v>504.6361862903371</v>
      </c>
      <c r="AA40" s="74">
        <f>+AA34+AA39</f>
        <v>28464128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639634505</v>
      </c>
      <c r="D42" s="257">
        <f>+D25-D40</f>
        <v>0</v>
      </c>
      <c r="E42" s="258">
        <f t="shared" si="6"/>
        <v>603909918</v>
      </c>
      <c r="F42" s="259">
        <f t="shared" si="6"/>
        <v>603909918</v>
      </c>
      <c r="G42" s="259">
        <f t="shared" si="6"/>
        <v>484314894</v>
      </c>
      <c r="H42" s="259">
        <f t="shared" si="6"/>
        <v>728027988</v>
      </c>
      <c r="I42" s="259">
        <f t="shared" si="6"/>
        <v>728027988</v>
      </c>
      <c r="J42" s="259">
        <f t="shared" si="6"/>
        <v>728027988</v>
      </c>
      <c r="K42" s="259">
        <f t="shared" si="6"/>
        <v>-2366237</v>
      </c>
      <c r="L42" s="259">
        <f t="shared" si="6"/>
        <v>674909145</v>
      </c>
      <c r="M42" s="259">
        <f t="shared" si="6"/>
        <v>674909145</v>
      </c>
      <c r="N42" s="259">
        <f t="shared" si="6"/>
        <v>674909145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674909145</v>
      </c>
      <c r="X42" s="259">
        <f t="shared" si="6"/>
        <v>301954961</v>
      </c>
      <c r="Y42" s="259">
        <f t="shared" si="6"/>
        <v>372954184</v>
      </c>
      <c r="Z42" s="260">
        <f>+IF(X42&lt;&gt;0,+(Y42/X42)*100,0)</f>
        <v>123.51318314654219</v>
      </c>
      <c r="AA42" s="261">
        <f>+AA25-AA40</f>
        <v>603909918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639634505</v>
      </c>
      <c r="D45" s="155"/>
      <c r="E45" s="59">
        <v>603909918</v>
      </c>
      <c r="F45" s="60">
        <v>603909918</v>
      </c>
      <c r="G45" s="60">
        <v>478920594</v>
      </c>
      <c r="H45" s="60">
        <v>722633688</v>
      </c>
      <c r="I45" s="60">
        <v>722633688</v>
      </c>
      <c r="J45" s="60">
        <v>722633688</v>
      </c>
      <c r="K45" s="60">
        <v>-2366237</v>
      </c>
      <c r="L45" s="60">
        <v>669514845</v>
      </c>
      <c r="M45" s="60">
        <v>669514845</v>
      </c>
      <c r="N45" s="60">
        <v>669514845</v>
      </c>
      <c r="O45" s="60"/>
      <c r="P45" s="60"/>
      <c r="Q45" s="60"/>
      <c r="R45" s="60"/>
      <c r="S45" s="60"/>
      <c r="T45" s="60"/>
      <c r="U45" s="60"/>
      <c r="V45" s="60"/>
      <c r="W45" s="60">
        <v>669514845</v>
      </c>
      <c r="X45" s="60">
        <v>301954959</v>
      </c>
      <c r="Y45" s="60">
        <v>367559886</v>
      </c>
      <c r="Z45" s="139">
        <v>121.73</v>
      </c>
      <c r="AA45" s="62">
        <v>603909918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>
        <v>5394300</v>
      </c>
      <c r="H46" s="60">
        <v>5394300</v>
      </c>
      <c r="I46" s="60">
        <v>5394300</v>
      </c>
      <c r="J46" s="60">
        <v>5394300</v>
      </c>
      <c r="K46" s="60"/>
      <c r="L46" s="60">
        <v>5394300</v>
      </c>
      <c r="M46" s="60">
        <v>5394300</v>
      </c>
      <c r="N46" s="60">
        <v>5394300</v>
      </c>
      <c r="O46" s="60"/>
      <c r="P46" s="60"/>
      <c r="Q46" s="60"/>
      <c r="R46" s="60"/>
      <c r="S46" s="60"/>
      <c r="T46" s="60"/>
      <c r="U46" s="60"/>
      <c r="V46" s="60"/>
      <c r="W46" s="60">
        <v>5394300</v>
      </c>
      <c r="X46" s="60"/>
      <c r="Y46" s="60">
        <v>5394300</v>
      </c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639634505</v>
      </c>
      <c r="D48" s="217">
        <f>SUM(D45:D47)</f>
        <v>0</v>
      </c>
      <c r="E48" s="264">
        <f t="shared" si="7"/>
        <v>603909918</v>
      </c>
      <c r="F48" s="219">
        <f t="shared" si="7"/>
        <v>603909918</v>
      </c>
      <c r="G48" s="219">
        <f t="shared" si="7"/>
        <v>484314894</v>
      </c>
      <c r="H48" s="219">
        <f t="shared" si="7"/>
        <v>728027988</v>
      </c>
      <c r="I48" s="219">
        <f t="shared" si="7"/>
        <v>728027988</v>
      </c>
      <c r="J48" s="219">
        <f t="shared" si="7"/>
        <v>728027988</v>
      </c>
      <c r="K48" s="219">
        <f t="shared" si="7"/>
        <v>-2366237</v>
      </c>
      <c r="L48" s="219">
        <f t="shared" si="7"/>
        <v>674909145</v>
      </c>
      <c r="M48" s="219">
        <f t="shared" si="7"/>
        <v>674909145</v>
      </c>
      <c r="N48" s="219">
        <f t="shared" si="7"/>
        <v>674909145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674909145</v>
      </c>
      <c r="X48" s="219">
        <f t="shared" si="7"/>
        <v>301954959</v>
      </c>
      <c r="Y48" s="219">
        <f t="shared" si="7"/>
        <v>372954186</v>
      </c>
      <c r="Z48" s="265">
        <f>+IF(X48&lt;&gt;0,+(Y48/X48)*100,0)</f>
        <v>123.51318462698273</v>
      </c>
      <c r="AA48" s="232">
        <f>SUM(AA45:AA47)</f>
        <v>603909918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4604206</v>
      </c>
      <c r="D6" s="155"/>
      <c r="E6" s="59">
        <v>6330800</v>
      </c>
      <c r="F6" s="60">
        <v>6330800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2600000</v>
      </c>
      <c r="Y6" s="60">
        <v>-2600000</v>
      </c>
      <c r="Z6" s="140">
        <v>-100</v>
      </c>
      <c r="AA6" s="62">
        <v>6330800</v>
      </c>
    </row>
    <row r="7" spans="1:27" ht="12.75">
      <c r="A7" s="249" t="s">
        <v>32</v>
      </c>
      <c r="B7" s="182"/>
      <c r="C7" s="155">
        <v>228753</v>
      </c>
      <c r="D7" s="155"/>
      <c r="E7" s="59">
        <v>235450</v>
      </c>
      <c r="F7" s="60">
        <v>235450</v>
      </c>
      <c r="G7" s="60">
        <v>19030</v>
      </c>
      <c r="H7" s="60">
        <v>5222</v>
      </c>
      <c r="I7" s="60">
        <v>3415</v>
      </c>
      <c r="J7" s="60">
        <v>27667</v>
      </c>
      <c r="K7" s="60"/>
      <c r="L7" s="60">
        <v>1663</v>
      </c>
      <c r="M7" s="60">
        <v>5222</v>
      </c>
      <c r="N7" s="60">
        <v>6885</v>
      </c>
      <c r="O7" s="60"/>
      <c r="P7" s="60"/>
      <c r="Q7" s="60"/>
      <c r="R7" s="60"/>
      <c r="S7" s="60"/>
      <c r="T7" s="60"/>
      <c r="U7" s="60"/>
      <c r="V7" s="60"/>
      <c r="W7" s="60">
        <v>34552</v>
      </c>
      <c r="X7" s="60">
        <v>145000</v>
      </c>
      <c r="Y7" s="60">
        <v>-110448</v>
      </c>
      <c r="Z7" s="140">
        <v>-76.17</v>
      </c>
      <c r="AA7" s="62">
        <v>235450</v>
      </c>
    </row>
    <row r="8" spans="1:27" ht="12.75">
      <c r="A8" s="249" t="s">
        <v>178</v>
      </c>
      <c r="B8" s="182"/>
      <c r="C8" s="155">
        <v>6086772</v>
      </c>
      <c r="D8" s="155"/>
      <c r="E8" s="59">
        <v>5902616</v>
      </c>
      <c r="F8" s="60">
        <v>5902616</v>
      </c>
      <c r="G8" s="60">
        <v>3809701</v>
      </c>
      <c r="H8" s="60">
        <v>5267998</v>
      </c>
      <c r="I8" s="60">
        <v>1796819</v>
      </c>
      <c r="J8" s="60">
        <v>10874518</v>
      </c>
      <c r="K8" s="60"/>
      <c r="L8" s="60">
        <v>543070</v>
      </c>
      <c r="M8" s="60">
        <v>5267998</v>
      </c>
      <c r="N8" s="60">
        <v>5811068</v>
      </c>
      <c r="O8" s="60"/>
      <c r="P8" s="60"/>
      <c r="Q8" s="60"/>
      <c r="R8" s="60"/>
      <c r="S8" s="60"/>
      <c r="T8" s="60"/>
      <c r="U8" s="60"/>
      <c r="V8" s="60"/>
      <c r="W8" s="60">
        <v>16685586</v>
      </c>
      <c r="X8" s="60">
        <v>3687076</v>
      </c>
      <c r="Y8" s="60">
        <v>12998510</v>
      </c>
      <c r="Z8" s="140">
        <v>352.54</v>
      </c>
      <c r="AA8" s="62">
        <v>5902616</v>
      </c>
    </row>
    <row r="9" spans="1:27" ht="12.75">
      <c r="A9" s="249" t="s">
        <v>179</v>
      </c>
      <c r="B9" s="182"/>
      <c r="C9" s="155">
        <v>275144189</v>
      </c>
      <c r="D9" s="155"/>
      <c r="E9" s="59">
        <v>259523250</v>
      </c>
      <c r="F9" s="60">
        <v>259523250</v>
      </c>
      <c r="G9" s="60">
        <v>126763000</v>
      </c>
      <c r="H9" s="60"/>
      <c r="I9" s="60"/>
      <c r="J9" s="60">
        <v>126763000</v>
      </c>
      <c r="K9" s="60"/>
      <c r="L9" s="60">
        <v>63945000</v>
      </c>
      <c r="M9" s="60"/>
      <c r="N9" s="60">
        <v>63945000</v>
      </c>
      <c r="O9" s="60"/>
      <c r="P9" s="60"/>
      <c r="Q9" s="60"/>
      <c r="R9" s="60"/>
      <c r="S9" s="60"/>
      <c r="T9" s="60"/>
      <c r="U9" s="60"/>
      <c r="V9" s="60"/>
      <c r="W9" s="60">
        <v>190708000</v>
      </c>
      <c r="X9" s="60">
        <v>173715500</v>
      </c>
      <c r="Y9" s="60">
        <v>16992500</v>
      </c>
      <c r="Z9" s="140">
        <v>9.78</v>
      </c>
      <c r="AA9" s="62">
        <v>259523250</v>
      </c>
    </row>
    <row r="10" spans="1:27" ht="12.75">
      <c r="A10" s="249" t="s">
        <v>180</v>
      </c>
      <c r="B10" s="182"/>
      <c r="C10" s="155">
        <v>78646008</v>
      </c>
      <c r="D10" s="155"/>
      <c r="E10" s="59">
        <v>96268749</v>
      </c>
      <c r="F10" s="60">
        <v>96268749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64179166</v>
      </c>
      <c r="Y10" s="60">
        <v>-64179166</v>
      </c>
      <c r="Z10" s="140">
        <v>-100</v>
      </c>
      <c r="AA10" s="62">
        <v>96268749</v>
      </c>
    </row>
    <row r="11" spans="1:27" ht="12.75">
      <c r="A11" s="249" t="s">
        <v>181</v>
      </c>
      <c r="B11" s="182"/>
      <c r="C11" s="155">
        <v>12519336</v>
      </c>
      <c r="D11" s="155"/>
      <c r="E11" s="59">
        <v>8103540</v>
      </c>
      <c r="F11" s="60">
        <v>8103540</v>
      </c>
      <c r="G11" s="60">
        <v>498367</v>
      </c>
      <c r="H11" s="60">
        <v>462670</v>
      </c>
      <c r="I11" s="60">
        <v>322317</v>
      </c>
      <c r="J11" s="60">
        <v>1283354</v>
      </c>
      <c r="K11" s="60"/>
      <c r="L11" s="60">
        <v>209740</v>
      </c>
      <c r="M11" s="60">
        <v>462670</v>
      </c>
      <c r="N11" s="60">
        <v>672410</v>
      </c>
      <c r="O11" s="60"/>
      <c r="P11" s="60"/>
      <c r="Q11" s="60"/>
      <c r="R11" s="60"/>
      <c r="S11" s="60"/>
      <c r="T11" s="60"/>
      <c r="U11" s="60"/>
      <c r="V11" s="60"/>
      <c r="W11" s="60">
        <v>1955764</v>
      </c>
      <c r="X11" s="60">
        <v>4533720</v>
      </c>
      <c r="Y11" s="60">
        <v>-2577956</v>
      </c>
      <c r="Z11" s="140">
        <v>-56.86</v>
      </c>
      <c r="AA11" s="62">
        <v>8103540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-239277475</v>
      </c>
      <c r="D14" s="155"/>
      <c r="E14" s="59">
        <v>-269088441</v>
      </c>
      <c r="F14" s="60">
        <v>-269088441</v>
      </c>
      <c r="G14" s="60">
        <v>-9401918</v>
      </c>
      <c r="H14" s="60">
        <v>-12663705</v>
      </c>
      <c r="I14" s="60">
        <v>-12006575</v>
      </c>
      <c r="J14" s="60">
        <v>-34072198</v>
      </c>
      <c r="K14" s="60">
        <v>-18253945</v>
      </c>
      <c r="L14" s="60">
        <v>-6366743</v>
      </c>
      <c r="M14" s="60">
        <v>-12663705</v>
      </c>
      <c r="N14" s="60">
        <v>-37284393</v>
      </c>
      <c r="O14" s="60"/>
      <c r="P14" s="60"/>
      <c r="Q14" s="60"/>
      <c r="R14" s="60"/>
      <c r="S14" s="60"/>
      <c r="T14" s="60"/>
      <c r="U14" s="60"/>
      <c r="V14" s="60"/>
      <c r="W14" s="60">
        <v>-71356591</v>
      </c>
      <c r="X14" s="60">
        <v>-125309284</v>
      </c>
      <c r="Y14" s="60">
        <v>53952693</v>
      </c>
      <c r="Z14" s="140">
        <v>-43.06</v>
      </c>
      <c r="AA14" s="62">
        <v>-269088441</v>
      </c>
    </row>
    <row r="15" spans="1:27" ht="12.75">
      <c r="A15" s="249" t="s">
        <v>40</v>
      </c>
      <c r="B15" s="182"/>
      <c r="C15" s="155">
        <v>-130200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>
        <v>-1304775</v>
      </c>
      <c r="D16" s="155"/>
      <c r="E16" s="59">
        <v>-4996000</v>
      </c>
      <c r="F16" s="60">
        <v>-4996000</v>
      </c>
      <c r="G16" s="60">
        <v>-24280</v>
      </c>
      <c r="H16" s="60">
        <v>-31202</v>
      </c>
      <c r="I16" s="60">
        <v>-42480</v>
      </c>
      <c r="J16" s="60">
        <v>-97962</v>
      </c>
      <c r="K16" s="60">
        <v>-139710</v>
      </c>
      <c r="L16" s="60">
        <v>-28066</v>
      </c>
      <c r="M16" s="60">
        <v>-31202</v>
      </c>
      <c r="N16" s="60">
        <v>-198978</v>
      </c>
      <c r="O16" s="60"/>
      <c r="P16" s="60"/>
      <c r="Q16" s="60"/>
      <c r="R16" s="60"/>
      <c r="S16" s="60"/>
      <c r="T16" s="60"/>
      <c r="U16" s="60"/>
      <c r="V16" s="60"/>
      <c r="W16" s="60">
        <v>-296940</v>
      </c>
      <c r="X16" s="60">
        <v>-2150000</v>
      </c>
      <c r="Y16" s="60">
        <v>1853060</v>
      </c>
      <c r="Z16" s="140">
        <v>-86.19</v>
      </c>
      <c r="AA16" s="62">
        <v>-4996000</v>
      </c>
    </row>
    <row r="17" spans="1:27" ht="12.75">
      <c r="A17" s="250" t="s">
        <v>185</v>
      </c>
      <c r="B17" s="251"/>
      <c r="C17" s="168">
        <f aca="true" t="shared" si="0" ref="C17:Y17">SUM(C6:C16)</f>
        <v>136516814</v>
      </c>
      <c r="D17" s="168">
        <f t="shared" si="0"/>
        <v>0</v>
      </c>
      <c r="E17" s="72">
        <f t="shared" si="0"/>
        <v>102279964</v>
      </c>
      <c r="F17" s="73">
        <f t="shared" si="0"/>
        <v>102279964</v>
      </c>
      <c r="G17" s="73">
        <f t="shared" si="0"/>
        <v>121663900</v>
      </c>
      <c r="H17" s="73">
        <f t="shared" si="0"/>
        <v>-6959017</v>
      </c>
      <c r="I17" s="73">
        <f t="shared" si="0"/>
        <v>-9926504</v>
      </c>
      <c r="J17" s="73">
        <f t="shared" si="0"/>
        <v>104778379</v>
      </c>
      <c r="K17" s="73">
        <f t="shared" si="0"/>
        <v>-18393655</v>
      </c>
      <c r="L17" s="73">
        <f t="shared" si="0"/>
        <v>58304664</v>
      </c>
      <c r="M17" s="73">
        <f t="shared" si="0"/>
        <v>-6959017</v>
      </c>
      <c r="N17" s="73">
        <f t="shared" si="0"/>
        <v>32951992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137730371</v>
      </c>
      <c r="X17" s="73">
        <f t="shared" si="0"/>
        <v>121401178</v>
      </c>
      <c r="Y17" s="73">
        <f t="shared" si="0"/>
        <v>16329193</v>
      </c>
      <c r="Z17" s="170">
        <f>+IF(X17&lt;&gt;0,+(Y17/X17)*100,0)</f>
        <v>13.450605067440119</v>
      </c>
      <c r="AA17" s="74">
        <f>SUM(AA6:AA16)</f>
        <v>102279964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206722</v>
      </c>
      <c r="D21" s="155"/>
      <c r="E21" s="59">
        <v>300000</v>
      </c>
      <c r="F21" s="60">
        <v>300000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300000</v>
      </c>
      <c r="Y21" s="159">
        <v>-300000</v>
      </c>
      <c r="Z21" s="141">
        <v>-100</v>
      </c>
      <c r="AA21" s="225">
        <v>300000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-29041000</v>
      </c>
      <c r="H24" s="60">
        <v>-2031000</v>
      </c>
      <c r="I24" s="60"/>
      <c r="J24" s="60">
        <v>-31072000</v>
      </c>
      <c r="K24" s="60"/>
      <c r="L24" s="60">
        <v>-24112000</v>
      </c>
      <c r="M24" s="60"/>
      <c r="N24" s="60">
        <v>-24112000</v>
      </c>
      <c r="O24" s="60"/>
      <c r="P24" s="60"/>
      <c r="Q24" s="60"/>
      <c r="R24" s="60"/>
      <c r="S24" s="60"/>
      <c r="T24" s="60"/>
      <c r="U24" s="60"/>
      <c r="V24" s="60"/>
      <c r="W24" s="60">
        <v>-55184000</v>
      </c>
      <c r="X24" s="60"/>
      <c r="Y24" s="60">
        <v>-55184000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-82246803</v>
      </c>
      <c r="D26" s="155"/>
      <c r="E26" s="59">
        <v>-118968750</v>
      </c>
      <c r="F26" s="60">
        <v>-118968750</v>
      </c>
      <c r="G26" s="60">
        <v>-990482</v>
      </c>
      <c r="H26" s="60">
        <v>-222387</v>
      </c>
      <c r="I26" s="60">
        <v>-4180215</v>
      </c>
      <c r="J26" s="60">
        <v>-5393084</v>
      </c>
      <c r="K26" s="60"/>
      <c r="L26" s="60">
        <v>-235993</v>
      </c>
      <c r="M26" s="60">
        <v>-222387</v>
      </c>
      <c r="N26" s="60">
        <v>-458380</v>
      </c>
      <c r="O26" s="60"/>
      <c r="P26" s="60"/>
      <c r="Q26" s="60"/>
      <c r="R26" s="60"/>
      <c r="S26" s="60"/>
      <c r="T26" s="60"/>
      <c r="U26" s="60"/>
      <c r="V26" s="60"/>
      <c r="W26" s="60">
        <v>-5851464</v>
      </c>
      <c r="X26" s="60">
        <v>-49300000</v>
      </c>
      <c r="Y26" s="60">
        <v>43448536</v>
      </c>
      <c r="Z26" s="140">
        <v>-88.13</v>
      </c>
      <c r="AA26" s="62">
        <v>-118968750</v>
      </c>
    </row>
    <row r="27" spans="1:27" ht="12.75">
      <c r="A27" s="250" t="s">
        <v>192</v>
      </c>
      <c r="B27" s="251"/>
      <c r="C27" s="168">
        <f aca="true" t="shared" si="1" ref="C27:Y27">SUM(C21:C26)</f>
        <v>-82040081</v>
      </c>
      <c r="D27" s="168">
        <f>SUM(D21:D26)</f>
        <v>0</v>
      </c>
      <c r="E27" s="72">
        <f t="shared" si="1"/>
        <v>-118668750</v>
      </c>
      <c r="F27" s="73">
        <f t="shared" si="1"/>
        <v>-118668750</v>
      </c>
      <c r="G27" s="73">
        <f t="shared" si="1"/>
        <v>-30031482</v>
      </c>
      <c r="H27" s="73">
        <f t="shared" si="1"/>
        <v>-2253387</v>
      </c>
      <c r="I27" s="73">
        <f t="shared" si="1"/>
        <v>-4180215</v>
      </c>
      <c r="J27" s="73">
        <f t="shared" si="1"/>
        <v>-36465084</v>
      </c>
      <c r="K27" s="73">
        <f t="shared" si="1"/>
        <v>0</v>
      </c>
      <c r="L27" s="73">
        <f t="shared" si="1"/>
        <v>-24347993</v>
      </c>
      <c r="M27" s="73">
        <f t="shared" si="1"/>
        <v>-222387</v>
      </c>
      <c r="N27" s="73">
        <f t="shared" si="1"/>
        <v>-24570380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-61035464</v>
      </c>
      <c r="X27" s="73">
        <f t="shared" si="1"/>
        <v>-49000000</v>
      </c>
      <c r="Y27" s="73">
        <f t="shared" si="1"/>
        <v>-12035464</v>
      </c>
      <c r="Z27" s="170">
        <f>+IF(X27&lt;&gt;0,+(Y27/X27)*100,0)</f>
        <v>24.56217142857143</v>
      </c>
      <c r="AA27" s="74">
        <f>SUM(AA21:AA26)</f>
        <v>-118668750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-4212112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-175537</v>
      </c>
      <c r="D35" s="155"/>
      <c r="E35" s="59"/>
      <c r="F35" s="60"/>
      <c r="G35" s="60"/>
      <c r="H35" s="60">
        <v>1190104</v>
      </c>
      <c r="I35" s="60">
        <v>-1190104</v>
      </c>
      <c r="J35" s="60"/>
      <c r="K35" s="60"/>
      <c r="L35" s="60"/>
      <c r="M35" s="60">
        <v>1190104</v>
      </c>
      <c r="N35" s="60">
        <v>1190104</v>
      </c>
      <c r="O35" s="60"/>
      <c r="P35" s="60"/>
      <c r="Q35" s="60"/>
      <c r="R35" s="60"/>
      <c r="S35" s="60"/>
      <c r="T35" s="60"/>
      <c r="U35" s="60"/>
      <c r="V35" s="60"/>
      <c r="W35" s="60">
        <v>1190104</v>
      </c>
      <c r="X35" s="60"/>
      <c r="Y35" s="60">
        <v>1190104</v>
      </c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-4387649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1190104</v>
      </c>
      <c r="I36" s="73">
        <f t="shared" si="2"/>
        <v>-1190104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1190104</v>
      </c>
      <c r="N36" s="73">
        <f t="shared" si="2"/>
        <v>1190104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1190104</v>
      </c>
      <c r="X36" s="73">
        <f t="shared" si="2"/>
        <v>0</v>
      </c>
      <c r="Y36" s="73">
        <f t="shared" si="2"/>
        <v>1190104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50089084</v>
      </c>
      <c r="D38" s="153">
        <f>+D17+D27+D36</f>
        <v>0</v>
      </c>
      <c r="E38" s="99">
        <f t="shared" si="3"/>
        <v>-16388786</v>
      </c>
      <c r="F38" s="100">
        <f t="shared" si="3"/>
        <v>-16388786</v>
      </c>
      <c r="G38" s="100">
        <f t="shared" si="3"/>
        <v>91632418</v>
      </c>
      <c r="H38" s="100">
        <f t="shared" si="3"/>
        <v>-8022300</v>
      </c>
      <c r="I38" s="100">
        <f t="shared" si="3"/>
        <v>-15296823</v>
      </c>
      <c r="J38" s="100">
        <f t="shared" si="3"/>
        <v>68313295</v>
      </c>
      <c r="K38" s="100">
        <f t="shared" si="3"/>
        <v>-18393655</v>
      </c>
      <c r="L38" s="100">
        <f t="shared" si="3"/>
        <v>33956671</v>
      </c>
      <c r="M38" s="100">
        <f t="shared" si="3"/>
        <v>-5991300</v>
      </c>
      <c r="N38" s="100">
        <f t="shared" si="3"/>
        <v>9571716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77885011</v>
      </c>
      <c r="X38" s="100">
        <f t="shared" si="3"/>
        <v>72401178</v>
      </c>
      <c r="Y38" s="100">
        <f t="shared" si="3"/>
        <v>5483833</v>
      </c>
      <c r="Z38" s="137">
        <f>+IF(X38&lt;&gt;0,+(Y38/X38)*100,0)</f>
        <v>7.574231734185319</v>
      </c>
      <c r="AA38" s="102">
        <f>+AA17+AA27+AA36</f>
        <v>-16388786</v>
      </c>
    </row>
    <row r="39" spans="1:27" ht="12.75">
      <c r="A39" s="249" t="s">
        <v>200</v>
      </c>
      <c r="B39" s="182"/>
      <c r="C39" s="153">
        <v>134319513</v>
      </c>
      <c r="D39" s="153"/>
      <c r="E39" s="99">
        <v>134319513</v>
      </c>
      <c r="F39" s="100">
        <v>134319513</v>
      </c>
      <c r="G39" s="100">
        <v>34297625</v>
      </c>
      <c r="H39" s="100">
        <v>125930043</v>
      </c>
      <c r="I39" s="100">
        <v>117907743</v>
      </c>
      <c r="J39" s="100">
        <v>34297625</v>
      </c>
      <c r="K39" s="100">
        <v>102610920</v>
      </c>
      <c r="L39" s="100">
        <v>84217265</v>
      </c>
      <c r="M39" s="100">
        <v>118173936</v>
      </c>
      <c r="N39" s="100">
        <v>102610920</v>
      </c>
      <c r="O39" s="100"/>
      <c r="P39" s="100"/>
      <c r="Q39" s="100"/>
      <c r="R39" s="100"/>
      <c r="S39" s="100"/>
      <c r="T39" s="100"/>
      <c r="U39" s="100"/>
      <c r="V39" s="100"/>
      <c r="W39" s="100">
        <v>34297625</v>
      </c>
      <c r="X39" s="100">
        <v>134319513</v>
      </c>
      <c r="Y39" s="100">
        <v>-100021888</v>
      </c>
      <c r="Z39" s="137">
        <v>-74.47</v>
      </c>
      <c r="AA39" s="102">
        <v>134319513</v>
      </c>
    </row>
    <row r="40" spans="1:27" ht="12.75">
      <c r="A40" s="269" t="s">
        <v>201</v>
      </c>
      <c r="B40" s="256"/>
      <c r="C40" s="257">
        <v>184408597</v>
      </c>
      <c r="D40" s="257"/>
      <c r="E40" s="258">
        <v>117930727</v>
      </c>
      <c r="F40" s="259">
        <v>117930727</v>
      </c>
      <c r="G40" s="259">
        <v>125930043</v>
      </c>
      <c r="H40" s="259">
        <v>117907743</v>
      </c>
      <c r="I40" s="259">
        <v>102610920</v>
      </c>
      <c r="J40" s="259">
        <v>102610920</v>
      </c>
      <c r="K40" s="259">
        <v>84217265</v>
      </c>
      <c r="L40" s="259">
        <v>118173936</v>
      </c>
      <c r="M40" s="259">
        <v>112182636</v>
      </c>
      <c r="N40" s="259">
        <v>112182636</v>
      </c>
      <c r="O40" s="259"/>
      <c r="P40" s="259"/>
      <c r="Q40" s="259"/>
      <c r="R40" s="259"/>
      <c r="S40" s="259"/>
      <c r="T40" s="259"/>
      <c r="U40" s="259"/>
      <c r="V40" s="259"/>
      <c r="W40" s="259">
        <v>112182636</v>
      </c>
      <c r="X40" s="259">
        <v>206720691</v>
      </c>
      <c r="Y40" s="259">
        <v>-94538055</v>
      </c>
      <c r="Z40" s="260">
        <v>-45.73</v>
      </c>
      <c r="AA40" s="261">
        <v>117930727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87082792</v>
      </c>
      <c r="D5" s="200">
        <f t="shared" si="0"/>
        <v>0</v>
      </c>
      <c r="E5" s="106">
        <f t="shared" si="0"/>
        <v>110968750</v>
      </c>
      <c r="F5" s="106">
        <f t="shared" si="0"/>
        <v>110968750</v>
      </c>
      <c r="G5" s="106">
        <f t="shared" si="0"/>
        <v>6173691</v>
      </c>
      <c r="H5" s="106">
        <f t="shared" si="0"/>
        <v>6207686</v>
      </c>
      <c r="I5" s="106">
        <f t="shared" si="0"/>
        <v>10074987</v>
      </c>
      <c r="J5" s="106">
        <f t="shared" si="0"/>
        <v>22456364</v>
      </c>
      <c r="K5" s="106">
        <f t="shared" si="0"/>
        <v>2229691</v>
      </c>
      <c r="L5" s="106">
        <f t="shared" si="0"/>
        <v>2229691</v>
      </c>
      <c r="M5" s="106">
        <f t="shared" si="0"/>
        <v>3940762</v>
      </c>
      <c r="N5" s="106">
        <f t="shared" si="0"/>
        <v>8400144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30856508</v>
      </c>
      <c r="X5" s="106">
        <f t="shared" si="0"/>
        <v>55484375</v>
      </c>
      <c r="Y5" s="106">
        <f t="shared" si="0"/>
        <v>-24627867</v>
      </c>
      <c r="Z5" s="201">
        <f>+IF(X5&lt;&gt;0,+(Y5/X5)*100,0)</f>
        <v>-44.38703148408899</v>
      </c>
      <c r="AA5" s="199">
        <f>SUM(AA11:AA18)</f>
        <v>110968750</v>
      </c>
    </row>
    <row r="6" spans="1:27" ht="12.75">
      <c r="A6" s="291" t="s">
        <v>206</v>
      </c>
      <c r="B6" s="142"/>
      <c r="C6" s="62">
        <v>69500327</v>
      </c>
      <c r="D6" s="156"/>
      <c r="E6" s="60">
        <v>73796750</v>
      </c>
      <c r="F6" s="60">
        <v>73796750</v>
      </c>
      <c r="G6" s="60">
        <v>4746789</v>
      </c>
      <c r="H6" s="60">
        <v>5590603</v>
      </c>
      <c r="I6" s="60">
        <v>3728233</v>
      </c>
      <c r="J6" s="60">
        <v>14065625</v>
      </c>
      <c r="K6" s="60">
        <v>1552377</v>
      </c>
      <c r="L6" s="60">
        <v>1552377</v>
      </c>
      <c r="M6" s="60">
        <v>3095632</v>
      </c>
      <c r="N6" s="60">
        <v>6200386</v>
      </c>
      <c r="O6" s="60"/>
      <c r="P6" s="60"/>
      <c r="Q6" s="60"/>
      <c r="R6" s="60"/>
      <c r="S6" s="60"/>
      <c r="T6" s="60"/>
      <c r="U6" s="60"/>
      <c r="V6" s="60"/>
      <c r="W6" s="60">
        <v>20266011</v>
      </c>
      <c r="X6" s="60">
        <v>36898375</v>
      </c>
      <c r="Y6" s="60">
        <v>-16632364</v>
      </c>
      <c r="Z6" s="140">
        <v>-45.08</v>
      </c>
      <c r="AA6" s="155">
        <v>73796750</v>
      </c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>
        <v>16515000</v>
      </c>
      <c r="F10" s="60">
        <v>16515000</v>
      </c>
      <c r="G10" s="60"/>
      <c r="H10" s="60">
        <v>387577</v>
      </c>
      <c r="I10" s="60">
        <v>2205089</v>
      </c>
      <c r="J10" s="60">
        <v>2592666</v>
      </c>
      <c r="K10" s="60">
        <v>441321</v>
      </c>
      <c r="L10" s="60">
        <v>441321</v>
      </c>
      <c r="M10" s="60">
        <v>383335</v>
      </c>
      <c r="N10" s="60">
        <v>1265977</v>
      </c>
      <c r="O10" s="60"/>
      <c r="P10" s="60"/>
      <c r="Q10" s="60"/>
      <c r="R10" s="60"/>
      <c r="S10" s="60"/>
      <c r="T10" s="60"/>
      <c r="U10" s="60"/>
      <c r="V10" s="60"/>
      <c r="W10" s="60">
        <v>3858643</v>
      </c>
      <c r="X10" s="60">
        <v>8257500</v>
      </c>
      <c r="Y10" s="60">
        <v>-4398857</v>
      </c>
      <c r="Z10" s="140">
        <v>-53.27</v>
      </c>
      <c r="AA10" s="155">
        <v>16515000</v>
      </c>
    </row>
    <row r="11" spans="1:27" ht="12.75">
      <c r="A11" s="292" t="s">
        <v>211</v>
      </c>
      <c r="B11" s="142"/>
      <c r="C11" s="293">
        <f aca="true" t="shared" si="1" ref="C11:Y11">SUM(C6:C10)</f>
        <v>69500327</v>
      </c>
      <c r="D11" s="294">
        <f t="shared" si="1"/>
        <v>0</v>
      </c>
      <c r="E11" s="295">
        <f t="shared" si="1"/>
        <v>90311750</v>
      </c>
      <c r="F11" s="295">
        <f t="shared" si="1"/>
        <v>90311750</v>
      </c>
      <c r="G11" s="295">
        <f t="shared" si="1"/>
        <v>4746789</v>
      </c>
      <c r="H11" s="295">
        <f t="shared" si="1"/>
        <v>5978180</v>
      </c>
      <c r="I11" s="295">
        <f t="shared" si="1"/>
        <v>5933322</v>
      </c>
      <c r="J11" s="295">
        <f t="shared" si="1"/>
        <v>16658291</v>
      </c>
      <c r="K11" s="295">
        <f t="shared" si="1"/>
        <v>1993698</v>
      </c>
      <c r="L11" s="295">
        <f t="shared" si="1"/>
        <v>1993698</v>
      </c>
      <c r="M11" s="295">
        <f t="shared" si="1"/>
        <v>3478967</v>
      </c>
      <c r="N11" s="295">
        <f t="shared" si="1"/>
        <v>7466363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24124654</v>
      </c>
      <c r="X11" s="295">
        <f t="shared" si="1"/>
        <v>45155875</v>
      </c>
      <c r="Y11" s="295">
        <f t="shared" si="1"/>
        <v>-21031221</v>
      </c>
      <c r="Z11" s="296">
        <f>+IF(X11&lt;&gt;0,+(Y11/X11)*100,0)</f>
        <v>-46.574717021871464</v>
      </c>
      <c r="AA11" s="297">
        <f>SUM(AA6:AA10)</f>
        <v>90311750</v>
      </c>
    </row>
    <row r="12" spans="1:27" ht="12.75">
      <c r="A12" s="298" t="s">
        <v>212</v>
      </c>
      <c r="B12" s="136"/>
      <c r="C12" s="62">
        <v>8683026</v>
      </c>
      <c r="D12" s="156"/>
      <c r="E12" s="60">
        <v>5957000</v>
      </c>
      <c r="F12" s="60">
        <v>5957000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2978500</v>
      </c>
      <c r="Y12" s="60">
        <v>-2978500</v>
      </c>
      <c r="Z12" s="140">
        <v>-100</v>
      </c>
      <c r="AA12" s="155">
        <v>5957000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>
        <v>5000000</v>
      </c>
      <c r="F14" s="60">
        <v>5000000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2500000</v>
      </c>
      <c r="Y14" s="60">
        <v>-2500000</v>
      </c>
      <c r="Z14" s="140">
        <v>-100</v>
      </c>
      <c r="AA14" s="155">
        <v>5000000</v>
      </c>
    </row>
    <row r="15" spans="1:27" ht="12.75">
      <c r="A15" s="298" t="s">
        <v>215</v>
      </c>
      <c r="B15" s="136" t="s">
        <v>138</v>
      </c>
      <c r="C15" s="62">
        <v>8174776</v>
      </c>
      <c r="D15" s="156"/>
      <c r="E15" s="60">
        <v>8400000</v>
      </c>
      <c r="F15" s="60">
        <v>8400000</v>
      </c>
      <c r="G15" s="60">
        <v>1426902</v>
      </c>
      <c r="H15" s="60">
        <v>229506</v>
      </c>
      <c r="I15" s="60">
        <v>4141665</v>
      </c>
      <c r="J15" s="60">
        <v>5798073</v>
      </c>
      <c r="K15" s="60">
        <v>235993</v>
      </c>
      <c r="L15" s="60">
        <v>235993</v>
      </c>
      <c r="M15" s="60">
        <v>461795</v>
      </c>
      <c r="N15" s="60">
        <v>933781</v>
      </c>
      <c r="O15" s="60"/>
      <c r="P15" s="60"/>
      <c r="Q15" s="60"/>
      <c r="R15" s="60"/>
      <c r="S15" s="60"/>
      <c r="T15" s="60"/>
      <c r="U15" s="60"/>
      <c r="V15" s="60"/>
      <c r="W15" s="60">
        <v>6731854</v>
      </c>
      <c r="X15" s="60">
        <v>4200000</v>
      </c>
      <c r="Y15" s="60">
        <v>2531854</v>
      </c>
      <c r="Z15" s="140">
        <v>60.28</v>
      </c>
      <c r="AA15" s="155">
        <v>8400000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724663</v>
      </c>
      <c r="D18" s="276"/>
      <c r="E18" s="82">
        <v>1300000</v>
      </c>
      <c r="F18" s="82">
        <v>1300000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650000</v>
      </c>
      <c r="Y18" s="82">
        <v>-650000</v>
      </c>
      <c r="Z18" s="270">
        <v>-100</v>
      </c>
      <c r="AA18" s="278">
        <v>1300000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8000000</v>
      </c>
      <c r="F20" s="100">
        <f t="shared" si="2"/>
        <v>8000000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4000000</v>
      </c>
      <c r="Y20" s="100">
        <f t="shared" si="2"/>
        <v>-4000000</v>
      </c>
      <c r="Z20" s="137">
        <f>+IF(X20&lt;&gt;0,+(Y20/X20)*100,0)</f>
        <v>-100</v>
      </c>
      <c r="AA20" s="153">
        <f>SUM(AA26:AA33)</f>
        <v>8000000</v>
      </c>
    </row>
    <row r="21" spans="1:27" ht="12.75">
      <c r="A21" s="291" t="s">
        <v>206</v>
      </c>
      <c r="B21" s="142"/>
      <c r="C21" s="62"/>
      <c r="D21" s="156"/>
      <c r="E21" s="60">
        <v>8000000</v>
      </c>
      <c r="F21" s="60">
        <v>8000000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4000000</v>
      </c>
      <c r="Y21" s="60">
        <v>-4000000</v>
      </c>
      <c r="Z21" s="140">
        <v>-100</v>
      </c>
      <c r="AA21" s="155">
        <v>8000000</v>
      </c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8000000</v>
      </c>
      <c r="F26" s="295">
        <f t="shared" si="3"/>
        <v>8000000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4000000</v>
      </c>
      <c r="Y26" s="295">
        <f t="shared" si="3"/>
        <v>-4000000</v>
      </c>
      <c r="Z26" s="296">
        <f>+IF(X26&lt;&gt;0,+(Y26/X26)*100,0)</f>
        <v>-100</v>
      </c>
      <c r="AA26" s="297">
        <f>SUM(AA21:AA25)</f>
        <v>8000000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69500327</v>
      </c>
      <c r="D36" s="156">
        <f t="shared" si="4"/>
        <v>0</v>
      </c>
      <c r="E36" s="60">
        <f t="shared" si="4"/>
        <v>81796750</v>
      </c>
      <c r="F36" s="60">
        <f t="shared" si="4"/>
        <v>81796750</v>
      </c>
      <c r="G36" s="60">
        <f t="shared" si="4"/>
        <v>4746789</v>
      </c>
      <c r="H36" s="60">
        <f t="shared" si="4"/>
        <v>5590603</v>
      </c>
      <c r="I36" s="60">
        <f t="shared" si="4"/>
        <v>3728233</v>
      </c>
      <c r="J36" s="60">
        <f t="shared" si="4"/>
        <v>14065625</v>
      </c>
      <c r="K36" s="60">
        <f t="shared" si="4"/>
        <v>1552377</v>
      </c>
      <c r="L36" s="60">
        <f t="shared" si="4"/>
        <v>1552377</v>
      </c>
      <c r="M36" s="60">
        <f t="shared" si="4"/>
        <v>3095632</v>
      </c>
      <c r="N36" s="60">
        <f t="shared" si="4"/>
        <v>6200386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20266011</v>
      </c>
      <c r="X36" s="60">
        <f t="shared" si="4"/>
        <v>40898375</v>
      </c>
      <c r="Y36" s="60">
        <f t="shared" si="4"/>
        <v>-20632364</v>
      </c>
      <c r="Z36" s="140">
        <f aca="true" t="shared" si="5" ref="Z36:Z49">+IF(X36&lt;&gt;0,+(Y36/X36)*100,0)</f>
        <v>-50.44788209800512</v>
      </c>
      <c r="AA36" s="155">
        <f>AA6+AA21</f>
        <v>81796750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16515000</v>
      </c>
      <c r="F40" s="60">
        <f t="shared" si="4"/>
        <v>16515000</v>
      </c>
      <c r="G40" s="60">
        <f t="shared" si="4"/>
        <v>0</v>
      </c>
      <c r="H40" s="60">
        <f t="shared" si="4"/>
        <v>387577</v>
      </c>
      <c r="I40" s="60">
        <f t="shared" si="4"/>
        <v>2205089</v>
      </c>
      <c r="J40" s="60">
        <f t="shared" si="4"/>
        <v>2592666</v>
      </c>
      <c r="K40" s="60">
        <f t="shared" si="4"/>
        <v>441321</v>
      </c>
      <c r="L40" s="60">
        <f t="shared" si="4"/>
        <v>441321</v>
      </c>
      <c r="M40" s="60">
        <f t="shared" si="4"/>
        <v>383335</v>
      </c>
      <c r="N40" s="60">
        <f t="shared" si="4"/>
        <v>1265977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3858643</v>
      </c>
      <c r="X40" s="60">
        <f t="shared" si="4"/>
        <v>8257500</v>
      </c>
      <c r="Y40" s="60">
        <f t="shared" si="4"/>
        <v>-4398857</v>
      </c>
      <c r="Z40" s="140">
        <f t="shared" si="5"/>
        <v>-53.271050560096874</v>
      </c>
      <c r="AA40" s="155">
        <f>AA10+AA25</f>
        <v>16515000</v>
      </c>
    </row>
    <row r="41" spans="1:27" ht="12.75">
      <c r="A41" s="292" t="s">
        <v>211</v>
      </c>
      <c r="B41" s="142"/>
      <c r="C41" s="293">
        <f aca="true" t="shared" si="6" ref="C41:Y41">SUM(C36:C40)</f>
        <v>69500327</v>
      </c>
      <c r="D41" s="294">
        <f t="shared" si="6"/>
        <v>0</v>
      </c>
      <c r="E41" s="295">
        <f t="shared" si="6"/>
        <v>98311750</v>
      </c>
      <c r="F41" s="295">
        <f t="shared" si="6"/>
        <v>98311750</v>
      </c>
      <c r="G41" s="295">
        <f t="shared" si="6"/>
        <v>4746789</v>
      </c>
      <c r="H41" s="295">
        <f t="shared" si="6"/>
        <v>5978180</v>
      </c>
      <c r="I41" s="295">
        <f t="shared" si="6"/>
        <v>5933322</v>
      </c>
      <c r="J41" s="295">
        <f t="shared" si="6"/>
        <v>16658291</v>
      </c>
      <c r="K41" s="295">
        <f t="shared" si="6"/>
        <v>1993698</v>
      </c>
      <c r="L41" s="295">
        <f t="shared" si="6"/>
        <v>1993698</v>
      </c>
      <c r="M41" s="295">
        <f t="shared" si="6"/>
        <v>3478967</v>
      </c>
      <c r="N41" s="295">
        <f t="shared" si="6"/>
        <v>7466363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24124654</v>
      </c>
      <c r="X41" s="295">
        <f t="shared" si="6"/>
        <v>49155875</v>
      </c>
      <c r="Y41" s="295">
        <f t="shared" si="6"/>
        <v>-25031221</v>
      </c>
      <c r="Z41" s="296">
        <f t="shared" si="5"/>
        <v>-50.92213494317821</v>
      </c>
      <c r="AA41" s="297">
        <f>SUM(AA36:AA40)</f>
        <v>98311750</v>
      </c>
    </row>
    <row r="42" spans="1:27" ht="12.75">
      <c r="A42" s="298" t="s">
        <v>212</v>
      </c>
      <c r="B42" s="136"/>
      <c r="C42" s="95">
        <f aca="true" t="shared" si="7" ref="C42:Y48">C12+C27</f>
        <v>8683026</v>
      </c>
      <c r="D42" s="129">
        <f t="shared" si="7"/>
        <v>0</v>
      </c>
      <c r="E42" s="54">
        <f t="shared" si="7"/>
        <v>5957000</v>
      </c>
      <c r="F42" s="54">
        <f t="shared" si="7"/>
        <v>5957000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2978500</v>
      </c>
      <c r="Y42" s="54">
        <f t="shared" si="7"/>
        <v>-2978500</v>
      </c>
      <c r="Z42" s="184">
        <f t="shared" si="5"/>
        <v>-100</v>
      </c>
      <c r="AA42" s="130">
        <f aca="true" t="shared" si="8" ref="AA42:AA48">AA12+AA27</f>
        <v>5957000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5000000</v>
      </c>
      <c r="F44" s="54">
        <f t="shared" si="7"/>
        <v>5000000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2500000</v>
      </c>
      <c r="Y44" s="54">
        <f t="shared" si="7"/>
        <v>-2500000</v>
      </c>
      <c r="Z44" s="184">
        <f t="shared" si="5"/>
        <v>-100</v>
      </c>
      <c r="AA44" s="130">
        <f t="shared" si="8"/>
        <v>5000000</v>
      </c>
    </row>
    <row r="45" spans="1:27" ht="12.75">
      <c r="A45" s="298" t="s">
        <v>215</v>
      </c>
      <c r="B45" s="136" t="s">
        <v>138</v>
      </c>
      <c r="C45" s="95">
        <f t="shared" si="7"/>
        <v>8174776</v>
      </c>
      <c r="D45" s="129">
        <f t="shared" si="7"/>
        <v>0</v>
      </c>
      <c r="E45" s="54">
        <f t="shared" si="7"/>
        <v>8400000</v>
      </c>
      <c r="F45" s="54">
        <f t="shared" si="7"/>
        <v>8400000</v>
      </c>
      <c r="G45" s="54">
        <f t="shared" si="7"/>
        <v>1426902</v>
      </c>
      <c r="H45" s="54">
        <f t="shared" si="7"/>
        <v>229506</v>
      </c>
      <c r="I45" s="54">
        <f t="shared" si="7"/>
        <v>4141665</v>
      </c>
      <c r="J45" s="54">
        <f t="shared" si="7"/>
        <v>5798073</v>
      </c>
      <c r="K45" s="54">
        <f t="shared" si="7"/>
        <v>235993</v>
      </c>
      <c r="L45" s="54">
        <f t="shared" si="7"/>
        <v>235993</v>
      </c>
      <c r="M45" s="54">
        <f t="shared" si="7"/>
        <v>461795</v>
      </c>
      <c r="N45" s="54">
        <f t="shared" si="7"/>
        <v>933781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6731854</v>
      </c>
      <c r="X45" s="54">
        <f t="shared" si="7"/>
        <v>4200000</v>
      </c>
      <c r="Y45" s="54">
        <f t="shared" si="7"/>
        <v>2531854</v>
      </c>
      <c r="Z45" s="184">
        <f t="shared" si="5"/>
        <v>60.28223809523809</v>
      </c>
      <c r="AA45" s="130">
        <f t="shared" si="8"/>
        <v>8400000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724663</v>
      </c>
      <c r="D48" s="129">
        <f t="shared" si="7"/>
        <v>0</v>
      </c>
      <c r="E48" s="54">
        <f t="shared" si="7"/>
        <v>1300000</v>
      </c>
      <c r="F48" s="54">
        <f t="shared" si="7"/>
        <v>1300000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650000</v>
      </c>
      <c r="Y48" s="54">
        <f t="shared" si="7"/>
        <v>-650000</v>
      </c>
      <c r="Z48" s="184">
        <f t="shared" si="5"/>
        <v>-100</v>
      </c>
      <c r="AA48" s="130">
        <f t="shared" si="8"/>
        <v>1300000</v>
      </c>
    </row>
    <row r="49" spans="1:27" ht="12.75">
      <c r="A49" s="308" t="s">
        <v>221</v>
      </c>
      <c r="B49" s="149"/>
      <c r="C49" s="239">
        <f aca="true" t="shared" si="9" ref="C49:Y49">SUM(C41:C48)</f>
        <v>87082792</v>
      </c>
      <c r="D49" s="218">
        <f t="shared" si="9"/>
        <v>0</v>
      </c>
      <c r="E49" s="220">
        <f t="shared" si="9"/>
        <v>118968750</v>
      </c>
      <c r="F49" s="220">
        <f t="shared" si="9"/>
        <v>118968750</v>
      </c>
      <c r="G49" s="220">
        <f t="shared" si="9"/>
        <v>6173691</v>
      </c>
      <c r="H49" s="220">
        <f t="shared" si="9"/>
        <v>6207686</v>
      </c>
      <c r="I49" s="220">
        <f t="shared" si="9"/>
        <v>10074987</v>
      </c>
      <c r="J49" s="220">
        <f t="shared" si="9"/>
        <v>22456364</v>
      </c>
      <c r="K49" s="220">
        <f t="shared" si="9"/>
        <v>2229691</v>
      </c>
      <c r="L49" s="220">
        <f t="shared" si="9"/>
        <v>2229691</v>
      </c>
      <c r="M49" s="220">
        <f t="shared" si="9"/>
        <v>3940762</v>
      </c>
      <c r="N49" s="220">
        <f t="shared" si="9"/>
        <v>8400144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30856508</v>
      </c>
      <c r="X49" s="220">
        <f t="shared" si="9"/>
        <v>59484375</v>
      </c>
      <c r="Y49" s="220">
        <f t="shared" si="9"/>
        <v>-28627867</v>
      </c>
      <c r="Z49" s="221">
        <f t="shared" si="5"/>
        <v>-48.12670049908064</v>
      </c>
      <c r="AA49" s="222">
        <f>SUM(AA41:AA48)</f>
        <v>118968750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3025309</v>
      </c>
      <c r="D51" s="129">
        <f t="shared" si="10"/>
        <v>0</v>
      </c>
      <c r="E51" s="54">
        <f t="shared" si="10"/>
        <v>12139000</v>
      </c>
      <c r="F51" s="54">
        <f t="shared" si="10"/>
        <v>12139000</v>
      </c>
      <c r="G51" s="54">
        <f t="shared" si="10"/>
        <v>275497</v>
      </c>
      <c r="H51" s="54">
        <f t="shared" si="10"/>
        <v>872192</v>
      </c>
      <c r="I51" s="54">
        <f t="shared" si="10"/>
        <v>1739270</v>
      </c>
      <c r="J51" s="54">
        <f t="shared" si="10"/>
        <v>2886959</v>
      </c>
      <c r="K51" s="54">
        <f t="shared" si="10"/>
        <v>698667</v>
      </c>
      <c r="L51" s="54">
        <f t="shared" si="10"/>
        <v>698667</v>
      </c>
      <c r="M51" s="54">
        <f t="shared" si="10"/>
        <v>1109012</v>
      </c>
      <c r="N51" s="54">
        <f t="shared" si="10"/>
        <v>2506346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5393305</v>
      </c>
      <c r="X51" s="54">
        <f t="shared" si="10"/>
        <v>6069500</v>
      </c>
      <c r="Y51" s="54">
        <f t="shared" si="10"/>
        <v>-676195</v>
      </c>
      <c r="Z51" s="184">
        <f>+IF(X51&lt;&gt;0,+(Y51/X51)*100,0)</f>
        <v>-11.140868275805255</v>
      </c>
      <c r="AA51" s="130">
        <f>SUM(AA57:AA61)</f>
        <v>12139000</v>
      </c>
    </row>
    <row r="52" spans="1:27" ht="12.75">
      <c r="A52" s="310" t="s">
        <v>206</v>
      </c>
      <c r="B52" s="142"/>
      <c r="C52" s="62">
        <v>3025309</v>
      </c>
      <c r="D52" s="156"/>
      <c r="E52" s="60">
        <v>8000000</v>
      </c>
      <c r="F52" s="60">
        <v>8000000</v>
      </c>
      <c r="G52" s="60">
        <v>86713</v>
      </c>
      <c r="H52" s="60">
        <v>593418</v>
      </c>
      <c r="I52" s="60">
        <v>1576435</v>
      </c>
      <c r="J52" s="60">
        <v>2256566</v>
      </c>
      <c r="K52" s="60">
        <v>423431</v>
      </c>
      <c r="L52" s="60">
        <v>423431</v>
      </c>
      <c r="M52" s="60">
        <v>966692</v>
      </c>
      <c r="N52" s="60">
        <v>1813554</v>
      </c>
      <c r="O52" s="60"/>
      <c r="P52" s="60"/>
      <c r="Q52" s="60"/>
      <c r="R52" s="60"/>
      <c r="S52" s="60"/>
      <c r="T52" s="60"/>
      <c r="U52" s="60"/>
      <c r="V52" s="60"/>
      <c r="W52" s="60">
        <v>4070120</v>
      </c>
      <c r="X52" s="60">
        <v>4000000</v>
      </c>
      <c r="Y52" s="60">
        <v>70120</v>
      </c>
      <c r="Z52" s="140">
        <v>1.75</v>
      </c>
      <c r="AA52" s="155">
        <v>8000000</v>
      </c>
    </row>
    <row r="53" spans="1:27" ht="12.75">
      <c r="A53" s="310" t="s">
        <v>207</v>
      </c>
      <c r="B53" s="142"/>
      <c r="C53" s="62"/>
      <c r="D53" s="156"/>
      <c r="E53" s="60">
        <v>500000</v>
      </c>
      <c r="F53" s="60">
        <v>500000</v>
      </c>
      <c r="G53" s="60"/>
      <c r="H53" s="60"/>
      <c r="I53" s="60">
        <v>26110</v>
      </c>
      <c r="J53" s="60">
        <v>26110</v>
      </c>
      <c r="K53" s="60">
        <v>827</v>
      </c>
      <c r="L53" s="60">
        <v>827</v>
      </c>
      <c r="M53" s="60"/>
      <c r="N53" s="60">
        <v>1654</v>
      </c>
      <c r="O53" s="60"/>
      <c r="P53" s="60"/>
      <c r="Q53" s="60"/>
      <c r="R53" s="60"/>
      <c r="S53" s="60"/>
      <c r="T53" s="60"/>
      <c r="U53" s="60"/>
      <c r="V53" s="60"/>
      <c r="W53" s="60">
        <v>27764</v>
      </c>
      <c r="X53" s="60">
        <v>250000</v>
      </c>
      <c r="Y53" s="60">
        <v>-222236</v>
      </c>
      <c r="Z53" s="140">
        <v>-88.89</v>
      </c>
      <c r="AA53" s="155">
        <v>500000</v>
      </c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3025309</v>
      </c>
      <c r="D57" s="294">
        <f t="shared" si="11"/>
        <v>0</v>
      </c>
      <c r="E57" s="295">
        <f t="shared" si="11"/>
        <v>8500000</v>
      </c>
      <c r="F57" s="295">
        <f t="shared" si="11"/>
        <v>8500000</v>
      </c>
      <c r="G57" s="295">
        <f t="shared" si="11"/>
        <v>86713</v>
      </c>
      <c r="H57" s="295">
        <f t="shared" si="11"/>
        <v>593418</v>
      </c>
      <c r="I57" s="295">
        <f t="shared" si="11"/>
        <v>1602545</v>
      </c>
      <c r="J57" s="295">
        <f t="shared" si="11"/>
        <v>2282676</v>
      </c>
      <c r="K57" s="295">
        <f t="shared" si="11"/>
        <v>424258</v>
      </c>
      <c r="L57" s="295">
        <f t="shared" si="11"/>
        <v>424258</v>
      </c>
      <c r="M57" s="295">
        <f t="shared" si="11"/>
        <v>966692</v>
      </c>
      <c r="N57" s="295">
        <f t="shared" si="11"/>
        <v>1815208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4097884</v>
      </c>
      <c r="X57" s="295">
        <f t="shared" si="11"/>
        <v>4250000</v>
      </c>
      <c r="Y57" s="295">
        <f t="shared" si="11"/>
        <v>-152116</v>
      </c>
      <c r="Z57" s="296">
        <f>+IF(X57&lt;&gt;0,+(Y57/X57)*100,0)</f>
        <v>-3.5791999999999997</v>
      </c>
      <c r="AA57" s="297">
        <f>SUM(AA52:AA56)</f>
        <v>8500000</v>
      </c>
    </row>
    <row r="58" spans="1:27" ht="12.75">
      <c r="A58" s="311" t="s">
        <v>212</v>
      </c>
      <c r="B58" s="136"/>
      <c r="C58" s="62"/>
      <c r="D58" s="156"/>
      <c r="E58" s="60">
        <v>152000</v>
      </c>
      <c r="F58" s="60">
        <v>152000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76000</v>
      </c>
      <c r="Y58" s="60">
        <v>-76000</v>
      </c>
      <c r="Z58" s="140">
        <v>-100</v>
      </c>
      <c r="AA58" s="155">
        <v>152000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3487000</v>
      </c>
      <c r="F61" s="60">
        <v>3487000</v>
      </c>
      <c r="G61" s="60">
        <v>188784</v>
      </c>
      <c r="H61" s="60">
        <v>278774</v>
      </c>
      <c r="I61" s="60">
        <v>136725</v>
      </c>
      <c r="J61" s="60">
        <v>604283</v>
      </c>
      <c r="K61" s="60">
        <v>274409</v>
      </c>
      <c r="L61" s="60">
        <v>274409</v>
      </c>
      <c r="M61" s="60">
        <v>142320</v>
      </c>
      <c r="N61" s="60">
        <v>691138</v>
      </c>
      <c r="O61" s="60"/>
      <c r="P61" s="60"/>
      <c r="Q61" s="60"/>
      <c r="R61" s="60"/>
      <c r="S61" s="60"/>
      <c r="T61" s="60"/>
      <c r="U61" s="60"/>
      <c r="V61" s="60"/>
      <c r="W61" s="60">
        <v>1295421</v>
      </c>
      <c r="X61" s="60">
        <v>1743500</v>
      </c>
      <c r="Y61" s="60">
        <v>-448079</v>
      </c>
      <c r="Z61" s="140">
        <v>-25.7</v>
      </c>
      <c r="AA61" s="155">
        <v>3487000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28691</v>
      </c>
      <c r="H65" s="60">
        <v>24600</v>
      </c>
      <c r="I65" s="60">
        <v>7268</v>
      </c>
      <c r="J65" s="60">
        <v>60559</v>
      </c>
      <c r="K65" s="60">
        <v>40431</v>
      </c>
      <c r="L65" s="60">
        <v>40431</v>
      </c>
      <c r="M65" s="60">
        <v>40493</v>
      </c>
      <c r="N65" s="60">
        <v>121355</v>
      </c>
      <c r="O65" s="60"/>
      <c r="P65" s="60"/>
      <c r="Q65" s="60"/>
      <c r="R65" s="60"/>
      <c r="S65" s="60"/>
      <c r="T65" s="60"/>
      <c r="U65" s="60"/>
      <c r="V65" s="60"/>
      <c r="W65" s="60">
        <v>181914</v>
      </c>
      <c r="X65" s="60"/>
      <c r="Y65" s="60">
        <v>181914</v>
      </c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10556731</v>
      </c>
      <c r="F66" s="275"/>
      <c r="G66" s="275">
        <v>97720</v>
      </c>
      <c r="H66" s="275">
        <v>847592</v>
      </c>
      <c r="I66" s="275">
        <v>1732002</v>
      </c>
      <c r="J66" s="275">
        <v>2677314</v>
      </c>
      <c r="K66" s="275">
        <v>383000</v>
      </c>
      <c r="L66" s="275">
        <v>383000</v>
      </c>
      <c r="M66" s="275">
        <v>1227939</v>
      </c>
      <c r="N66" s="275">
        <v>1993939</v>
      </c>
      <c r="O66" s="275"/>
      <c r="P66" s="275"/>
      <c r="Q66" s="275"/>
      <c r="R66" s="275"/>
      <c r="S66" s="275"/>
      <c r="T66" s="275"/>
      <c r="U66" s="275"/>
      <c r="V66" s="275"/>
      <c r="W66" s="275">
        <v>4671253</v>
      </c>
      <c r="X66" s="275"/>
      <c r="Y66" s="275">
        <v>4671253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>
        <v>149086</v>
      </c>
      <c r="H67" s="60"/>
      <c r="I67" s="60"/>
      <c r="J67" s="60">
        <v>149086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149086</v>
      </c>
      <c r="X67" s="60"/>
      <c r="Y67" s="60">
        <v>149086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10556731</v>
      </c>
      <c r="F69" s="220">
        <f t="shared" si="12"/>
        <v>0</v>
      </c>
      <c r="G69" s="220">
        <f t="shared" si="12"/>
        <v>275497</v>
      </c>
      <c r="H69" s="220">
        <f t="shared" si="12"/>
        <v>872192</v>
      </c>
      <c r="I69" s="220">
        <f t="shared" si="12"/>
        <v>1739270</v>
      </c>
      <c r="J69" s="220">
        <f t="shared" si="12"/>
        <v>2886959</v>
      </c>
      <c r="K69" s="220">
        <f t="shared" si="12"/>
        <v>423431</v>
      </c>
      <c r="L69" s="220">
        <f t="shared" si="12"/>
        <v>423431</v>
      </c>
      <c r="M69" s="220">
        <f t="shared" si="12"/>
        <v>1268432</v>
      </c>
      <c r="N69" s="220">
        <f t="shared" si="12"/>
        <v>2115294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5002253</v>
      </c>
      <c r="X69" s="220">
        <f t="shared" si="12"/>
        <v>0</v>
      </c>
      <c r="Y69" s="220">
        <f t="shared" si="12"/>
        <v>5002253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69500327</v>
      </c>
      <c r="D5" s="357">
        <f t="shared" si="0"/>
        <v>0</v>
      </c>
      <c r="E5" s="356">
        <f t="shared" si="0"/>
        <v>90311750</v>
      </c>
      <c r="F5" s="358">
        <f t="shared" si="0"/>
        <v>90311750</v>
      </c>
      <c r="G5" s="358">
        <f t="shared" si="0"/>
        <v>4746789</v>
      </c>
      <c r="H5" s="356">
        <f t="shared" si="0"/>
        <v>5978180</v>
      </c>
      <c r="I5" s="356">
        <f t="shared" si="0"/>
        <v>5933322</v>
      </c>
      <c r="J5" s="358">
        <f t="shared" si="0"/>
        <v>16658291</v>
      </c>
      <c r="K5" s="358">
        <f t="shared" si="0"/>
        <v>1993698</v>
      </c>
      <c r="L5" s="356">
        <f t="shared" si="0"/>
        <v>1993698</v>
      </c>
      <c r="M5" s="356">
        <f t="shared" si="0"/>
        <v>3478967</v>
      </c>
      <c r="N5" s="358">
        <f t="shared" si="0"/>
        <v>7466363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24124654</v>
      </c>
      <c r="X5" s="356">
        <f t="shared" si="0"/>
        <v>45155875</v>
      </c>
      <c r="Y5" s="358">
        <f t="shared" si="0"/>
        <v>-21031221</v>
      </c>
      <c r="Z5" s="359">
        <f>+IF(X5&lt;&gt;0,+(Y5/X5)*100,0)</f>
        <v>-46.574717021871464</v>
      </c>
      <c r="AA5" s="360">
        <f>+AA6+AA8+AA11+AA13+AA15</f>
        <v>90311750</v>
      </c>
    </row>
    <row r="6" spans="1:27" ht="12.75">
      <c r="A6" s="361" t="s">
        <v>206</v>
      </c>
      <c r="B6" s="142"/>
      <c r="C6" s="60">
        <f>+C7</f>
        <v>69500327</v>
      </c>
      <c r="D6" s="340">
        <f aca="true" t="shared" si="1" ref="D6:AA6">+D7</f>
        <v>0</v>
      </c>
      <c r="E6" s="60">
        <f t="shared" si="1"/>
        <v>73796750</v>
      </c>
      <c r="F6" s="59">
        <f t="shared" si="1"/>
        <v>73796750</v>
      </c>
      <c r="G6" s="59">
        <f t="shared" si="1"/>
        <v>4746789</v>
      </c>
      <c r="H6" s="60">
        <f t="shared" si="1"/>
        <v>5590603</v>
      </c>
      <c r="I6" s="60">
        <f t="shared" si="1"/>
        <v>3728233</v>
      </c>
      <c r="J6" s="59">
        <f t="shared" si="1"/>
        <v>14065625</v>
      </c>
      <c r="K6" s="59">
        <f t="shared" si="1"/>
        <v>1552377</v>
      </c>
      <c r="L6" s="60">
        <f t="shared" si="1"/>
        <v>1552377</v>
      </c>
      <c r="M6" s="60">
        <f t="shared" si="1"/>
        <v>3095632</v>
      </c>
      <c r="N6" s="59">
        <f t="shared" si="1"/>
        <v>6200386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20266011</v>
      </c>
      <c r="X6" s="60">
        <f t="shared" si="1"/>
        <v>36898375</v>
      </c>
      <c r="Y6" s="59">
        <f t="shared" si="1"/>
        <v>-16632364</v>
      </c>
      <c r="Z6" s="61">
        <f>+IF(X6&lt;&gt;0,+(Y6/X6)*100,0)</f>
        <v>-45.076142242036404</v>
      </c>
      <c r="AA6" s="62">
        <f t="shared" si="1"/>
        <v>73796750</v>
      </c>
    </row>
    <row r="7" spans="1:27" ht="12.75">
      <c r="A7" s="291" t="s">
        <v>230</v>
      </c>
      <c r="B7" s="142"/>
      <c r="C7" s="60">
        <v>69500327</v>
      </c>
      <c r="D7" s="340"/>
      <c r="E7" s="60">
        <v>73796750</v>
      </c>
      <c r="F7" s="59">
        <v>73796750</v>
      </c>
      <c r="G7" s="59">
        <v>4746789</v>
      </c>
      <c r="H7" s="60">
        <v>5590603</v>
      </c>
      <c r="I7" s="60">
        <v>3728233</v>
      </c>
      <c r="J7" s="59">
        <v>14065625</v>
      </c>
      <c r="K7" s="59">
        <v>1552377</v>
      </c>
      <c r="L7" s="60">
        <v>1552377</v>
      </c>
      <c r="M7" s="60">
        <v>3095632</v>
      </c>
      <c r="N7" s="59">
        <v>6200386</v>
      </c>
      <c r="O7" s="59"/>
      <c r="P7" s="60"/>
      <c r="Q7" s="60"/>
      <c r="R7" s="59"/>
      <c r="S7" s="59"/>
      <c r="T7" s="60"/>
      <c r="U7" s="60"/>
      <c r="V7" s="59"/>
      <c r="W7" s="59">
        <v>20266011</v>
      </c>
      <c r="X7" s="60">
        <v>36898375</v>
      </c>
      <c r="Y7" s="59">
        <v>-16632364</v>
      </c>
      <c r="Z7" s="61">
        <v>-45.08</v>
      </c>
      <c r="AA7" s="62">
        <v>73796750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16515000</v>
      </c>
      <c r="F15" s="59">
        <f t="shared" si="5"/>
        <v>16515000</v>
      </c>
      <c r="G15" s="59">
        <f t="shared" si="5"/>
        <v>0</v>
      </c>
      <c r="H15" s="60">
        <f t="shared" si="5"/>
        <v>387577</v>
      </c>
      <c r="I15" s="60">
        <f t="shared" si="5"/>
        <v>2205089</v>
      </c>
      <c r="J15" s="59">
        <f t="shared" si="5"/>
        <v>2592666</v>
      </c>
      <c r="K15" s="59">
        <f t="shared" si="5"/>
        <v>441321</v>
      </c>
      <c r="L15" s="60">
        <f t="shared" si="5"/>
        <v>441321</v>
      </c>
      <c r="M15" s="60">
        <f t="shared" si="5"/>
        <v>383335</v>
      </c>
      <c r="N15" s="59">
        <f t="shared" si="5"/>
        <v>1265977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3858643</v>
      </c>
      <c r="X15" s="60">
        <f t="shared" si="5"/>
        <v>8257500</v>
      </c>
      <c r="Y15" s="59">
        <f t="shared" si="5"/>
        <v>-4398857</v>
      </c>
      <c r="Z15" s="61">
        <f>+IF(X15&lt;&gt;0,+(Y15/X15)*100,0)</f>
        <v>-53.271050560096874</v>
      </c>
      <c r="AA15" s="62">
        <f>SUM(AA16:AA20)</f>
        <v>16515000</v>
      </c>
    </row>
    <row r="16" spans="1:27" ht="12.75">
      <c r="A16" s="291" t="s">
        <v>235</v>
      </c>
      <c r="B16" s="300"/>
      <c r="C16" s="60"/>
      <c r="D16" s="340"/>
      <c r="E16" s="60">
        <v>16515000</v>
      </c>
      <c r="F16" s="59">
        <v>16515000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8257500</v>
      </c>
      <c r="Y16" s="59">
        <v>-8257500</v>
      </c>
      <c r="Z16" s="61">
        <v>-100</v>
      </c>
      <c r="AA16" s="62">
        <v>16515000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>
        <v>387577</v>
      </c>
      <c r="I17" s="60">
        <v>2205089</v>
      </c>
      <c r="J17" s="59">
        <v>2592666</v>
      </c>
      <c r="K17" s="59">
        <v>441321</v>
      </c>
      <c r="L17" s="60">
        <v>441321</v>
      </c>
      <c r="M17" s="60"/>
      <c r="N17" s="59">
        <v>882642</v>
      </c>
      <c r="O17" s="59"/>
      <c r="P17" s="60"/>
      <c r="Q17" s="60"/>
      <c r="R17" s="59"/>
      <c r="S17" s="59"/>
      <c r="T17" s="60"/>
      <c r="U17" s="60"/>
      <c r="V17" s="59"/>
      <c r="W17" s="59">
        <v>3475308</v>
      </c>
      <c r="X17" s="60"/>
      <c r="Y17" s="59">
        <v>3475308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>
        <v>383335</v>
      </c>
      <c r="N20" s="59">
        <v>383335</v>
      </c>
      <c r="O20" s="59"/>
      <c r="P20" s="60"/>
      <c r="Q20" s="60"/>
      <c r="R20" s="59"/>
      <c r="S20" s="59"/>
      <c r="T20" s="60"/>
      <c r="U20" s="60"/>
      <c r="V20" s="59"/>
      <c r="W20" s="59">
        <v>383335</v>
      </c>
      <c r="X20" s="60"/>
      <c r="Y20" s="59">
        <v>383335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8683026</v>
      </c>
      <c r="D22" s="344">
        <f t="shared" si="6"/>
        <v>0</v>
      </c>
      <c r="E22" s="343">
        <f t="shared" si="6"/>
        <v>5957000</v>
      </c>
      <c r="F22" s="345">
        <f t="shared" si="6"/>
        <v>5957000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2978500</v>
      </c>
      <c r="Y22" s="345">
        <f t="shared" si="6"/>
        <v>-2978500</v>
      </c>
      <c r="Z22" s="336">
        <f>+IF(X22&lt;&gt;0,+(Y22/X22)*100,0)</f>
        <v>-100</v>
      </c>
      <c r="AA22" s="350">
        <f>SUM(AA23:AA32)</f>
        <v>5957000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8683026</v>
      </c>
      <c r="D32" s="340"/>
      <c r="E32" s="60">
        <v>5957000</v>
      </c>
      <c r="F32" s="59">
        <v>5957000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2978500</v>
      </c>
      <c r="Y32" s="59">
        <v>-2978500</v>
      </c>
      <c r="Z32" s="61">
        <v>-100</v>
      </c>
      <c r="AA32" s="62">
        <v>5957000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5000000</v>
      </c>
      <c r="F37" s="345">
        <f t="shared" si="8"/>
        <v>5000000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2500000</v>
      </c>
      <c r="Y37" s="345">
        <f t="shared" si="8"/>
        <v>-2500000</v>
      </c>
      <c r="Z37" s="336">
        <f>+IF(X37&lt;&gt;0,+(Y37/X37)*100,0)</f>
        <v>-100</v>
      </c>
      <c r="AA37" s="350">
        <f t="shared" si="8"/>
        <v>5000000</v>
      </c>
    </row>
    <row r="38" spans="1:27" ht="12.75">
      <c r="A38" s="361" t="s">
        <v>214</v>
      </c>
      <c r="B38" s="142"/>
      <c r="C38" s="60"/>
      <c r="D38" s="340"/>
      <c r="E38" s="60">
        <v>5000000</v>
      </c>
      <c r="F38" s="59">
        <v>5000000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2500000</v>
      </c>
      <c r="Y38" s="59">
        <v>-2500000</v>
      </c>
      <c r="Z38" s="61">
        <v>-100</v>
      </c>
      <c r="AA38" s="62">
        <v>5000000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8174776</v>
      </c>
      <c r="D40" s="344">
        <f t="shared" si="9"/>
        <v>0</v>
      </c>
      <c r="E40" s="343">
        <f t="shared" si="9"/>
        <v>8400000</v>
      </c>
      <c r="F40" s="345">
        <f t="shared" si="9"/>
        <v>8400000</v>
      </c>
      <c r="G40" s="345">
        <f t="shared" si="9"/>
        <v>1426902</v>
      </c>
      <c r="H40" s="343">
        <f t="shared" si="9"/>
        <v>229506</v>
      </c>
      <c r="I40" s="343">
        <f t="shared" si="9"/>
        <v>4141665</v>
      </c>
      <c r="J40" s="345">
        <f t="shared" si="9"/>
        <v>5798073</v>
      </c>
      <c r="K40" s="345">
        <f t="shared" si="9"/>
        <v>235993</v>
      </c>
      <c r="L40" s="343">
        <f t="shared" si="9"/>
        <v>235993</v>
      </c>
      <c r="M40" s="343">
        <f t="shared" si="9"/>
        <v>461795</v>
      </c>
      <c r="N40" s="345">
        <f t="shared" si="9"/>
        <v>933781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6731854</v>
      </c>
      <c r="X40" s="343">
        <f t="shared" si="9"/>
        <v>4200000</v>
      </c>
      <c r="Y40" s="345">
        <f t="shared" si="9"/>
        <v>2531854</v>
      </c>
      <c r="Z40" s="336">
        <f>+IF(X40&lt;&gt;0,+(Y40/X40)*100,0)</f>
        <v>60.28223809523809</v>
      </c>
      <c r="AA40" s="350">
        <f>SUM(AA41:AA49)</f>
        <v>8400000</v>
      </c>
    </row>
    <row r="41" spans="1:27" ht="12.75">
      <c r="A41" s="361" t="s">
        <v>249</v>
      </c>
      <c r="B41" s="142"/>
      <c r="C41" s="362">
        <v>1904086</v>
      </c>
      <c r="D41" s="363"/>
      <c r="E41" s="362">
        <v>1000000</v>
      </c>
      <c r="F41" s="364">
        <v>1000000</v>
      </c>
      <c r="G41" s="364">
        <v>844495</v>
      </c>
      <c r="H41" s="362"/>
      <c r="I41" s="362"/>
      <c r="J41" s="364">
        <v>844495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844495</v>
      </c>
      <c r="X41" s="362">
        <v>500000</v>
      </c>
      <c r="Y41" s="364">
        <v>344495</v>
      </c>
      <c r="Z41" s="365">
        <v>68.9</v>
      </c>
      <c r="AA41" s="366">
        <v>1000000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347339</v>
      </c>
      <c r="D43" s="369"/>
      <c r="E43" s="305">
        <v>4000000</v>
      </c>
      <c r="F43" s="370">
        <v>4000000</v>
      </c>
      <c r="G43" s="370"/>
      <c r="H43" s="305">
        <v>225952</v>
      </c>
      <c r="I43" s="305">
        <v>4071000</v>
      </c>
      <c r="J43" s="370">
        <v>4296952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4296952</v>
      </c>
      <c r="X43" s="305">
        <v>2000000</v>
      </c>
      <c r="Y43" s="370">
        <v>2296952</v>
      </c>
      <c r="Z43" s="371">
        <v>114.85</v>
      </c>
      <c r="AA43" s="303">
        <v>4000000</v>
      </c>
    </row>
    <row r="44" spans="1:27" ht="12.75">
      <c r="A44" s="361" t="s">
        <v>252</v>
      </c>
      <c r="B44" s="136"/>
      <c r="C44" s="60">
        <v>790939</v>
      </c>
      <c r="D44" s="368"/>
      <c r="E44" s="54">
        <v>2900000</v>
      </c>
      <c r="F44" s="53">
        <v>2900000</v>
      </c>
      <c r="G44" s="53">
        <v>143887</v>
      </c>
      <c r="H44" s="54">
        <v>3554</v>
      </c>
      <c r="I44" s="54">
        <v>70665</v>
      </c>
      <c r="J44" s="53">
        <v>218106</v>
      </c>
      <c r="K44" s="53">
        <v>235993</v>
      </c>
      <c r="L44" s="54">
        <v>235993</v>
      </c>
      <c r="M44" s="54">
        <v>78460</v>
      </c>
      <c r="N44" s="53">
        <v>550446</v>
      </c>
      <c r="O44" s="53"/>
      <c r="P44" s="54"/>
      <c r="Q44" s="54"/>
      <c r="R44" s="53"/>
      <c r="S44" s="53"/>
      <c r="T44" s="54"/>
      <c r="U44" s="54"/>
      <c r="V44" s="53"/>
      <c r="W44" s="53">
        <v>768552</v>
      </c>
      <c r="X44" s="54">
        <v>1450000</v>
      </c>
      <c r="Y44" s="53">
        <v>-681448</v>
      </c>
      <c r="Z44" s="94">
        <v>-47</v>
      </c>
      <c r="AA44" s="95">
        <v>2900000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4533106</v>
      </c>
      <c r="D48" s="368"/>
      <c r="E48" s="54"/>
      <c r="F48" s="53"/>
      <c r="G48" s="53">
        <v>438520</v>
      </c>
      <c r="H48" s="54"/>
      <c r="I48" s="54"/>
      <c r="J48" s="53">
        <v>438520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438520</v>
      </c>
      <c r="X48" s="54"/>
      <c r="Y48" s="53">
        <v>438520</v>
      </c>
      <c r="Z48" s="94"/>
      <c r="AA48" s="95"/>
    </row>
    <row r="49" spans="1:27" ht="12.75">
      <c r="A49" s="361" t="s">
        <v>93</v>
      </c>
      <c r="B49" s="136"/>
      <c r="C49" s="54">
        <v>599306</v>
      </c>
      <c r="D49" s="368"/>
      <c r="E49" s="54">
        <v>500000</v>
      </c>
      <c r="F49" s="53">
        <v>500000</v>
      </c>
      <c r="G49" s="53"/>
      <c r="H49" s="54"/>
      <c r="I49" s="54"/>
      <c r="J49" s="53"/>
      <c r="K49" s="53"/>
      <c r="L49" s="54"/>
      <c r="M49" s="54">
        <v>383335</v>
      </c>
      <c r="N49" s="53">
        <v>383335</v>
      </c>
      <c r="O49" s="53"/>
      <c r="P49" s="54"/>
      <c r="Q49" s="54"/>
      <c r="R49" s="53"/>
      <c r="S49" s="53"/>
      <c r="T49" s="54"/>
      <c r="U49" s="54"/>
      <c r="V49" s="53"/>
      <c r="W49" s="53">
        <v>383335</v>
      </c>
      <c r="X49" s="54">
        <v>250000</v>
      </c>
      <c r="Y49" s="53">
        <v>133335</v>
      </c>
      <c r="Z49" s="94">
        <v>53.33</v>
      </c>
      <c r="AA49" s="95">
        <v>500000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724663</v>
      </c>
      <c r="D57" s="344">
        <f aca="true" t="shared" si="13" ref="D57:AA57">+D58</f>
        <v>0</v>
      </c>
      <c r="E57" s="343">
        <f t="shared" si="13"/>
        <v>1300000</v>
      </c>
      <c r="F57" s="345">
        <f t="shared" si="13"/>
        <v>1300000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650000</v>
      </c>
      <c r="Y57" s="345">
        <f t="shared" si="13"/>
        <v>-650000</v>
      </c>
      <c r="Z57" s="336">
        <f>+IF(X57&lt;&gt;0,+(Y57/X57)*100,0)</f>
        <v>-100</v>
      </c>
      <c r="AA57" s="350">
        <f t="shared" si="13"/>
        <v>1300000</v>
      </c>
    </row>
    <row r="58" spans="1:27" ht="12.75">
      <c r="A58" s="361" t="s">
        <v>218</v>
      </c>
      <c r="B58" s="136"/>
      <c r="C58" s="60">
        <v>724663</v>
      </c>
      <c r="D58" s="340"/>
      <c r="E58" s="60">
        <v>1300000</v>
      </c>
      <c r="F58" s="59">
        <v>1300000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650000</v>
      </c>
      <c r="Y58" s="59">
        <v>-650000</v>
      </c>
      <c r="Z58" s="61">
        <v>-100</v>
      </c>
      <c r="AA58" s="62">
        <v>1300000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87082792</v>
      </c>
      <c r="D60" s="346">
        <f t="shared" si="14"/>
        <v>0</v>
      </c>
      <c r="E60" s="219">
        <f t="shared" si="14"/>
        <v>110968750</v>
      </c>
      <c r="F60" s="264">
        <f t="shared" si="14"/>
        <v>110968750</v>
      </c>
      <c r="G60" s="264">
        <f t="shared" si="14"/>
        <v>6173691</v>
      </c>
      <c r="H60" s="219">
        <f t="shared" si="14"/>
        <v>6207686</v>
      </c>
      <c r="I60" s="219">
        <f t="shared" si="14"/>
        <v>10074987</v>
      </c>
      <c r="J60" s="264">
        <f t="shared" si="14"/>
        <v>22456364</v>
      </c>
      <c r="K60" s="264">
        <f t="shared" si="14"/>
        <v>2229691</v>
      </c>
      <c r="L60" s="219">
        <f t="shared" si="14"/>
        <v>2229691</v>
      </c>
      <c r="M60" s="219">
        <f t="shared" si="14"/>
        <v>3940762</v>
      </c>
      <c r="N60" s="264">
        <f t="shared" si="14"/>
        <v>8400144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30856508</v>
      </c>
      <c r="X60" s="219">
        <f t="shared" si="14"/>
        <v>55484375</v>
      </c>
      <c r="Y60" s="264">
        <f t="shared" si="14"/>
        <v>-24627867</v>
      </c>
      <c r="Z60" s="337">
        <f>+IF(X60&lt;&gt;0,+(Y60/X60)*100,0)</f>
        <v>-44.38703148408899</v>
      </c>
      <c r="AA60" s="232">
        <f>+AA57+AA54+AA51+AA40+AA37+AA34+AA22+AA5</f>
        <v>110968750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8000000</v>
      </c>
      <c r="F5" s="358">
        <f t="shared" si="0"/>
        <v>8000000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4000000</v>
      </c>
      <c r="Y5" s="358">
        <f t="shared" si="0"/>
        <v>-4000000</v>
      </c>
      <c r="Z5" s="359">
        <f>+IF(X5&lt;&gt;0,+(Y5/X5)*100,0)</f>
        <v>-100</v>
      </c>
      <c r="AA5" s="360">
        <f>+AA6+AA8+AA11+AA13+AA15</f>
        <v>8000000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8000000</v>
      </c>
      <c r="F6" s="59">
        <f t="shared" si="1"/>
        <v>8000000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4000000</v>
      </c>
      <c r="Y6" s="59">
        <f t="shared" si="1"/>
        <v>-4000000</v>
      </c>
      <c r="Z6" s="61">
        <f>+IF(X6&lt;&gt;0,+(Y6/X6)*100,0)</f>
        <v>-100</v>
      </c>
      <c r="AA6" s="62">
        <f t="shared" si="1"/>
        <v>8000000</v>
      </c>
    </row>
    <row r="7" spans="1:27" ht="12.75">
      <c r="A7" s="291" t="s">
        <v>230</v>
      </c>
      <c r="B7" s="142"/>
      <c r="C7" s="60"/>
      <c r="D7" s="340"/>
      <c r="E7" s="60">
        <v>8000000</v>
      </c>
      <c r="F7" s="59">
        <v>8000000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4000000</v>
      </c>
      <c r="Y7" s="59">
        <v>-4000000</v>
      </c>
      <c r="Z7" s="61">
        <v>-100</v>
      </c>
      <c r="AA7" s="62">
        <v>8000000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8000000</v>
      </c>
      <c r="F60" s="264">
        <f t="shared" si="14"/>
        <v>8000000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4000000</v>
      </c>
      <c r="Y60" s="264">
        <f t="shared" si="14"/>
        <v>-4000000</v>
      </c>
      <c r="Z60" s="337">
        <f>+IF(X60&lt;&gt;0,+(Y60/X60)*100,0)</f>
        <v>-100</v>
      </c>
      <c r="AA60" s="232">
        <f>+AA57+AA54+AA51+AA40+AA37+AA34+AA22+AA5</f>
        <v>8000000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2019-01-31T12:43:28Z</dcterms:created>
  <dcterms:modified xsi:type="dcterms:W3CDTF">2019-01-31T12:43:32Z</dcterms:modified>
  <cp:category/>
  <cp:version/>
  <cp:contentType/>
  <cp:contentStatus/>
</cp:coreProperties>
</file>