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<sst xmlns="http://schemas.openxmlformats.org/spreadsheetml/2006/main" count="859" uniqueCount="304">
  <si>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Mhlontlo(EC156)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</si>
  <si>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</si>
  <si>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</si>
  <si>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</si>
  <si>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</si>
  <si>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</si>
  <si>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</si>
  <si>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</si>
  <si>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</si>
  <si>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</si>
  <si>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</si>
  <si>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</si>
  <si>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</si>
  <si>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</si>
  <si>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</si>
  <si>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</si>
  <si>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</si>
  <si>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</si>
  <si>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</si>
  <si>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</si>
  <si>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</si>
  <si>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</si>
  <si>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</si>
  <si>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</si>
  <si>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</si>
  <si>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</si>
  <si>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</si>
  <si>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</si>
  <si>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</si>
  <si>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</si>
  <si>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</si>
  <si>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</si>
  <si>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</si>
  <si>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</si>
  <si>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</si>
  <si>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</si>
  <si>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</si>
  <si>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</si>
  <si>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</si>
  <si>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</si>
  <si>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</si>
  <si>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</si>
  <si>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</si>
  <si>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</si>
  <si>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</si>
  <si>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</si>
  <si>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</si>
  <si>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</si>
  <si>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</si>
  <si>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</si>
  <si>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</si>
  <si>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</si>
  <si>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</si>
  <si>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</si>
  <si>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</si>
  <si>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</si>
  <si>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</si>
  <si>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</si>
  <si>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</si>
  <si>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</si>
  <si>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</si>
  <si>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</si>
  <si>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</si>
  <si>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</si>
  <si>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</si>
  <si>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</si>
  <si>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</si>
  <si>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</si>
  <si>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</si>
  <si>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</si>
  <si>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Mhlontlo(EC156)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</si>
  <si>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</si>
  <si>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</si>
  <si>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</si>
  <si>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</si>
  <si>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</si>
  <si>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</si>
  <si>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</si>
  <si>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</si>
  <si>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</si>
  <si>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</si>
  <si>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</si>
  <si>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</si>
  <si>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</si>
  <si>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</si>
  <si>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</si>
  <si>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</si>
  <si>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</si>
  <si>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</si>
  <si>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</si>
  <si>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</si>
  <si>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</si>
  <si>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</si>
  <si>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</si>
  <si>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</si>
  <si>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</si>
  <si>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</si>
  <si>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</si>
  <si>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</si>
  <si>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</si>
  <si>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Mhlontlo(EC156)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</si>
  <si>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</si>
  <si>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</si>
  <si>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</si>
  <si>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</si>
  <si>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</si>
  <si>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</si>
  <si>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</si>
  <si>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</si>
  <si>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</si>
  <si>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</si>
  <si>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</si>
  <si>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</si>
  <si>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</si>
  <si>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</si>
  <si>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</si>
  <si>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</si>
  <si>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</si>
  <si>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</si>
  <si>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</si>
  <si>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</si>
  <si>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</si>
  <si>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</si>
  <si>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</si>
  <si>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</si>
  <si>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</si>
  <si>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</si>
  <si>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</si>
  <si>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</si>
  <si>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Mhlontlo(EC156)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</si>
  <si>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</si>
  <si>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</si>
  <si>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</si>
  <si>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</si>
  <si>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</si>
  <si>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</si>
  <si>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</si>
  <si>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</si>
  <si>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</si>
  <si>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</si>
  <si>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Mhlontlo(EC156)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</si>
  <si>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</si>
  <si>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</si>
  <si>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</si>
  <si>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</si>
  <si>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</si>
  <si>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</si>
  <si>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</si>
  <si>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</si>
  <si>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</si>
  <si>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</si>
  <si>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</si>
  <si>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</si>
  <si>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</si>
  <si>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</si>
  <si>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</si>
  <si>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</si>
  <si>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</si>
  <si>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</si>
  <si>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</si>
  <si>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</si>
  <si>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</si>
  <si>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</si>
  <si>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</si>
  <si>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</si>
  <si>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</si>
  <si>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</si>
  <si>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</si>
  <si>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</si>
  <si>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</si>
  <si>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</si>
  <si>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</si>
  <si>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</si>
  <si>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</si>
  <si>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Mhlontlo(EC156)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</si>
  <si>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</si>
  <si>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</si>
  <si>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</si>
  <si>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</si>
  <si>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</si>
  <si>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</si>
  <si>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</si>
  <si>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</si>
  <si>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</si>
  <si>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</si>
  <si>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</si>
  <si>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</si>
  <si>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</si>
  <si>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</si>
  <si>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</si>
  <si>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</si>
  <si>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</si>
  <si>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</si>
  <si>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</si>
  <si>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</si>
  <si>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</si>
  <si>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</si>
  <si>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</si>
  <si>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</si>
  <si>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</si>
  <si>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</si>
  <si>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</si>
  <si>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Mhlontlo(EC156)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</si>
  <si>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</si>
  <si>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</si>
  <si>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</si>
  <si>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</si>
  <si>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</si>
  <si>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</si>
  <si>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</si>
  <si>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</si>
  <si>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</si>
  <si>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</si>
  <si>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</si>
  <si>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</si>
  <si>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</si>
  <si>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</si>
  <si>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</si>
  <si>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</si>
  <si>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</si>
  <si>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</si>
  <si>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</si>
  <si>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</si>
  <si>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</si>
  <si>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</si>
  <si>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</si>
  <si>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</si>
  <si>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</si>
  <si>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Mhlontlo(EC156)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</si>
  <si>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</si>
  <si>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</si>
  <si>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</si>
  <si>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</si>
  <si>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</si>
  <si>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</si>
  <si>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</si>
  <si>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</si>
  <si>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</si>
  <si>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</si>
  <si>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</si>
  <si>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</si>
  <si>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</si>
  <si>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</si>
  <si>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</si>
  <si>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</si>
  <si>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</si>
  <si>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</si>
  <si>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</si>
  <si>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</si>
  <si>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</si>
  <si>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</si>
  <si>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</si>
  <si>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</si>
  <si>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</si>
  <si>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</si>
  <si>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</si>
  <si>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</si>
  <si>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</si>
  <si>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</si>
  <si>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</si>
  <si>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</si>
  <si>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</si>
  <si>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</si>
  <si>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</si>
  <si>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Mhlontlo(EC156)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</si>
  <si>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</si>
  <si>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</si>
  <si>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Mhlontlo(EC156)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</si>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</sst>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8883222</v>
      </c>
      <c r="C5" s="19">
        <v>0</v>
      </c>
      <c r="D5" s="59">
        <v>21015215</v>
      </c>
      <c r="E5" s="60">
        <v>21015215</v>
      </c>
      <c r="F5" s="60">
        <v>16584736</v>
      </c>
      <c r="G5" s="60">
        <v>0</v>
      </c>
      <c r="H5" s="60">
        <v>0</v>
      </c>
      <c r="I5" s="60">
        <v>16584736</v>
      </c>
      <c r="J5" s="60">
        <v>16584736</v>
      </c>
      <c r="K5" s="60">
        <v>0</v>
      </c>
      <c r="L5" s="60">
        <v>0</v>
      </c>
      <c r="M5" s="60">
        <v>16584736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33169472</v>
      </c>
      <c r="W5" s="60">
        <v>5685908</v>
      </c>
      <c r="X5" s="60">
        <v>27483564</v>
      </c>
      <c r="Y5" s="61">
        <v>483.36</v>
      </c>
      <c r="Z5" s="62">
        <v>21015215</v>
      </c>
    </row>
    <row r="6" spans="1:26" ht="12.75">
      <c r="A6" s="58" t="s">
        <v>32</v>
      </c>
      <c r="B6" s="19">
        <v>1608861</v>
      </c>
      <c r="C6" s="19">
        <v>0</v>
      </c>
      <c r="D6" s="59">
        <v>1377378</v>
      </c>
      <c r="E6" s="60">
        <v>1377378</v>
      </c>
      <c r="F6" s="60">
        <v>119459</v>
      </c>
      <c r="G6" s="60">
        <v>119459</v>
      </c>
      <c r="H6" s="60">
        <v>119459</v>
      </c>
      <c r="I6" s="60">
        <v>358377</v>
      </c>
      <c r="J6" s="60">
        <v>119459</v>
      </c>
      <c r="K6" s="60">
        <v>119459</v>
      </c>
      <c r="L6" s="60">
        <v>119459</v>
      </c>
      <c r="M6" s="60">
        <v>358377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716754</v>
      </c>
      <c r="W6" s="60">
        <v>688692</v>
      </c>
      <c r="X6" s="60">
        <v>28062</v>
      </c>
      <c r="Y6" s="61">
        <v>4.07</v>
      </c>
      <c r="Z6" s="62">
        <v>1377378</v>
      </c>
    </row>
    <row r="7" spans="1:26" ht="12.75">
      <c r="A7" s="58" t="s">
        <v>33</v>
      </c>
      <c r="B7" s="19">
        <v>5186823</v>
      </c>
      <c r="C7" s="19">
        <v>0</v>
      </c>
      <c r="D7" s="59">
        <v>4279475</v>
      </c>
      <c r="E7" s="60">
        <v>4279475</v>
      </c>
      <c r="F7" s="60">
        <v>604385</v>
      </c>
      <c r="G7" s="60">
        <v>598113</v>
      </c>
      <c r="H7" s="60">
        <v>543844</v>
      </c>
      <c r="I7" s="60">
        <v>1746342</v>
      </c>
      <c r="J7" s="60">
        <v>604385</v>
      </c>
      <c r="K7" s="60">
        <v>1260798</v>
      </c>
      <c r="L7" s="60">
        <v>518339</v>
      </c>
      <c r="M7" s="60">
        <v>2383522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4129864</v>
      </c>
      <c r="W7" s="60">
        <v>2139738</v>
      </c>
      <c r="X7" s="60">
        <v>1990126</v>
      </c>
      <c r="Y7" s="61">
        <v>93.01</v>
      </c>
      <c r="Z7" s="62">
        <v>4279475</v>
      </c>
    </row>
    <row r="8" spans="1:26" ht="12.75">
      <c r="A8" s="58" t="s">
        <v>34</v>
      </c>
      <c r="B8" s="19">
        <v>165727883</v>
      </c>
      <c r="C8" s="19">
        <v>0</v>
      </c>
      <c r="D8" s="59">
        <v>171124814</v>
      </c>
      <c r="E8" s="60">
        <v>171124814</v>
      </c>
      <c r="F8" s="60">
        <v>69137002</v>
      </c>
      <c r="G8" s="60">
        <v>2667810</v>
      </c>
      <c r="H8" s="60">
        <v>0</v>
      </c>
      <c r="I8" s="60">
        <v>71804812</v>
      </c>
      <c r="J8" s="60">
        <v>70386848</v>
      </c>
      <c r="K8" s="60">
        <v>2369601</v>
      </c>
      <c r="L8" s="60">
        <v>35795120</v>
      </c>
      <c r="M8" s="60">
        <v>108551569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180356381</v>
      </c>
      <c r="W8" s="60">
        <v>77155976</v>
      </c>
      <c r="X8" s="60">
        <v>103200405</v>
      </c>
      <c r="Y8" s="61">
        <v>133.76</v>
      </c>
      <c r="Z8" s="62">
        <v>171124814</v>
      </c>
    </row>
    <row r="9" spans="1:26" ht="12.75">
      <c r="A9" s="58" t="s">
        <v>35</v>
      </c>
      <c r="B9" s="19">
        <v>16014638</v>
      </c>
      <c r="C9" s="19">
        <v>0</v>
      </c>
      <c r="D9" s="59">
        <v>29386440</v>
      </c>
      <c r="E9" s="60">
        <v>29386440</v>
      </c>
      <c r="F9" s="60">
        <v>461437</v>
      </c>
      <c r="G9" s="60">
        <v>294142</v>
      </c>
      <c r="H9" s="60">
        <v>4462771</v>
      </c>
      <c r="I9" s="60">
        <v>5218350</v>
      </c>
      <c r="J9" s="60">
        <v>461437</v>
      </c>
      <c r="K9" s="60">
        <v>322930</v>
      </c>
      <c r="L9" s="60">
        <v>309312</v>
      </c>
      <c r="M9" s="60">
        <v>1093679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6312029</v>
      </c>
      <c r="W9" s="60">
        <v>16349891</v>
      </c>
      <c r="X9" s="60">
        <v>-10037862</v>
      </c>
      <c r="Y9" s="61">
        <v>-61.39</v>
      </c>
      <c r="Z9" s="62">
        <v>29386440</v>
      </c>
    </row>
    <row r="10" spans="1:26" ht="22.5">
      <c r="A10" s="63" t="s">
        <v>279</v>
      </c>
      <c r="B10" s="64">
        <f>SUM(B5:B9)</f>
        <v>197421427</v>
      </c>
      <c r="C10" s="64">
        <f>SUM(C5:C9)</f>
        <v>0</v>
      </c>
      <c r="D10" s="65">
        <f aca="true" t="shared" si="0" ref="D10:Z10">SUM(D5:D9)</f>
        <v>227183322</v>
      </c>
      <c r="E10" s="66">
        <f t="shared" si="0"/>
        <v>227183322</v>
      </c>
      <c r="F10" s="66">
        <f t="shared" si="0"/>
        <v>86907019</v>
      </c>
      <c r="G10" s="66">
        <f t="shared" si="0"/>
        <v>3679524</v>
      </c>
      <c r="H10" s="66">
        <f t="shared" si="0"/>
        <v>5126074</v>
      </c>
      <c r="I10" s="66">
        <f t="shared" si="0"/>
        <v>95712617</v>
      </c>
      <c r="J10" s="66">
        <f t="shared" si="0"/>
        <v>88156865</v>
      </c>
      <c r="K10" s="66">
        <f t="shared" si="0"/>
        <v>4072788</v>
      </c>
      <c r="L10" s="66">
        <f t="shared" si="0"/>
        <v>36742230</v>
      </c>
      <c r="M10" s="66">
        <f t="shared" si="0"/>
        <v>128971883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224684500</v>
      </c>
      <c r="W10" s="66">
        <f t="shared" si="0"/>
        <v>102020205</v>
      </c>
      <c r="X10" s="66">
        <f t="shared" si="0"/>
        <v>122664295</v>
      </c>
      <c r="Y10" s="67">
        <f>+IF(W10&lt;&gt;0,(X10/W10)*100,0)</f>
        <v>120.23529554758295</v>
      </c>
      <c r="Z10" s="68">
        <f t="shared" si="0"/>
        <v>227183322</v>
      </c>
    </row>
    <row r="11" spans="1:26" ht="12.75">
      <c r="A11" s="58" t="s">
        <v>37</v>
      </c>
      <c r="B11" s="19">
        <v>81096657</v>
      </c>
      <c r="C11" s="19">
        <v>0</v>
      </c>
      <c r="D11" s="59">
        <v>95075129</v>
      </c>
      <c r="E11" s="60">
        <v>95075129</v>
      </c>
      <c r="F11" s="60">
        <v>12249181</v>
      </c>
      <c r="G11" s="60">
        <v>7442801</v>
      </c>
      <c r="H11" s="60">
        <v>7533511</v>
      </c>
      <c r="I11" s="60">
        <v>27225493</v>
      </c>
      <c r="J11" s="60">
        <v>10871052</v>
      </c>
      <c r="K11" s="60">
        <v>6414806</v>
      </c>
      <c r="L11" s="60">
        <v>29535093</v>
      </c>
      <c r="M11" s="60">
        <v>46820951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74046444</v>
      </c>
      <c r="W11" s="60">
        <v>42329167</v>
      </c>
      <c r="X11" s="60">
        <v>31717277</v>
      </c>
      <c r="Y11" s="61">
        <v>74.93</v>
      </c>
      <c r="Z11" s="62">
        <v>95075129</v>
      </c>
    </row>
    <row r="12" spans="1:26" ht="12.75">
      <c r="A12" s="58" t="s">
        <v>38</v>
      </c>
      <c r="B12" s="19">
        <v>17670509</v>
      </c>
      <c r="C12" s="19">
        <v>0</v>
      </c>
      <c r="D12" s="59">
        <v>25626004</v>
      </c>
      <c r="E12" s="60">
        <v>25626004</v>
      </c>
      <c r="F12" s="60">
        <v>2629761</v>
      </c>
      <c r="G12" s="60">
        <v>1314881</v>
      </c>
      <c r="H12" s="60">
        <v>1314881</v>
      </c>
      <c r="I12" s="60">
        <v>5259523</v>
      </c>
      <c r="J12" s="60">
        <v>2900292</v>
      </c>
      <c r="K12" s="60">
        <v>1439126</v>
      </c>
      <c r="L12" s="60">
        <v>1342765</v>
      </c>
      <c r="M12" s="60">
        <v>5682183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10941706</v>
      </c>
      <c r="W12" s="60">
        <v>10344150</v>
      </c>
      <c r="X12" s="60">
        <v>597556</v>
      </c>
      <c r="Y12" s="61">
        <v>5.78</v>
      </c>
      <c r="Z12" s="62">
        <v>25626004</v>
      </c>
    </row>
    <row r="13" spans="1:26" ht="12.75">
      <c r="A13" s="58" t="s">
        <v>280</v>
      </c>
      <c r="B13" s="19">
        <v>102270567</v>
      </c>
      <c r="C13" s="19">
        <v>0</v>
      </c>
      <c r="D13" s="59">
        <v>98503408</v>
      </c>
      <c r="E13" s="60">
        <v>98503408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49150887</v>
      </c>
      <c r="X13" s="60">
        <v>-49150887</v>
      </c>
      <c r="Y13" s="61">
        <v>-100</v>
      </c>
      <c r="Z13" s="62">
        <v>98503408</v>
      </c>
    </row>
    <row r="14" spans="1:26" ht="12.75">
      <c r="A14" s="58" t="s">
        <v>40</v>
      </c>
      <c r="B14" s="19">
        <v>341000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10098262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-22950</v>
      </c>
      <c r="I16" s="60">
        <v>-22950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-22950</v>
      </c>
      <c r="W16" s="60"/>
      <c r="X16" s="60">
        <v>-22950</v>
      </c>
      <c r="Y16" s="61">
        <v>0</v>
      </c>
      <c r="Z16" s="62">
        <v>0</v>
      </c>
    </row>
    <row r="17" spans="1:26" ht="12.75">
      <c r="A17" s="58" t="s">
        <v>43</v>
      </c>
      <c r="B17" s="19">
        <v>62910670</v>
      </c>
      <c r="C17" s="19">
        <v>0</v>
      </c>
      <c r="D17" s="59">
        <v>94474741</v>
      </c>
      <c r="E17" s="60">
        <v>94474741</v>
      </c>
      <c r="F17" s="60">
        <v>4364800</v>
      </c>
      <c r="G17" s="60">
        <v>4182326</v>
      </c>
      <c r="H17" s="60">
        <v>3232307</v>
      </c>
      <c r="I17" s="60">
        <v>11779433</v>
      </c>
      <c r="J17" s="60">
        <v>5472399</v>
      </c>
      <c r="K17" s="60">
        <v>8000827</v>
      </c>
      <c r="L17" s="60">
        <v>6070523</v>
      </c>
      <c r="M17" s="60">
        <v>19543749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31323182</v>
      </c>
      <c r="W17" s="60">
        <v>48346353</v>
      </c>
      <c r="X17" s="60">
        <v>-17023171</v>
      </c>
      <c r="Y17" s="61">
        <v>-35.21</v>
      </c>
      <c r="Z17" s="62">
        <v>94474741</v>
      </c>
    </row>
    <row r="18" spans="1:26" ht="12.75">
      <c r="A18" s="70" t="s">
        <v>44</v>
      </c>
      <c r="B18" s="71">
        <f>SUM(B11:B17)</f>
        <v>274387665</v>
      </c>
      <c r="C18" s="71">
        <f>SUM(C11:C17)</f>
        <v>0</v>
      </c>
      <c r="D18" s="72">
        <f aca="true" t="shared" si="1" ref="D18:Z18">SUM(D11:D17)</f>
        <v>313679282</v>
      </c>
      <c r="E18" s="73">
        <f t="shared" si="1"/>
        <v>313679282</v>
      </c>
      <c r="F18" s="73">
        <f t="shared" si="1"/>
        <v>19243742</v>
      </c>
      <c r="G18" s="73">
        <f t="shared" si="1"/>
        <v>12940008</v>
      </c>
      <c r="H18" s="73">
        <f t="shared" si="1"/>
        <v>12057749</v>
      </c>
      <c r="I18" s="73">
        <f t="shared" si="1"/>
        <v>44241499</v>
      </c>
      <c r="J18" s="73">
        <f t="shared" si="1"/>
        <v>19243743</v>
      </c>
      <c r="K18" s="73">
        <f t="shared" si="1"/>
        <v>15854759</v>
      </c>
      <c r="L18" s="73">
        <f t="shared" si="1"/>
        <v>36948381</v>
      </c>
      <c r="M18" s="73">
        <f t="shared" si="1"/>
        <v>72046883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116288382</v>
      </c>
      <c r="W18" s="73">
        <f t="shared" si="1"/>
        <v>150170557</v>
      </c>
      <c r="X18" s="73">
        <f t="shared" si="1"/>
        <v>-33882175</v>
      </c>
      <c r="Y18" s="67">
        <f>+IF(W18&lt;&gt;0,(X18/W18)*100,0)</f>
        <v>-22.56246209435049</v>
      </c>
      <c r="Z18" s="74">
        <f t="shared" si="1"/>
        <v>313679282</v>
      </c>
    </row>
    <row r="19" spans="1:26" ht="12.75">
      <c r="A19" s="70" t="s">
        <v>45</v>
      </c>
      <c r="B19" s="75">
        <f>+B10-B18</f>
        <v>-76966238</v>
      </c>
      <c r="C19" s="75">
        <f>+C10-C18</f>
        <v>0</v>
      </c>
      <c r="D19" s="76">
        <f aca="true" t="shared" si="2" ref="D19:Z19">+D10-D18</f>
        <v>-86495960</v>
      </c>
      <c r="E19" s="77">
        <f t="shared" si="2"/>
        <v>-86495960</v>
      </c>
      <c r="F19" s="77">
        <f t="shared" si="2"/>
        <v>67663277</v>
      </c>
      <c r="G19" s="77">
        <f t="shared" si="2"/>
        <v>-9260484</v>
      </c>
      <c r="H19" s="77">
        <f t="shared" si="2"/>
        <v>-6931675</v>
      </c>
      <c r="I19" s="77">
        <f t="shared" si="2"/>
        <v>51471118</v>
      </c>
      <c r="J19" s="77">
        <f t="shared" si="2"/>
        <v>68913122</v>
      </c>
      <c r="K19" s="77">
        <f t="shared" si="2"/>
        <v>-11781971</v>
      </c>
      <c r="L19" s="77">
        <f t="shared" si="2"/>
        <v>-206151</v>
      </c>
      <c r="M19" s="77">
        <f t="shared" si="2"/>
        <v>56925000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108396118</v>
      </c>
      <c r="W19" s="77">
        <f>IF(E10=E18,0,W10-W18)</f>
        <v>-48150352</v>
      </c>
      <c r="X19" s="77">
        <f t="shared" si="2"/>
        <v>156546470</v>
      </c>
      <c r="Y19" s="78">
        <f>+IF(W19&lt;&gt;0,(X19/W19)*100,0)</f>
        <v>-325.12009465683656</v>
      </c>
      <c r="Z19" s="79">
        <f t="shared" si="2"/>
        <v>-86495960</v>
      </c>
    </row>
    <row r="20" spans="1:26" ht="12.75">
      <c r="A20" s="58" t="s">
        <v>46</v>
      </c>
      <c r="B20" s="19">
        <v>66359523</v>
      </c>
      <c r="C20" s="19">
        <v>0</v>
      </c>
      <c r="D20" s="59">
        <v>62611060</v>
      </c>
      <c r="E20" s="60">
        <v>62611060</v>
      </c>
      <c r="F20" s="60">
        <v>0</v>
      </c>
      <c r="G20" s="60">
        <v>3303</v>
      </c>
      <c r="H20" s="60">
        <v>0</v>
      </c>
      <c r="I20" s="60">
        <v>3303</v>
      </c>
      <c r="J20" s="60">
        <v>206710</v>
      </c>
      <c r="K20" s="60">
        <v>5217989</v>
      </c>
      <c r="L20" s="60">
        <v>0</v>
      </c>
      <c r="M20" s="60">
        <v>5424699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5428002</v>
      </c>
      <c r="W20" s="60">
        <v>31704933</v>
      </c>
      <c r="X20" s="60">
        <v>-26276931</v>
      </c>
      <c r="Y20" s="61">
        <v>-82.88</v>
      </c>
      <c r="Z20" s="62">
        <v>62611060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-10606715</v>
      </c>
      <c r="C22" s="86">
        <f>SUM(C19:C21)</f>
        <v>0</v>
      </c>
      <c r="D22" s="87">
        <f aca="true" t="shared" si="3" ref="D22:Z22">SUM(D19:D21)</f>
        <v>-23884900</v>
      </c>
      <c r="E22" s="88">
        <f t="shared" si="3"/>
        <v>-23884900</v>
      </c>
      <c r="F22" s="88">
        <f t="shared" si="3"/>
        <v>67663277</v>
      </c>
      <c r="G22" s="88">
        <f t="shared" si="3"/>
        <v>-9257181</v>
      </c>
      <c r="H22" s="88">
        <f t="shared" si="3"/>
        <v>-6931675</v>
      </c>
      <c r="I22" s="88">
        <f t="shared" si="3"/>
        <v>51474421</v>
      </c>
      <c r="J22" s="88">
        <f t="shared" si="3"/>
        <v>69119832</v>
      </c>
      <c r="K22" s="88">
        <f t="shared" si="3"/>
        <v>-6563982</v>
      </c>
      <c r="L22" s="88">
        <f t="shared" si="3"/>
        <v>-206151</v>
      </c>
      <c r="M22" s="88">
        <f t="shared" si="3"/>
        <v>62349699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113824120</v>
      </c>
      <c r="W22" s="88">
        <f t="shared" si="3"/>
        <v>-16445419</v>
      </c>
      <c r="X22" s="88">
        <f t="shared" si="3"/>
        <v>130269539</v>
      </c>
      <c r="Y22" s="89">
        <f>+IF(W22&lt;&gt;0,(X22/W22)*100,0)</f>
        <v>-792.1326844880024</v>
      </c>
      <c r="Z22" s="90">
        <f t="shared" si="3"/>
        <v>-23884900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-10606715</v>
      </c>
      <c r="C24" s="75">
        <f>SUM(C22:C23)</f>
        <v>0</v>
      </c>
      <c r="D24" s="76">
        <f aca="true" t="shared" si="4" ref="D24:Z24">SUM(D22:D23)</f>
        <v>-23884900</v>
      </c>
      <c r="E24" s="77">
        <f t="shared" si="4"/>
        <v>-23884900</v>
      </c>
      <c r="F24" s="77">
        <f t="shared" si="4"/>
        <v>67663277</v>
      </c>
      <c r="G24" s="77">
        <f t="shared" si="4"/>
        <v>-9257181</v>
      </c>
      <c r="H24" s="77">
        <f t="shared" si="4"/>
        <v>-6931675</v>
      </c>
      <c r="I24" s="77">
        <f t="shared" si="4"/>
        <v>51474421</v>
      </c>
      <c r="J24" s="77">
        <f t="shared" si="4"/>
        <v>69119832</v>
      </c>
      <c r="K24" s="77">
        <f t="shared" si="4"/>
        <v>-6563982</v>
      </c>
      <c r="L24" s="77">
        <f t="shared" si="4"/>
        <v>-206151</v>
      </c>
      <c r="M24" s="77">
        <f t="shared" si="4"/>
        <v>62349699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113824120</v>
      </c>
      <c r="W24" s="77">
        <f t="shared" si="4"/>
        <v>-16445419</v>
      </c>
      <c r="X24" s="77">
        <f t="shared" si="4"/>
        <v>130269539</v>
      </c>
      <c r="Y24" s="78">
        <f>+IF(W24&lt;&gt;0,(X24/W24)*100,0)</f>
        <v>-792.1326844880024</v>
      </c>
      <c r="Z24" s="79">
        <f t="shared" si="4"/>
        <v>-23884900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62611060</v>
      </c>
      <c r="E27" s="100">
        <v>62611060</v>
      </c>
      <c r="F27" s="100">
        <v>95977</v>
      </c>
      <c r="G27" s="100">
        <v>2246595</v>
      </c>
      <c r="H27" s="100">
        <v>2405843</v>
      </c>
      <c r="I27" s="100">
        <v>4748415</v>
      </c>
      <c r="J27" s="100">
        <v>2251263</v>
      </c>
      <c r="K27" s="100">
        <v>2251263</v>
      </c>
      <c r="L27" s="100">
        <v>6106249</v>
      </c>
      <c r="M27" s="100">
        <v>10608775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15357190</v>
      </c>
      <c r="W27" s="100">
        <v>31305530</v>
      </c>
      <c r="X27" s="100">
        <v>-15948340</v>
      </c>
      <c r="Y27" s="101">
        <v>-50.94</v>
      </c>
      <c r="Z27" s="102">
        <v>62611060</v>
      </c>
    </row>
    <row r="28" spans="1:26" ht="12.75">
      <c r="A28" s="103" t="s">
        <v>46</v>
      </c>
      <c r="B28" s="19">
        <v>0</v>
      </c>
      <c r="C28" s="19">
        <v>0</v>
      </c>
      <c r="D28" s="59">
        <v>43394000</v>
      </c>
      <c r="E28" s="60">
        <v>43394000</v>
      </c>
      <c r="F28" s="60">
        <v>95977</v>
      </c>
      <c r="G28" s="60">
        <v>2246595</v>
      </c>
      <c r="H28" s="60">
        <v>2405843</v>
      </c>
      <c r="I28" s="60">
        <v>4748415</v>
      </c>
      <c r="J28" s="60">
        <v>2251263</v>
      </c>
      <c r="K28" s="60">
        <v>2251263</v>
      </c>
      <c r="L28" s="60">
        <v>6106250</v>
      </c>
      <c r="M28" s="60">
        <v>10608776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15357191</v>
      </c>
      <c r="W28" s="60">
        <v>21697000</v>
      </c>
      <c r="X28" s="60">
        <v>-6339809</v>
      </c>
      <c r="Y28" s="61">
        <v>-29.22</v>
      </c>
      <c r="Z28" s="62">
        <v>43394000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19217060</v>
      </c>
      <c r="E31" s="60">
        <v>19217060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9608530</v>
      </c>
      <c r="X31" s="60">
        <v>-9608530</v>
      </c>
      <c r="Y31" s="61">
        <v>-100</v>
      </c>
      <c r="Z31" s="62">
        <v>19217060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62611060</v>
      </c>
      <c r="E32" s="100">
        <f t="shared" si="5"/>
        <v>62611060</v>
      </c>
      <c r="F32" s="100">
        <f t="shared" si="5"/>
        <v>95977</v>
      </c>
      <c r="G32" s="100">
        <f t="shared" si="5"/>
        <v>2246595</v>
      </c>
      <c r="H32" s="100">
        <f t="shared" si="5"/>
        <v>2405843</v>
      </c>
      <c r="I32" s="100">
        <f t="shared" si="5"/>
        <v>4748415</v>
      </c>
      <c r="J32" s="100">
        <f t="shared" si="5"/>
        <v>2251263</v>
      </c>
      <c r="K32" s="100">
        <f t="shared" si="5"/>
        <v>2251263</v>
      </c>
      <c r="L32" s="100">
        <f t="shared" si="5"/>
        <v>6106250</v>
      </c>
      <c r="M32" s="100">
        <f t="shared" si="5"/>
        <v>10608776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15357191</v>
      </c>
      <c r="W32" s="100">
        <f t="shared" si="5"/>
        <v>31305530</v>
      </c>
      <c r="X32" s="100">
        <f t="shared" si="5"/>
        <v>-15948339</v>
      </c>
      <c r="Y32" s="101">
        <f>+IF(W32&lt;&gt;0,(X32/W32)*100,0)</f>
        <v>-50.944159067104124</v>
      </c>
      <c r="Z32" s="102">
        <f t="shared" si="5"/>
        <v>62611060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99385771</v>
      </c>
      <c r="C35" s="19">
        <v>0</v>
      </c>
      <c r="D35" s="59">
        <v>71219756</v>
      </c>
      <c r="E35" s="60">
        <v>71219756</v>
      </c>
      <c r="F35" s="60">
        <v>42528985</v>
      </c>
      <c r="G35" s="60">
        <v>47519617</v>
      </c>
      <c r="H35" s="60">
        <v>170775146</v>
      </c>
      <c r="I35" s="60">
        <v>170775146</v>
      </c>
      <c r="J35" s="60">
        <v>139395248</v>
      </c>
      <c r="K35" s="60">
        <v>43653807</v>
      </c>
      <c r="L35" s="60">
        <v>47685627</v>
      </c>
      <c r="M35" s="60">
        <v>47685627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47685627</v>
      </c>
      <c r="W35" s="60">
        <v>35609878</v>
      </c>
      <c r="X35" s="60">
        <v>12075749</v>
      </c>
      <c r="Y35" s="61">
        <v>33.91</v>
      </c>
      <c r="Z35" s="62">
        <v>71219756</v>
      </c>
    </row>
    <row r="36" spans="1:26" ht="12.75">
      <c r="A36" s="58" t="s">
        <v>57</v>
      </c>
      <c r="B36" s="19">
        <v>555505914</v>
      </c>
      <c r="C36" s="19">
        <v>0</v>
      </c>
      <c r="D36" s="59">
        <v>519251449</v>
      </c>
      <c r="E36" s="60">
        <v>519251449</v>
      </c>
      <c r="F36" s="60">
        <v>789400106</v>
      </c>
      <c r="G36" s="60">
        <v>693974982</v>
      </c>
      <c r="H36" s="60">
        <v>560364655</v>
      </c>
      <c r="I36" s="60">
        <v>560364655</v>
      </c>
      <c r="J36" s="60">
        <v>600998306</v>
      </c>
      <c r="K36" s="60">
        <v>669278784</v>
      </c>
      <c r="L36" s="60">
        <v>704436654</v>
      </c>
      <c r="M36" s="60">
        <v>704436654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704436654</v>
      </c>
      <c r="W36" s="60">
        <v>259625725</v>
      </c>
      <c r="X36" s="60">
        <v>444810929</v>
      </c>
      <c r="Y36" s="61">
        <v>171.33</v>
      </c>
      <c r="Z36" s="62">
        <v>519251449</v>
      </c>
    </row>
    <row r="37" spans="1:26" ht="12.75">
      <c r="A37" s="58" t="s">
        <v>58</v>
      </c>
      <c r="B37" s="19">
        <v>45561410</v>
      </c>
      <c r="C37" s="19">
        <v>0</v>
      </c>
      <c r="D37" s="59">
        <v>34086279</v>
      </c>
      <c r="E37" s="60">
        <v>34086279</v>
      </c>
      <c r="F37" s="60">
        <v>55945978</v>
      </c>
      <c r="G37" s="60">
        <v>76511715</v>
      </c>
      <c r="H37" s="60">
        <v>72958021</v>
      </c>
      <c r="I37" s="60">
        <v>72958021</v>
      </c>
      <c r="J37" s="60">
        <v>45266223</v>
      </c>
      <c r="K37" s="60">
        <v>73150421</v>
      </c>
      <c r="L37" s="60">
        <v>83527812</v>
      </c>
      <c r="M37" s="60">
        <v>83527812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83527812</v>
      </c>
      <c r="W37" s="60">
        <v>17043140</v>
      </c>
      <c r="X37" s="60">
        <v>66484672</v>
      </c>
      <c r="Y37" s="61">
        <v>390.1</v>
      </c>
      <c r="Z37" s="62">
        <v>34086279</v>
      </c>
    </row>
    <row r="38" spans="1:26" ht="12.75">
      <c r="A38" s="58" t="s">
        <v>59</v>
      </c>
      <c r="B38" s="19">
        <v>7737934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601592341</v>
      </c>
      <c r="C39" s="19">
        <v>0</v>
      </c>
      <c r="D39" s="59">
        <v>556384926</v>
      </c>
      <c r="E39" s="60">
        <v>556384926</v>
      </c>
      <c r="F39" s="60">
        <v>775983112</v>
      </c>
      <c r="G39" s="60">
        <v>664982885</v>
      </c>
      <c r="H39" s="60">
        <v>658181779</v>
      </c>
      <c r="I39" s="60">
        <v>658181779</v>
      </c>
      <c r="J39" s="60">
        <v>695127331</v>
      </c>
      <c r="K39" s="60">
        <v>639782172</v>
      </c>
      <c r="L39" s="60">
        <v>668594470</v>
      </c>
      <c r="M39" s="60">
        <v>668594470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668594470</v>
      </c>
      <c r="W39" s="60">
        <v>278192463</v>
      </c>
      <c r="X39" s="60">
        <v>390402007</v>
      </c>
      <c r="Y39" s="61">
        <v>140.34</v>
      </c>
      <c r="Z39" s="62">
        <v>556384926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110503312</v>
      </c>
      <c r="C42" s="19">
        <v>0</v>
      </c>
      <c r="D42" s="59">
        <v>74618547</v>
      </c>
      <c r="E42" s="60">
        <v>74618547</v>
      </c>
      <c r="F42" s="60">
        <v>70079488</v>
      </c>
      <c r="G42" s="60">
        <v>-2833316</v>
      </c>
      <c r="H42" s="60">
        <v>5835244</v>
      </c>
      <c r="I42" s="60">
        <v>73081416</v>
      </c>
      <c r="J42" s="60">
        <v>-195995</v>
      </c>
      <c r="K42" s="60">
        <v>-6838569</v>
      </c>
      <c r="L42" s="60">
        <v>69124085</v>
      </c>
      <c r="M42" s="60">
        <v>62089521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135170937</v>
      </c>
      <c r="W42" s="60">
        <v>36655108</v>
      </c>
      <c r="X42" s="60">
        <v>98515829</v>
      </c>
      <c r="Y42" s="61">
        <v>268.76</v>
      </c>
      <c r="Z42" s="62">
        <v>74618547</v>
      </c>
    </row>
    <row r="43" spans="1:26" ht="12.75">
      <c r="A43" s="58" t="s">
        <v>63</v>
      </c>
      <c r="B43" s="19">
        <v>-67520250</v>
      </c>
      <c r="C43" s="19">
        <v>0</v>
      </c>
      <c r="D43" s="59">
        <v>-62611063</v>
      </c>
      <c r="E43" s="60">
        <v>-62611063</v>
      </c>
      <c r="F43" s="60">
        <v>-74855952</v>
      </c>
      <c r="G43" s="60">
        <v>10975562</v>
      </c>
      <c r="H43" s="60">
        <v>-2815880</v>
      </c>
      <c r="I43" s="60">
        <v>-66696270</v>
      </c>
      <c r="J43" s="60">
        <v>10212542</v>
      </c>
      <c r="K43" s="60">
        <v>11503608</v>
      </c>
      <c r="L43" s="60">
        <v>-53110911</v>
      </c>
      <c r="M43" s="60">
        <v>-31394761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-98091031</v>
      </c>
      <c r="W43" s="60">
        <v>-31682433</v>
      </c>
      <c r="X43" s="60">
        <v>-66408598</v>
      </c>
      <c r="Y43" s="61">
        <v>209.61</v>
      </c>
      <c r="Z43" s="62">
        <v>-62611063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79989309</v>
      </c>
      <c r="C45" s="22">
        <v>0</v>
      </c>
      <c r="D45" s="99">
        <v>51193481</v>
      </c>
      <c r="E45" s="100">
        <v>51193481</v>
      </c>
      <c r="F45" s="100">
        <v>4393071</v>
      </c>
      <c r="G45" s="100">
        <v>12535317</v>
      </c>
      <c r="H45" s="100">
        <v>15554681</v>
      </c>
      <c r="I45" s="100">
        <v>15554681</v>
      </c>
      <c r="J45" s="100">
        <v>25571228</v>
      </c>
      <c r="K45" s="100">
        <v>30236267</v>
      </c>
      <c r="L45" s="100">
        <v>46249441</v>
      </c>
      <c r="M45" s="100">
        <v>46249441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46249441</v>
      </c>
      <c r="W45" s="100">
        <v>44158672</v>
      </c>
      <c r="X45" s="100">
        <v>2090769</v>
      </c>
      <c r="Y45" s="101">
        <v>4.73</v>
      </c>
      <c r="Z45" s="102">
        <v>51193481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-1126582</v>
      </c>
      <c r="C49" s="52">
        <v>0</v>
      </c>
      <c r="D49" s="129">
        <v>720917</v>
      </c>
      <c r="E49" s="54">
        <v>5649614</v>
      </c>
      <c r="F49" s="54">
        <v>0</v>
      </c>
      <c r="G49" s="54">
        <v>0</v>
      </c>
      <c r="H49" s="54">
        <v>0</v>
      </c>
      <c r="I49" s="54">
        <v>575929</v>
      </c>
      <c r="J49" s="54">
        <v>0</v>
      </c>
      <c r="K49" s="54">
        <v>0</v>
      </c>
      <c r="L49" s="54">
        <v>0</v>
      </c>
      <c r="M49" s="54">
        <v>31326294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37146172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638397</v>
      </c>
      <c r="E51" s="54">
        <v>-5185</v>
      </c>
      <c r="F51" s="54">
        <v>0</v>
      </c>
      <c r="G51" s="54">
        <v>0</v>
      </c>
      <c r="H51" s="54">
        <v>0</v>
      </c>
      <c r="I51" s="54">
        <v>48770</v>
      </c>
      <c r="J51" s="54">
        <v>0</v>
      </c>
      <c r="K51" s="54">
        <v>0</v>
      </c>
      <c r="L51" s="54">
        <v>0</v>
      </c>
      <c r="M51" s="54">
        <v>171702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2158</v>
      </c>
      <c r="W51" s="54">
        <v>89384</v>
      </c>
      <c r="X51" s="54">
        <v>121715</v>
      </c>
      <c r="Y51" s="54">
        <v>1066941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91.67130088112421</v>
      </c>
      <c r="C58" s="5">
        <f>IF(C67=0,0,+(C76/C67)*100)</f>
        <v>0</v>
      </c>
      <c r="D58" s="6">
        <f aca="true" t="shared" si="6" ref="D58:Z58">IF(D67=0,0,+(D76/D67)*100)</f>
        <v>100.00003479568582</v>
      </c>
      <c r="E58" s="7">
        <f t="shared" si="6"/>
        <v>100.00003479568582</v>
      </c>
      <c r="F58" s="7">
        <f t="shared" si="6"/>
        <v>0.802720600527499</v>
      </c>
      <c r="G58" s="7">
        <f t="shared" si="6"/>
        <v>59.43210641307897</v>
      </c>
      <c r="H58" s="7">
        <f t="shared" si="6"/>
        <v>219.8628818255636</v>
      </c>
      <c r="I58" s="7">
        <f t="shared" si="6"/>
        <v>2.7478965751490803</v>
      </c>
      <c r="J58" s="7">
        <f t="shared" si="6"/>
        <v>19.875518121904033</v>
      </c>
      <c r="K58" s="7">
        <f t="shared" si="6"/>
        <v>87.31531320369331</v>
      </c>
      <c r="L58" s="7">
        <f t="shared" si="6"/>
        <v>1246.4620470653208</v>
      </c>
      <c r="M58" s="7">
        <f t="shared" si="6"/>
        <v>38.94390934119297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20.92056192991541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100.00003479568582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100.00000475845714</v>
      </c>
      <c r="E59" s="10">
        <f t="shared" si="7"/>
        <v>100.00000475845714</v>
      </c>
      <c r="F59" s="10">
        <f t="shared" si="7"/>
        <v>0.550066036625485</v>
      </c>
      <c r="G59" s="10">
        <f t="shared" si="7"/>
        <v>0</v>
      </c>
      <c r="H59" s="10">
        <f t="shared" si="7"/>
        <v>0</v>
      </c>
      <c r="I59" s="10">
        <f t="shared" si="7"/>
        <v>2.1029819226546627</v>
      </c>
      <c r="J59" s="10">
        <f t="shared" si="7"/>
        <v>19.582777802432307</v>
      </c>
      <c r="K59" s="10">
        <f t="shared" si="7"/>
        <v>0</v>
      </c>
      <c r="L59" s="10">
        <f t="shared" si="7"/>
        <v>0</v>
      </c>
      <c r="M59" s="10">
        <f t="shared" si="7"/>
        <v>39.48103846814324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20.792010195398948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100.00000475845714</v>
      </c>
    </row>
    <row r="60" spans="1:26" ht="12.75">
      <c r="A60" s="38" t="s">
        <v>32</v>
      </c>
      <c r="B60" s="12">
        <f t="shared" si="7"/>
        <v>84.54751529187419</v>
      </c>
      <c r="C60" s="12">
        <f t="shared" si="7"/>
        <v>0</v>
      </c>
      <c r="D60" s="3">
        <f t="shared" si="7"/>
        <v>100.00043561026821</v>
      </c>
      <c r="E60" s="13">
        <f t="shared" si="7"/>
        <v>100.00043561026821</v>
      </c>
      <c r="F60" s="13">
        <f t="shared" si="7"/>
        <v>36.62260691952888</v>
      </c>
      <c r="G60" s="13">
        <f t="shared" si="7"/>
        <v>15.561824559053733</v>
      </c>
      <c r="H60" s="13">
        <f t="shared" si="7"/>
        <v>48.138691936145456</v>
      </c>
      <c r="I60" s="13">
        <f t="shared" si="7"/>
        <v>33.44104113824269</v>
      </c>
      <c r="J60" s="13">
        <f t="shared" si="7"/>
        <v>78.92247549368403</v>
      </c>
      <c r="K60" s="13">
        <f t="shared" si="7"/>
        <v>33.424857063929885</v>
      </c>
      <c r="L60" s="13">
        <f t="shared" si="7"/>
        <v>12.035928644974426</v>
      </c>
      <c r="M60" s="13">
        <f t="shared" si="7"/>
        <v>41.46108706752945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37.451064102886065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100.00043561026821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84.54751529187419</v>
      </c>
      <c r="C64" s="12">
        <f t="shared" si="7"/>
        <v>0</v>
      </c>
      <c r="D64" s="3">
        <f t="shared" si="7"/>
        <v>100.00043561026821</v>
      </c>
      <c r="E64" s="13">
        <f t="shared" si="7"/>
        <v>100.00043561026821</v>
      </c>
      <c r="F64" s="13">
        <f t="shared" si="7"/>
        <v>36.62260691952888</v>
      </c>
      <c r="G64" s="13">
        <f t="shared" si="7"/>
        <v>15.561824559053733</v>
      </c>
      <c r="H64" s="13">
        <f t="shared" si="7"/>
        <v>48.138691936145456</v>
      </c>
      <c r="I64" s="13">
        <f t="shared" si="7"/>
        <v>33.44104113824269</v>
      </c>
      <c r="J64" s="13">
        <f t="shared" si="7"/>
        <v>78.92247549368403</v>
      </c>
      <c r="K64" s="13">
        <f t="shared" si="7"/>
        <v>33.424857063929885</v>
      </c>
      <c r="L64" s="13">
        <f t="shared" si="7"/>
        <v>12.035928644974426</v>
      </c>
      <c r="M64" s="13">
        <f t="shared" si="7"/>
        <v>41.46108706752945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37.451064102886065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100.00043561026821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100.00016701098767</v>
      </c>
      <c r="E66" s="16">
        <f t="shared" si="7"/>
        <v>100.00016701098767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100.00016701098767</v>
      </c>
    </row>
    <row r="67" spans="1:26" ht="12.75" hidden="1">
      <c r="A67" s="41" t="s">
        <v>287</v>
      </c>
      <c r="B67" s="24">
        <v>11174134</v>
      </c>
      <c r="C67" s="24"/>
      <c r="D67" s="25">
        <v>22991356</v>
      </c>
      <c r="E67" s="26">
        <v>22991356</v>
      </c>
      <c r="F67" s="26">
        <v>16814817</v>
      </c>
      <c r="G67" s="26">
        <v>119459</v>
      </c>
      <c r="H67" s="26">
        <v>119459</v>
      </c>
      <c r="I67" s="26">
        <v>17053735</v>
      </c>
      <c r="J67" s="26">
        <v>16814817</v>
      </c>
      <c r="K67" s="26">
        <v>119459</v>
      </c>
      <c r="L67" s="26">
        <v>260744</v>
      </c>
      <c r="M67" s="26">
        <v>17195020</v>
      </c>
      <c r="N67" s="26"/>
      <c r="O67" s="26"/>
      <c r="P67" s="26"/>
      <c r="Q67" s="26"/>
      <c r="R67" s="26"/>
      <c r="S67" s="26"/>
      <c r="T67" s="26"/>
      <c r="U67" s="26"/>
      <c r="V67" s="26">
        <v>34248755</v>
      </c>
      <c r="W67" s="26">
        <v>6673982</v>
      </c>
      <c r="X67" s="26"/>
      <c r="Y67" s="25"/>
      <c r="Z67" s="27">
        <v>22991356</v>
      </c>
    </row>
    <row r="68" spans="1:26" ht="12.75" hidden="1">
      <c r="A68" s="37" t="s">
        <v>31</v>
      </c>
      <c r="B68" s="19">
        <v>8883222</v>
      </c>
      <c r="C68" s="19"/>
      <c r="D68" s="20">
        <v>21015215</v>
      </c>
      <c r="E68" s="21">
        <v>21015215</v>
      </c>
      <c r="F68" s="21">
        <v>16584736</v>
      </c>
      <c r="G68" s="21"/>
      <c r="H68" s="21"/>
      <c r="I68" s="21">
        <v>16584736</v>
      </c>
      <c r="J68" s="21">
        <v>16584736</v>
      </c>
      <c r="K68" s="21"/>
      <c r="L68" s="21"/>
      <c r="M68" s="21">
        <v>16584736</v>
      </c>
      <c r="N68" s="21"/>
      <c r="O68" s="21"/>
      <c r="P68" s="21"/>
      <c r="Q68" s="21"/>
      <c r="R68" s="21"/>
      <c r="S68" s="21"/>
      <c r="T68" s="21"/>
      <c r="U68" s="21"/>
      <c r="V68" s="21">
        <v>33169472</v>
      </c>
      <c r="W68" s="21">
        <v>5685908</v>
      </c>
      <c r="X68" s="21"/>
      <c r="Y68" s="20"/>
      <c r="Z68" s="23">
        <v>21015215</v>
      </c>
    </row>
    <row r="69" spans="1:26" ht="12.75" hidden="1">
      <c r="A69" s="38" t="s">
        <v>32</v>
      </c>
      <c r="B69" s="19">
        <v>1608861</v>
      </c>
      <c r="C69" s="19"/>
      <c r="D69" s="20">
        <v>1377378</v>
      </c>
      <c r="E69" s="21">
        <v>1377378</v>
      </c>
      <c r="F69" s="21">
        <v>119459</v>
      </c>
      <c r="G69" s="21">
        <v>119459</v>
      </c>
      <c r="H69" s="21">
        <v>119459</v>
      </c>
      <c r="I69" s="21">
        <v>358377</v>
      </c>
      <c r="J69" s="21">
        <v>119459</v>
      </c>
      <c r="K69" s="21">
        <v>119459</v>
      </c>
      <c r="L69" s="21">
        <v>119459</v>
      </c>
      <c r="M69" s="21">
        <v>358377</v>
      </c>
      <c r="N69" s="21"/>
      <c r="O69" s="21"/>
      <c r="P69" s="21"/>
      <c r="Q69" s="21"/>
      <c r="R69" s="21"/>
      <c r="S69" s="21"/>
      <c r="T69" s="21"/>
      <c r="U69" s="21"/>
      <c r="V69" s="21">
        <v>716754</v>
      </c>
      <c r="W69" s="21">
        <v>688692</v>
      </c>
      <c r="X69" s="21"/>
      <c r="Y69" s="20"/>
      <c r="Z69" s="23">
        <v>1377378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1608861</v>
      </c>
      <c r="C73" s="19"/>
      <c r="D73" s="20">
        <v>1377378</v>
      </c>
      <c r="E73" s="21">
        <v>1377378</v>
      </c>
      <c r="F73" s="21">
        <v>119459</v>
      </c>
      <c r="G73" s="21">
        <v>119459</v>
      </c>
      <c r="H73" s="21">
        <v>119459</v>
      </c>
      <c r="I73" s="21">
        <v>358377</v>
      </c>
      <c r="J73" s="21">
        <v>119459</v>
      </c>
      <c r="K73" s="21">
        <v>119459</v>
      </c>
      <c r="L73" s="21">
        <v>119459</v>
      </c>
      <c r="M73" s="21">
        <v>358377</v>
      </c>
      <c r="N73" s="21"/>
      <c r="O73" s="21"/>
      <c r="P73" s="21"/>
      <c r="Q73" s="21"/>
      <c r="R73" s="21"/>
      <c r="S73" s="21"/>
      <c r="T73" s="21"/>
      <c r="U73" s="21"/>
      <c r="V73" s="21">
        <v>716754</v>
      </c>
      <c r="W73" s="21">
        <v>688692</v>
      </c>
      <c r="X73" s="21"/>
      <c r="Y73" s="20"/>
      <c r="Z73" s="23">
        <v>1377378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682051</v>
      </c>
      <c r="C75" s="28"/>
      <c r="D75" s="29">
        <v>598763</v>
      </c>
      <c r="E75" s="30">
        <v>598763</v>
      </c>
      <c r="F75" s="30">
        <v>110622</v>
      </c>
      <c r="G75" s="30"/>
      <c r="H75" s="30"/>
      <c r="I75" s="30">
        <v>110622</v>
      </c>
      <c r="J75" s="30">
        <v>110622</v>
      </c>
      <c r="K75" s="30"/>
      <c r="L75" s="30">
        <v>141285</v>
      </c>
      <c r="M75" s="30">
        <v>251907</v>
      </c>
      <c r="N75" s="30"/>
      <c r="O75" s="30"/>
      <c r="P75" s="30"/>
      <c r="Q75" s="30"/>
      <c r="R75" s="30"/>
      <c r="S75" s="30"/>
      <c r="T75" s="30"/>
      <c r="U75" s="30"/>
      <c r="V75" s="30">
        <v>362529</v>
      </c>
      <c r="W75" s="30">
        <v>299382</v>
      </c>
      <c r="X75" s="30"/>
      <c r="Y75" s="29"/>
      <c r="Z75" s="31">
        <v>598763</v>
      </c>
    </row>
    <row r="76" spans="1:26" ht="12.75" hidden="1">
      <c r="A76" s="42" t="s">
        <v>288</v>
      </c>
      <c r="B76" s="32">
        <v>10243474</v>
      </c>
      <c r="C76" s="32"/>
      <c r="D76" s="33">
        <v>22991364</v>
      </c>
      <c r="E76" s="34">
        <v>22991364</v>
      </c>
      <c r="F76" s="34">
        <v>134976</v>
      </c>
      <c r="G76" s="34">
        <v>70997</v>
      </c>
      <c r="H76" s="34">
        <v>262646</v>
      </c>
      <c r="I76" s="34">
        <v>468619</v>
      </c>
      <c r="J76" s="34">
        <v>3342032</v>
      </c>
      <c r="K76" s="34">
        <v>104306</v>
      </c>
      <c r="L76" s="34">
        <v>3250075</v>
      </c>
      <c r="M76" s="34">
        <v>6696413</v>
      </c>
      <c r="N76" s="34"/>
      <c r="O76" s="34"/>
      <c r="P76" s="34"/>
      <c r="Q76" s="34"/>
      <c r="R76" s="34"/>
      <c r="S76" s="34"/>
      <c r="T76" s="34"/>
      <c r="U76" s="34"/>
      <c r="V76" s="34">
        <v>7165032</v>
      </c>
      <c r="W76" s="34">
        <v>6673982</v>
      </c>
      <c r="X76" s="34"/>
      <c r="Y76" s="33"/>
      <c r="Z76" s="35">
        <v>22991364</v>
      </c>
    </row>
    <row r="77" spans="1:26" ht="12.75" hidden="1">
      <c r="A77" s="37" t="s">
        <v>31</v>
      </c>
      <c r="B77" s="19">
        <v>8883222</v>
      </c>
      <c r="C77" s="19"/>
      <c r="D77" s="20">
        <v>21015216</v>
      </c>
      <c r="E77" s="21">
        <v>21015216</v>
      </c>
      <c r="F77" s="21">
        <v>91227</v>
      </c>
      <c r="G77" s="21">
        <v>52407</v>
      </c>
      <c r="H77" s="21">
        <v>205140</v>
      </c>
      <c r="I77" s="21">
        <v>348774</v>
      </c>
      <c r="J77" s="21">
        <v>3247752</v>
      </c>
      <c r="K77" s="21">
        <v>64377</v>
      </c>
      <c r="L77" s="21">
        <v>3235697</v>
      </c>
      <c r="M77" s="21">
        <v>6547826</v>
      </c>
      <c r="N77" s="21"/>
      <c r="O77" s="21"/>
      <c r="P77" s="21"/>
      <c r="Q77" s="21"/>
      <c r="R77" s="21"/>
      <c r="S77" s="21"/>
      <c r="T77" s="21"/>
      <c r="U77" s="21"/>
      <c r="V77" s="21">
        <v>6896600</v>
      </c>
      <c r="W77" s="21">
        <v>5685908</v>
      </c>
      <c r="X77" s="21"/>
      <c r="Y77" s="20"/>
      <c r="Z77" s="23">
        <v>21015216</v>
      </c>
    </row>
    <row r="78" spans="1:26" ht="12.75" hidden="1">
      <c r="A78" s="38" t="s">
        <v>32</v>
      </c>
      <c r="B78" s="19">
        <v>1360252</v>
      </c>
      <c r="C78" s="19"/>
      <c r="D78" s="20">
        <v>1377384</v>
      </c>
      <c r="E78" s="21">
        <v>1377384</v>
      </c>
      <c r="F78" s="21">
        <v>43749</v>
      </c>
      <c r="G78" s="21">
        <v>18590</v>
      </c>
      <c r="H78" s="21">
        <v>57506</v>
      </c>
      <c r="I78" s="21">
        <v>119845</v>
      </c>
      <c r="J78" s="21">
        <v>94280</v>
      </c>
      <c r="K78" s="21">
        <v>39929</v>
      </c>
      <c r="L78" s="21">
        <v>14378</v>
      </c>
      <c r="M78" s="21">
        <v>148587</v>
      </c>
      <c r="N78" s="21"/>
      <c r="O78" s="21"/>
      <c r="P78" s="21"/>
      <c r="Q78" s="21"/>
      <c r="R78" s="21"/>
      <c r="S78" s="21"/>
      <c r="T78" s="21"/>
      <c r="U78" s="21"/>
      <c r="V78" s="21">
        <v>268432</v>
      </c>
      <c r="W78" s="21">
        <v>688692</v>
      </c>
      <c r="X78" s="21"/>
      <c r="Y78" s="20"/>
      <c r="Z78" s="23">
        <v>1377384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1360252</v>
      </c>
      <c r="C82" s="19"/>
      <c r="D82" s="20">
        <v>1377384</v>
      </c>
      <c r="E82" s="21">
        <v>1377384</v>
      </c>
      <c r="F82" s="21">
        <v>43749</v>
      </c>
      <c r="G82" s="21">
        <v>18590</v>
      </c>
      <c r="H82" s="21">
        <v>57506</v>
      </c>
      <c r="I82" s="21">
        <v>119845</v>
      </c>
      <c r="J82" s="21">
        <v>94280</v>
      </c>
      <c r="K82" s="21">
        <v>39929</v>
      </c>
      <c r="L82" s="21">
        <v>14378</v>
      </c>
      <c r="M82" s="21">
        <v>148587</v>
      </c>
      <c r="N82" s="21"/>
      <c r="O82" s="21"/>
      <c r="P82" s="21"/>
      <c r="Q82" s="21"/>
      <c r="R82" s="21"/>
      <c r="S82" s="21"/>
      <c r="T82" s="21"/>
      <c r="U82" s="21"/>
      <c r="V82" s="21">
        <v>268432</v>
      </c>
      <c r="W82" s="21">
        <v>688692</v>
      </c>
      <c r="X82" s="21"/>
      <c r="Y82" s="20"/>
      <c r="Z82" s="23">
        <v>1377384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598764</v>
      </c>
      <c r="E84" s="30">
        <v>598764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299382</v>
      </c>
      <c r="X84" s="30"/>
      <c r="Y84" s="29"/>
      <c r="Z84" s="31">
        <v>598764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19392112</v>
      </c>
      <c r="F5" s="358">
        <f t="shared" si="0"/>
        <v>19392112</v>
      </c>
      <c r="G5" s="358">
        <f t="shared" si="0"/>
        <v>0</v>
      </c>
      <c r="H5" s="356">
        <f t="shared" si="0"/>
        <v>55178</v>
      </c>
      <c r="I5" s="356">
        <f t="shared" si="0"/>
        <v>68138</v>
      </c>
      <c r="J5" s="358">
        <f t="shared" si="0"/>
        <v>123316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123316</v>
      </c>
      <c r="X5" s="356">
        <f t="shared" si="0"/>
        <v>9696056</v>
      </c>
      <c r="Y5" s="358">
        <f t="shared" si="0"/>
        <v>-9572740</v>
      </c>
      <c r="Z5" s="359">
        <f>+IF(X5&lt;&gt;0,+(Y5/X5)*100,0)</f>
        <v>-98.72818391312921</v>
      </c>
      <c r="AA5" s="360">
        <f>+AA6+AA8+AA11+AA13+AA15</f>
        <v>19392112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16790000</v>
      </c>
      <c r="F6" s="59">
        <f t="shared" si="1"/>
        <v>16790000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8395000</v>
      </c>
      <c r="Y6" s="59">
        <f t="shared" si="1"/>
        <v>-8395000</v>
      </c>
      <c r="Z6" s="61">
        <f>+IF(X6&lt;&gt;0,+(Y6/X6)*100,0)</f>
        <v>-100</v>
      </c>
      <c r="AA6" s="62">
        <f t="shared" si="1"/>
        <v>16790000</v>
      </c>
    </row>
    <row r="7" spans="1:27" ht="12.75">
      <c r="A7" s="291" t="s">
        <v>230</v>
      </c>
      <c r="B7" s="142"/>
      <c r="C7" s="60"/>
      <c r="D7" s="340"/>
      <c r="E7" s="60">
        <v>16790000</v>
      </c>
      <c r="F7" s="59">
        <v>16790000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8395000</v>
      </c>
      <c r="Y7" s="59">
        <v>-8395000</v>
      </c>
      <c r="Z7" s="61">
        <v>-100</v>
      </c>
      <c r="AA7" s="62">
        <v>16790000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2202112</v>
      </c>
      <c r="F8" s="59">
        <f t="shared" si="2"/>
        <v>2202112</v>
      </c>
      <c r="G8" s="59">
        <f t="shared" si="2"/>
        <v>0</v>
      </c>
      <c r="H8" s="60">
        <f t="shared" si="2"/>
        <v>0</v>
      </c>
      <c r="I8" s="60">
        <f t="shared" si="2"/>
        <v>68138</v>
      </c>
      <c r="J8" s="59">
        <f t="shared" si="2"/>
        <v>68138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68138</v>
      </c>
      <c r="X8" s="60">
        <f t="shared" si="2"/>
        <v>1101056</v>
      </c>
      <c r="Y8" s="59">
        <f t="shared" si="2"/>
        <v>-1032918</v>
      </c>
      <c r="Z8" s="61">
        <f>+IF(X8&lt;&gt;0,+(Y8/X8)*100,0)</f>
        <v>-93.81157724947687</v>
      </c>
      <c r="AA8" s="62">
        <f>SUM(AA9:AA10)</f>
        <v>2202112</v>
      </c>
    </row>
    <row r="9" spans="1:27" ht="12.75">
      <c r="A9" s="291" t="s">
        <v>231</v>
      </c>
      <c r="B9" s="142"/>
      <c r="C9" s="60"/>
      <c r="D9" s="340"/>
      <c r="E9" s="60">
        <v>2202112</v>
      </c>
      <c r="F9" s="59">
        <v>2202112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1101056</v>
      </c>
      <c r="Y9" s="59">
        <v>-1101056</v>
      </c>
      <c r="Z9" s="61">
        <v>-100</v>
      </c>
      <c r="AA9" s="62">
        <v>2202112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>
        <v>68138</v>
      </c>
      <c r="J10" s="59">
        <v>68138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68138</v>
      </c>
      <c r="X10" s="60"/>
      <c r="Y10" s="59">
        <v>68138</v>
      </c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400000</v>
      </c>
      <c r="F15" s="59">
        <f t="shared" si="5"/>
        <v>400000</v>
      </c>
      <c r="G15" s="59">
        <f t="shared" si="5"/>
        <v>0</v>
      </c>
      <c r="H15" s="60">
        <f t="shared" si="5"/>
        <v>55178</v>
      </c>
      <c r="I15" s="60">
        <f t="shared" si="5"/>
        <v>0</v>
      </c>
      <c r="J15" s="59">
        <f t="shared" si="5"/>
        <v>55178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55178</v>
      </c>
      <c r="X15" s="60">
        <f t="shared" si="5"/>
        <v>200000</v>
      </c>
      <c r="Y15" s="59">
        <f t="shared" si="5"/>
        <v>-144822</v>
      </c>
      <c r="Z15" s="61">
        <f>+IF(X15&lt;&gt;0,+(Y15/X15)*100,0)</f>
        <v>-72.411</v>
      </c>
      <c r="AA15" s="62">
        <f>SUM(AA16:AA20)</f>
        <v>400000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400000</v>
      </c>
      <c r="F20" s="59">
        <v>400000</v>
      </c>
      <c r="G20" s="59"/>
      <c r="H20" s="60">
        <v>55178</v>
      </c>
      <c r="I20" s="60"/>
      <c r="J20" s="59">
        <v>55178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55178</v>
      </c>
      <c r="X20" s="60">
        <v>200000</v>
      </c>
      <c r="Y20" s="59">
        <v>-144822</v>
      </c>
      <c r="Z20" s="61">
        <v>-72.41</v>
      </c>
      <c r="AA20" s="62">
        <v>400000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560000</v>
      </c>
      <c r="F22" s="345">
        <f t="shared" si="6"/>
        <v>560000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280000</v>
      </c>
      <c r="Y22" s="345">
        <f t="shared" si="6"/>
        <v>-280000</v>
      </c>
      <c r="Z22" s="336">
        <f>+IF(X22&lt;&gt;0,+(Y22/X22)*100,0)</f>
        <v>-100</v>
      </c>
      <c r="AA22" s="350">
        <f>SUM(AA23:AA32)</f>
        <v>560000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560000</v>
      </c>
      <c r="F32" s="59">
        <v>560000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280000</v>
      </c>
      <c r="Y32" s="59">
        <v>-280000</v>
      </c>
      <c r="Z32" s="61">
        <v>-100</v>
      </c>
      <c r="AA32" s="62">
        <v>560000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114727</v>
      </c>
      <c r="F34" s="345">
        <f t="shared" si="7"/>
        <v>114727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57364</v>
      </c>
      <c r="Y34" s="345">
        <f t="shared" si="7"/>
        <v>-57364</v>
      </c>
      <c r="Z34" s="336">
        <f>+IF(X34&lt;&gt;0,+(Y34/X34)*100,0)</f>
        <v>-100</v>
      </c>
      <c r="AA34" s="350">
        <f t="shared" si="7"/>
        <v>114727</v>
      </c>
    </row>
    <row r="35" spans="1:27" ht="12.75">
      <c r="A35" s="361" t="s">
        <v>247</v>
      </c>
      <c r="B35" s="136"/>
      <c r="C35" s="54"/>
      <c r="D35" s="368"/>
      <c r="E35" s="54">
        <v>114727</v>
      </c>
      <c r="F35" s="53">
        <v>114727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57364</v>
      </c>
      <c r="Y35" s="53">
        <v>-57364</v>
      </c>
      <c r="Z35" s="94">
        <v>-100</v>
      </c>
      <c r="AA35" s="95">
        <v>114727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1493276</v>
      </c>
      <c r="F40" s="345">
        <f t="shared" si="9"/>
        <v>1493276</v>
      </c>
      <c r="G40" s="345">
        <f t="shared" si="9"/>
        <v>161895</v>
      </c>
      <c r="H40" s="343">
        <f t="shared" si="9"/>
        <v>200106</v>
      </c>
      <c r="I40" s="343">
        <f t="shared" si="9"/>
        <v>243919</v>
      </c>
      <c r="J40" s="345">
        <f t="shared" si="9"/>
        <v>605920</v>
      </c>
      <c r="K40" s="345">
        <f t="shared" si="9"/>
        <v>217313</v>
      </c>
      <c r="L40" s="343">
        <f t="shared" si="9"/>
        <v>217313</v>
      </c>
      <c r="M40" s="343">
        <f t="shared" si="9"/>
        <v>1478</v>
      </c>
      <c r="N40" s="345">
        <f t="shared" si="9"/>
        <v>436104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1042024</v>
      </c>
      <c r="X40" s="343">
        <f t="shared" si="9"/>
        <v>746638</v>
      </c>
      <c r="Y40" s="345">
        <f t="shared" si="9"/>
        <v>295386</v>
      </c>
      <c r="Z40" s="336">
        <f>+IF(X40&lt;&gt;0,+(Y40/X40)*100,0)</f>
        <v>39.56214390373916</v>
      </c>
      <c r="AA40" s="350">
        <f>SUM(AA41:AA49)</f>
        <v>1493276</v>
      </c>
    </row>
    <row r="41" spans="1:27" ht="12.75">
      <c r="A41" s="361" t="s">
        <v>249</v>
      </c>
      <c r="B41" s="142"/>
      <c r="C41" s="362"/>
      <c r="D41" s="363"/>
      <c r="E41" s="362">
        <v>685276</v>
      </c>
      <c r="F41" s="364">
        <v>685276</v>
      </c>
      <c r="G41" s="364">
        <v>134747</v>
      </c>
      <c r="H41" s="362">
        <v>48837</v>
      </c>
      <c r="I41" s="362">
        <v>35042</v>
      </c>
      <c r="J41" s="364">
        <v>218626</v>
      </c>
      <c r="K41" s="364">
        <v>46659</v>
      </c>
      <c r="L41" s="362">
        <v>46659</v>
      </c>
      <c r="M41" s="362"/>
      <c r="N41" s="364">
        <v>93318</v>
      </c>
      <c r="O41" s="364"/>
      <c r="P41" s="362"/>
      <c r="Q41" s="362"/>
      <c r="R41" s="364"/>
      <c r="S41" s="364"/>
      <c r="T41" s="362"/>
      <c r="U41" s="362"/>
      <c r="V41" s="364"/>
      <c r="W41" s="364">
        <v>311944</v>
      </c>
      <c r="X41" s="362">
        <v>342638</v>
      </c>
      <c r="Y41" s="364">
        <v>-30694</v>
      </c>
      <c r="Z41" s="365">
        <v>-8.96</v>
      </c>
      <c r="AA41" s="366">
        <v>685276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20447</v>
      </c>
      <c r="L42" s="54">
        <f t="shared" si="10"/>
        <v>20447</v>
      </c>
      <c r="M42" s="54">
        <f t="shared" si="10"/>
        <v>0</v>
      </c>
      <c r="N42" s="53">
        <f t="shared" si="10"/>
        <v>40894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40894</v>
      </c>
      <c r="X42" s="54">
        <f t="shared" si="10"/>
        <v>0</v>
      </c>
      <c r="Y42" s="53">
        <f t="shared" si="10"/>
        <v>40894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>
        <v>17653</v>
      </c>
      <c r="H43" s="305">
        <v>151269</v>
      </c>
      <c r="I43" s="305">
        <v>194323</v>
      </c>
      <c r="J43" s="370">
        <v>363245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363245</v>
      </c>
      <c r="X43" s="305"/>
      <c r="Y43" s="370">
        <v>363245</v>
      </c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630000</v>
      </c>
      <c r="F48" s="53">
        <v>630000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315000</v>
      </c>
      <c r="Y48" s="53">
        <v>-315000</v>
      </c>
      <c r="Z48" s="94">
        <v>-100</v>
      </c>
      <c r="AA48" s="95">
        <v>630000</v>
      </c>
    </row>
    <row r="49" spans="1:27" ht="12.75">
      <c r="A49" s="361" t="s">
        <v>93</v>
      </c>
      <c r="B49" s="136"/>
      <c r="C49" s="54"/>
      <c r="D49" s="368"/>
      <c r="E49" s="54">
        <v>178000</v>
      </c>
      <c r="F49" s="53">
        <v>178000</v>
      </c>
      <c r="G49" s="53">
        <v>9495</v>
      </c>
      <c r="H49" s="54"/>
      <c r="I49" s="54">
        <v>14554</v>
      </c>
      <c r="J49" s="53">
        <v>24049</v>
      </c>
      <c r="K49" s="53">
        <v>150207</v>
      </c>
      <c r="L49" s="54">
        <v>150207</v>
      </c>
      <c r="M49" s="54">
        <v>1478</v>
      </c>
      <c r="N49" s="53">
        <v>301892</v>
      </c>
      <c r="O49" s="53"/>
      <c r="P49" s="54"/>
      <c r="Q49" s="54"/>
      <c r="R49" s="53"/>
      <c r="S49" s="53"/>
      <c r="T49" s="54"/>
      <c r="U49" s="54"/>
      <c r="V49" s="53"/>
      <c r="W49" s="53">
        <v>325941</v>
      </c>
      <c r="X49" s="54">
        <v>89000</v>
      </c>
      <c r="Y49" s="53">
        <v>236941</v>
      </c>
      <c r="Z49" s="94">
        <v>266.23</v>
      </c>
      <c r="AA49" s="95">
        <v>178000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21560115</v>
      </c>
      <c r="F60" s="264">
        <f t="shared" si="14"/>
        <v>21560115</v>
      </c>
      <c r="G60" s="264">
        <f t="shared" si="14"/>
        <v>161895</v>
      </c>
      <c r="H60" s="219">
        <f t="shared" si="14"/>
        <v>255284</v>
      </c>
      <c r="I60" s="219">
        <f t="shared" si="14"/>
        <v>312057</v>
      </c>
      <c r="J60" s="264">
        <f t="shared" si="14"/>
        <v>729236</v>
      </c>
      <c r="K60" s="264">
        <f t="shared" si="14"/>
        <v>217313</v>
      </c>
      <c r="L60" s="219">
        <f t="shared" si="14"/>
        <v>217313</v>
      </c>
      <c r="M60" s="219">
        <f t="shared" si="14"/>
        <v>1478</v>
      </c>
      <c r="N60" s="264">
        <f t="shared" si="14"/>
        <v>436104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1165340</v>
      </c>
      <c r="X60" s="219">
        <f t="shared" si="14"/>
        <v>10780058</v>
      </c>
      <c r="Y60" s="264">
        <f t="shared" si="14"/>
        <v>-9614718</v>
      </c>
      <c r="Z60" s="337">
        <f>+IF(X60&lt;&gt;0,+(Y60/X60)*100,0)</f>
        <v>-89.18985408056245</v>
      </c>
      <c r="AA60" s="232">
        <f>+AA57+AA54+AA51+AA40+AA37+AA34+AA22+AA5</f>
        <v>21560115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20447</v>
      </c>
      <c r="L62" s="347">
        <f t="shared" si="15"/>
        <v>20447</v>
      </c>
      <c r="M62" s="347">
        <f t="shared" si="15"/>
        <v>0</v>
      </c>
      <c r="N62" s="349">
        <f t="shared" si="15"/>
        <v>40894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40894</v>
      </c>
      <c r="X62" s="347">
        <f t="shared" si="15"/>
        <v>0</v>
      </c>
      <c r="Y62" s="349">
        <f t="shared" si="15"/>
        <v>40894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>
        <v>20447</v>
      </c>
      <c r="L63" s="60">
        <v>20447</v>
      </c>
      <c r="M63" s="60"/>
      <c r="N63" s="59">
        <v>40894</v>
      </c>
      <c r="O63" s="59"/>
      <c r="P63" s="60"/>
      <c r="Q63" s="60"/>
      <c r="R63" s="59"/>
      <c r="S63" s="59"/>
      <c r="T63" s="60"/>
      <c r="U63" s="60"/>
      <c r="V63" s="59"/>
      <c r="W63" s="59">
        <v>40894</v>
      </c>
      <c r="X63" s="60"/>
      <c r="Y63" s="59">
        <v>40894</v>
      </c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121624865</v>
      </c>
      <c r="D5" s="153">
        <f>SUM(D6:D8)</f>
        <v>0</v>
      </c>
      <c r="E5" s="154">
        <f t="shared" si="0"/>
        <v>132978019</v>
      </c>
      <c r="F5" s="100">
        <f t="shared" si="0"/>
        <v>132978019</v>
      </c>
      <c r="G5" s="100">
        <f t="shared" si="0"/>
        <v>59263997</v>
      </c>
      <c r="H5" s="100">
        <f t="shared" si="0"/>
        <v>687786</v>
      </c>
      <c r="I5" s="100">
        <f t="shared" si="0"/>
        <v>565292</v>
      </c>
      <c r="J5" s="100">
        <f t="shared" si="0"/>
        <v>60517075</v>
      </c>
      <c r="K5" s="100">
        <f t="shared" si="0"/>
        <v>59526322</v>
      </c>
      <c r="L5" s="100">
        <f t="shared" si="0"/>
        <v>1377580</v>
      </c>
      <c r="M5" s="100">
        <f t="shared" si="0"/>
        <v>29952271</v>
      </c>
      <c r="N5" s="100">
        <f t="shared" si="0"/>
        <v>90856173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151373248</v>
      </c>
      <c r="X5" s="100">
        <f t="shared" si="0"/>
        <v>0</v>
      </c>
      <c r="Y5" s="100">
        <f t="shared" si="0"/>
        <v>151373248</v>
      </c>
      <c r="Z5" s="137">
        <f>+IF(X5&lt;&gt;0,+(Y5/X5)*100,0)</f>
        <v>0</v>
      </c>
      <c r="AA5" s="153">
        <f>SUM(AA6:AA8)</f>
        <v>132978019</v>
      </c>
    </row>
    <row r="6" spans="1:27" ht="12.75">
      <c r="A6" s="138" t="s">
        <v>75</v>
      </c>
      <c r="B6" s="136"/>
      <c r="C6" s="155">
        <v>47796235</v>
      </c>
      <c r="D6" s="155"/>
      <c r="E6" s="156">
        <v>43103695</v>
      </c>
      <c r="F6" s="60">
        <v>43103695</v>
      </c>
      <c r="G6" s="60">
        <v>17934744</v>
      </c>
      <c r="H6" s="60">
        <v>15000</v>
      </c>
      <c r="I6" s="60"/>
      <c r="J6" s="60">
        <v>17949744</v>
      </c>
      <c r="K6" s="60">
        <v>17934744</v>
      </c>
      <c r="L6" s="60"/>
      <c r="M6" s="60">
        <v>9916166</v>
      </c>
      <c r="N6" s="60">
        <v>27850910</v>
      </c>
      <c r="O6" s="60"/>
      <c r="P6" s="60"/>
      <c r="Q6" s="60"/>
      <c r="R6" s="60"/>
      <c r="S6" s="60"/>
      <c r="T6" s="60"/>
      <c r="U6" s="60"/>
      <c r="V6" s="60"/>
      <c r="W6" s="60">
        <v>45800654</v>
      </c>
      <c r="X6" s="60"/>
      <c r="Y6" s="60">
        <v>45800654</v>
      </c>
      <c r="Z6" s="140">
        <v>0</v>
      </c>
      <c r="AA6" s="155">
        <v>43103695</v>
      </c>
    </row>
    <row r="7" spans="1:27" ht="12.75">
      <c r="A7" s="138" t="s">
        <v>76</v>
      </c>
      <c r="B7" s="136"/>
      <c r="C7" s="157">
        <v>40255706</v>
      </c>
      <c r="D7" s="157"/>
      <c r="E7" s="158">
        <v>62991070</v>
      </c>
      <c r="F7" s="159">
        <v>62991070</v>
      </c>
      <c r="G7" s="159">
        <v>30371927</v>
      </c>
      <c r="H7" s="159">
        <v>653042</v>
      </c>
      <c r="I7" s="159">
        <v>545200</v>
      </c>
      <c r="J7" s="159">
        <v>31570169</v>
      </c>
      <c r="K7" s="159">
        <v>30634252</v>
      </c>
      <c r="L7" s="159">
        <v>1363126</v>
      </c>
      <c r="M7" s="159">
        <v>11266178</v>
      </c>
      <c r="N7" s="159">
        <v>43263556</v>
      </c>
      <c r="O7" s="159"/>
      <c r="P7" s="159"/>
      <c r="Q7" s="159"/>
      <c r="R7" s="159"/>
      <c r="S7" s="159"/>
      <c r="T7" s="159"/>
      <c r="U7" s="159"/>
      <c r="V7" s="159"/>
      <c r="W7" s="159">
        <v>74833725</v>
      </c>
      <c r="X7" s="159"/>
      <c r="Y7" s="159">
        <v>74833725</v>
      </c>
      <c r="Z7" s="141">
        <v>0</v>
      </c>
      <c r="AA7" s="157">
        <v>62991070</v>
      </c>
    </row>
    <row r="8" spans="1:27" ht="12.75">
      <c r="A8" s="138" t="s">
        <v>77</v>
      </c>
      <c r="B8" s="136"/>
      <c r="C8" s="155">
        <v>33572924</v>
      </c>
      <c r="D8" s="155"/>
      <c r="E8" s="156">
        <v>26883254</v>
      </c>
      <c r="F8" s="60">
        <v>26883254</v>
      </c>
      <c r="G8" s="60">
        <v>10957326</v>
      </c>
      <c r="H8" s="60">
        <v>19744</v>
      </c>
      <c r="I8" s="60">
        <v>20092</v>
      </c>
      <c r="J8" s="60">
        <v>10997162</v>
      </c>
      <c r="K8" s="60">
        <v>10957326</v>
      </c>
      <c r="L8" s="60">
        <v>14454</v>
      </c>
      <c r="M8" s="60">
        <v>8769927</v>
      </c>
      <c r="N8" s="60">
        <v>19741707</v>
      </c>
      <c r="O8" s="60"/>
      <c r="P8" s="60"/>
      <c r="Q8" s="60"/>
      <c r="R8" s="60"/>
      <c r="S8" s="60"/>
      <c r="T8" s="60"/>
      <c r="U8" s="60"/>
      <c r="V8" s="60"/>
      <c r="W8" s="60">
        <v>30738869</v>
      </c>
      <c r="X8" s="60"/>
      <c r="Y8" s="60">
        <v>30738869</v>
      </c>
      <c r="Z8" s="140">
        <v>0</v>
      </c>
      <c r="AA8" s="155">
        <v>26883254</v>
      </c>
    </row>
    <row r="9" spans="1:27" ht="12.75">
      <c r="A9" s="135" t="s">
        <v>78</v>
      </c>
      <c r="B9" s="136"/>
      <c r="C9" s="153">
        <f aca="true" t="shared" si="1" ref="C9:Y9">SUM(C10:C14)</f>
        <v>21485070</v>
      </c>
      <c r="D9" s="153">
        <f>SUM(D10:D14)</f>
        <v>0</v>
      </c>
      <c r="E9" s="154">
        <f t="shared" si="1"/>
        <v>2310103</v>
      </c>
      <c r="F9" s="100">
        <f t="shared" si="1"/>
        <v>2310103</v>
      </c>
      <c r="G9" s="100">
        <f t="shared" si="1"/>
        <v>10828429</v>
      </c>
      <c r="H9" s="100">
        <f t="shared" si="1"/>
        <v>269192</v>
      </c>
      <c r="I9" s="100">
        <f t="shared" si="1"/>
        <v>208792</v>
      </c>
      <c r="J9" s="100">
        <f t="shared" si="1"/>
        <v>11306413</v>
      </c>
      <c r="K9" s="100">
        <f t="shared" si="1"/>
        <v>10826257</v>
      </c>
      <c r="L9" s="100">
        <f t="shared" si="1"/>
        <v>274165</v>
      </c>
      <c r="M9" s="100">
        <f t="shared" si="1"/>
        <v>9057697</v>
      </c>
      <c r="N9" s="100">
        <f t="shared" si="1"/>
        <v>20158119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31464532</v>
      </c>
      <c r="X9" s="100">
        <f t="shared" si="1"/>
        <v>0</v>
      </c>
      <c r="Y9" s="100">
        <f t="shared" si="1"/>
        <v>31464532</v>
      </c>
      <c r="Z9" s="137">
        <f>+IF(X9&lt;&gt;0,+(Y9/X9)*100,0)</f>
        <v>0</v>
      </c>
      <c r="AA9" s="153">
        <f>SUM(AA10:AA14)</f>
        <v>2310103</v>
      </c>
    </row>
    <row r="10" spans="1:27" ht="12.75">
      <c r="A10" s="138" t="s">
        <v>79</v>
      </c>
      <c r="B10" s="136"/>
      <c r="C10" s="155">
        <v>10279</v>
      </c>
      <c r="D10" s="155"/>
      <c r="E10" s="156">
        <v>2310103</v>
      </c>
      <c r="F10" s="60">
        <v>2310103</v>
      </c>
      <c r="G10" s="60">
        <v>2172</v>
      </c>
      <c r="H10" s="60"/>
      <c r="I10" s="60">
        <v>2589</v>
      </c>
      <c r="J10" s="60">
        <v>4761</v>
      </c>
      <c r="K10" s="60"/>
      <c r="L10" s="60"/>
      <c r="M10" s="60">
        <v>1335428</v>
      </c>
      <c r="N10" s="60">
        <v>1335428</v>
      </c>
      <c r="O10" s="60"/>
      <c r="P10" s="60"/>
      <c r="Q10" s="60"/>
      <c r="R10" s="60"/>
      <c r="S10" s="60"/>
      <c r="T10" s="60"/>
      <c r="U10" s="60"/>
      <c r="V10" s="60"/>
      <c r="W10" s="60">
        <v>1340189</v>
      </c>
      <c r="X10" s="60"/>
      <c r="Y10" s="60">
        <v>1340189</v>
      </c>
      <c r="Z10" s="140">
        <v>0</v>
      </c>
      <c r="AA10" s="155">
        <v>2310103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21474791</v>
      </c>
      <c r="D12" s="155"/>
      <c r="E12" s="156"/>
      <c r="F12" s="60"/>
      <c r="G12" s="60">
        <v>10826257</v>
      </c>
      <c r="H12" s="60">
        <v>269192</v>
      </c>
      <c r="I12" s="60">
        <v>206203</v>
      </c>
      <c r="J12" s="60">
        <v>11301652</v>
      </c>
      <c r="K12" s="60">
        <v>10826257</v>
      </c>
      <c r="L12" s="60">
        <v>274165</v>
      </c>
      <c r="M12" s="60">
        <v>7722269</v>
      </c>
      <c r="N12" s="60">
        <v>18822691</v>
      </c>
      <c r="O12" s="60"/>
      <c r="P12" s="60"/>
      <c r="Q12" s="60"/>
      <c r="R12" s="60"/>
      <c r="S12" s="60"/>
      <c r="T12" s="60"/>
      <c r="U12" s="60"/>
      <c r="V12" s="60"/>
      <c r="W12" s="60">
        <v>30124343</v>
      </c>
      <c r="X12" s="60"/>
      <c r="Y12" s="60">
        <v>30124343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99744261</v>
      </c>
      <c r="D15" s="153">
        <f>SUM(D16:D18)</f>
        <v>0</v>
      </c>
      <c r="E15" s="154">
        <f t="shared" si="2"/>
        <v>130490328</v>
      </c>
      <c r="F15" s="100">
        <f t="shared" si="2"/>
        <v>130490328</v>
      </c>
      <c r="G15" s="100">
        <f t="shared" si="2"/>
        <v>7234646</v>
      </c>
      <c r="H15" s="100">
        <f t="shared" si="2"/>
        <v>2606390</v>
      </c>
      <c r="I15" s="100">
        <f t="shared" si="2"/>
        <v>4232531</v>
      </c>
      <c r="J15" s="100">
        <f t="shared" si="2"/>
        <v>14073567</v>
      </c>
      <c r="K15" s="100">
        <f t="shared" si="2"/>
        <v>8428877</v>
      </c>
      <c r="L15" s="100">
        <f t="shared" si="2"/>
        <v>7517922</v>
      </c>
      <c r="M15" s="100">
        <f t="shared" si="2"/>
        <v>-9962762</v>
      </c>
      <c r="N15" s="100">
        <f t="shared" si="2"/>
        <v>5984037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20057604</v>
      </c>
      <c r="X15" s="100">
        <f t="shared" si="2"/>
        <v>0</v>
      </c>
      <c r="Y15" s="100">
        <f t="shared" si="2"/>
        <v>20057604</v>
      </c>
      <c r="Z15" s="137">
        <f>+IF(X15&lt;&gt;0,+(Y15/X15)*100,0)</f>
        <v>0</v>
      </c>
      <c r="AA15" s="153">
        <f>SUM(AA16:AA18)</f>
        <v>130490328</v>
      </c>
    </row>
    <row r="16" spans="1:27" ht="12.75">
      <c r="A16" s="138" t="s">
        <v>85</v>
      </c>
      <c r="B16" s="136"/>
      <c r="C16" s="155">
        <v>25271334</v>
      </c>
      <c r="D16" s="155"/>
      <c r="E16" s="156">
        <v>64431973</v>
      </c>
      <c r="F16" s="60">
        <v>64431973</v>
      </c>
      <c r="G16" s="60">
        <v>7234646</v>
      </c>
      <c r="H16" s="60">
        <v>5907</v>
      </c>
      <c r="I16" s="60">
        <v>21549</v>
      </c>
      <c r="J16" s="60">
        <v>7262102</v>
      </c>
      <c r="K16" s="60">
        <v>7234646</v>
      </c>
      <c r="L16" s="60">
        <v>21385</v>
      </c>
      <c r="M16" s="60">
        <v>-10222930</v>
      </c>
      <c r="N16" s="60">
        <v>-2966899</v>
      </c>
      <c r="O16" s="60"/>
      <c r="P16" s="60"/>
      <c r="Q16" s="60"/>
      <c r="R16" s="60"/>
      <c r="S16" s="60"/>
      <c r="T16" s="60"/>
      <c r="U16" s="60"/>
      <c r="V16" s="60"/>
      <c r="W16" s="60">
        <v>4295203</v>
      </c>
      <c r="X16" s="60"/>
      <c r="Y16" s="60">
        <v>4295203</v>
      </c>
      <c r="Z16" s="140">
        <v>0</v>
      </c>
      <c r="AA16" s="155">
        <v>64431973</v>
      </c>
    </row>
    <row r="17" spans="1:27" ht="12.75">
      <c r="A17" s="138" t="s">
        <v>86</v>
      </c>
      <c r="B17" s="136"/>
      <c r="C17" s="155">
        <v>74472927</v>
      </c>
      <c r="D17" s="155"/>
      <c r="E17" s="156">
        <v>66058355</v>
      </c>
      <c r="F17" s="60">
        <v>66058355</v>
      </c>
      <c r="G17" s="60"/>
      <c r="H17" s="60">
        <v>2600483</v>
      </c>
      <c r="I17" s="60">
        <v>4210982</v>
      </c>
      <c r="J17" s="60">
        <v>6811465</v>
      </c>
      <c r="K17" s="60">
        <v>1194231</v>
      </c>
      <c r="L17" s="60">
        <v>7496537</v>
      </c>
      <c r="M17" s="60">
        <v>260168</v>
      </c>
      <c r="N17" s="60">
        <v>8950936</v>
      </c>
      <c r="O17" s="60"/>
      <c r="P17" s="60"/>
      <c r="Q17" s="60"/>
      <c r="R17" s="60"/>
      <c r="S17" s="60"/>
      <c r="T17" s="60"/>
      <c r="U17" s="60"/>
      <c r="V17" s="60"/>
      <c r="W17" s="60">
        <v>15762401</v>
      </c>
      <c r="X17" s="60"/>
      <c r="Y17" s="60">
        <v>15762401</v>
      </c>
      <c r="Z17" s="140">
        <v>0</v>
      </c>
      <c r="AA17" s="155">
        <v>66058355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20926754</v>
      </c>
      <c r="D19" s="153">
        <f>SUM(D20:D23)</f>
        <v>0</v>
      </c>
      <c r="E19" s="154">
        <f t="shared" si="3"/>
        <v>24015932</v>
      </c>
      <c r="F19" s="100">
        <f t="shared" si="3"/>
        <v>24015932</v>
      </c>
      <c r="G19" s="100">
        <f t="shared" si="3"/>
        <v>9579947</v>
      </c>
      <c r="H19" s="100">
        <f t="shared" si="3"/>
        <v>119459</v>
      </c>
      <c r="I19" s="100">
        <f t="shared" si="3"/>
        <v>119459</v>
      </c>
      <c r="J19" s="100">
        <f t="shared" si="3"/>
        <v>9818865</v>
      </c>
      <c r="K19" s="100">
        <f t="shared" si="3"/>
        <v>9582119</v>
      </c>
      <c r="L19" s="100">
        <f t="shared" si="3"/>
        <v>121110</v>
      </c>
      <c r="M19" s="100">
        <f t="shared" si="3"/>
        <v>7695024</v>
      </c>
      <c r="N19" s="100">
        <f t="shared" si="3"/>
        <v>17398253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27217118</v>
      </c>
      <c r="X19" s="100">
        <f t="shared" si="3"/>
        <v>0</v>
      </c>
      <c r="Y19" s="100">
        <f t="shared" si="3"/>
        <v>27217118</v>
      </c>
      <c r="Z19" s="137">
        <f>+IF(X19&lt;&gt;0,+(Y19/X19)*100,0)</f>
        <v>0</v>
      </c>
      <c r="AA19" s="153">
        <f>SUM(AA20:AA23)</f>
        <v>24015932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20926754</v>
      </c>
      <c r="D23" s="155"/>
      <c r="E23" s="156">
        <v>24015932</v>
      </c>
      <c r="F23" s="60">
        <v>24015932</v>
      </c>
      <c r="G23" s="60">
        <v>9579947</v>
      </c>
      <c r="H23" s="60">
        <v>119459</v>
      </c>
      <c r="I23" s="60">
        <v>119459</v>
      </c>
      <c r="J23" s="60">
        <v>9818865</v>
      </c>
      <c r="K23" s="60">
        <v>9582119</v>
      </c>
      <c r="L23" s="60">
        <v>121110</v>
      </c>
      <c r="M23" s="60">
        <v>7695024</v>
      </c>
      <c r="N23" s="60">
        <v>17398253</v>
      </c>
      <c r="O23" s="60"/>
      <c r="P23" s="60"/>
      <c r="Q23" s="60"/>
      <c r="R23" s="60"/>
      <c r="S23" s="60"/>
      <c r="T23" s="60"/>
      <c r="U23" s="60"/>
      <c r="V23" s="60"/>
      <c r="W23" s="60">
        <v>27217118</v>
      </c>
      <c r="X23" s="60"/>
      <c r="Y23" s="60">
        <v>27217118</v>
      </c>
      <c r="Z23" s="140">
        <v>0</v>
      </c>
      <c r="AA23" s="155">
        <v>24015932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263780950</v>
      </c>
      <c r="D25" s="168">
        <f>+D5+D9+D15+D19+D24</f>
        <v>0</v>
      </c>
      <c r="E25" s="169">
        <f t="shared" si="4"/>
        <v>289794382</v>
      </c>
      <c r="F25" s="73">
        <f t="shared" si="4"/>
        <v>289794382</v>
      </c>
      <c r="G25" s="73">
        <f t="shared" si="4"/>
        <v>86907019</v>
      </c>
      <c r="H25" s="73">
        <f t="shared" si="4"/>
        <v>3682827</v>
      </c>
      <c r="I25" s="73">
        <f t="shared" si="4"/>
        <v>5126074</v>
      </c>
      <c r="J25" s="73">
        <f t="shared" si="4"/>
        <v>95715920</v>
      </c>
      <c r="K25" s="73">
        <f t="shared" si="4"/>
        <v>88363575</v>
      </c>
      <c r="L25" s="73">
        <f t="shared" si="4"/>
        <v>9290777</v>
      </c>
      <c r="M25" s="73">
        <f t="shared" si="4"/>
        <v>36742230</v>
      </c>
      <c r="N25" s="73">
        <f t="shared" si="4"/>
        <v>134396582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230112502</v>
      </c>
      <c r="X25" s="73">
        <f t="shared" si="4"/>
        <v>0</v>
      </c>
      <c r="Y25" s="73">
        <f t="shared" si="4"/>
        <v>230112502</v>
      </c>
      <c r="Z25" s="170">
        <f>+IF(X25&lt;&gt;0,+(Y25/X25)*100,0)</f>
        <v>0</v>
      </c>
      <c r="AA25" s="168">
        <f>+AA5+AA9+AA15+AA19+AA24</f>
        <v>289794382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99511668</v>
      </c>
      <c r="D28" s="153">
        <f>SUM(D29:D31)</f>
        <v>0</v>
      </c>
      <c r="E28" s="154">
        <f t="shared" si="5"/>
        <v>102700079</v>
      </c>
      <c r="F28" s="100">
        <f t="shared" si="5"/>
        <v>102700079</v>
      </c>
      <c r="G28" s="100">
        <f t="shared" si="5"/>
        <v>10028494</v>
      </c>
      <c r="H28" s="100">
        <f t="shared" si="5"/>
        <v>7320843</v>
      </c>
      <c r="I28" s="100">
        <f t="shared" si="5"/>
        <v>5957360</v>
      </c>
      <c r="J28" s="100">
        <f t="shared" si="5"/>
        <v>23306697</v>
      </c>
      <c r="K28" s="100">
        <f t="shared" si="5"/>
        <v>10392328</v>
      </c>
      <c r="L28" s="100">
        <f t="shared" si="5"/>
        <v>8958270</v>
      </c>
      <c r="M28" s="100">
        <f t="shared" si="5"/>
        <v>8573345</v>
      </c>
      <c r="N28" s="100">
        <f t="shared" si="5"/>
        <v>27923943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51230640</v>
      </c>
      <c r="X28" s="100">
        <f t="shared" si="5"/>
        <v>0</v>
      </c>
      <c r="Y28" s="100">
        <f t="shared" si="5"/>
        <v>51230640</v>
      </c>
      <c r="Z28" s="137">
        <f>+IF(X28&lt;&gt;0,+(Y28/X28)*100,0)</f>
        <v>0</v>
      </c>
      <c r="AA28" s="153">
        <f>SUM(AA29:AA31)</f>
        <v>102700079</v>
      </c>
    </row>
    <row r="29" spans="1:27" ht="12.75">
      <c r="A29" s="138" t="s">
        <v>75</v>
      </c>
      <c r="B29" s="136"/>
      <c r="C29" s="155">
        <v>43092929</v>
      </c>
      <c r="D29" s="155"/>
      <c r="E29" s="156">
        <v>43043715</v>
      </c>
      <c r="F29" s="60">
        <v>43043715</v>
      </c>
      <c r="G29" s="60">
        <v>4927389</v>
      </c>
      <c r="H29" s="60">
        <v>3157074</v>
      </c>
      <c r="I29" s="60">
        <v>2817727</v>
      </c>
      <c r="J29" s="60">
        <v>10902190</v>
      </c>
      <c r="K29" s="60">
        <v>5291223</v>
      </c>
      <c r="L29" s="60">
        <v>3710861</v>
      </c>
      <c r="M29" s="60">
        <v>3636138</v>
      </c>
      <c r="N29" s="60">
        <v>12638222</v>
      </c>
      <c r="O29" s="60"/>
      <c r="P29" s="60"/>
      <c r="Q29" s="60"/>
      <c r="R29" s="60"/>
      <c r="S29" s="60"/>
      <c r="T29" s="60"/>
      <c r="U29" s="60"/>
      <c r="V29" s="60"/>
      <c r="W29" s="60">
        <v>23540412</v>
      </c>
      <c r="X29" s="60"/>
      <c r="Y29" s="60">
        <v>23540412</v>
      </c>
      <c r="Z29" s="140">
        <v>0</v>
      </c>
      <c r="AA29" s="155">
        <v>43043715</v>
      </c>
    </row>
    <row r="30" spans="1:27" ht="12.75">
      <c r="A30" s="138" t="s">
        <v>76</v>
      </c>
      <c r="B30" s="136"/>
      <c r="C30" s="157">
        <v>29671915</v>
      </c>
      <c r="D30" s="157"/>
      <c r="E30" s="158">
        <v>30208408</v>
      </c>
      <c r="F30" s="159">
        <v>30208408</v>
      </c>
      <c r="G30" s="159">
        <v>2191167</v>
      </c>
      <c r="H30" s="159">
        <v>1321382</v>
      </c>
      <c r="I30" s="159">
        <v>1707415</v>
      </c>
      <c r="J30" s="159">
        <v>5219964</v>
      </c>
      <c r="K30" s="159">
        <v>2191167</v>
      </c>
      <c r="L30" s="159">
        <v>3408956</v>
      </c>
      <c r="M30" s="159">
        <v>3338842</v>
      </c>
      <c r="N30" s="159">
        <v>8938965</v>
      </c>
      <c r="O30" s="159"/>
      <c r="P30" s="159"/>
      <c r="Q30" s="159"/>
      <c r="R30" s="159"/>
      <c r="S30" s="159"/>
      <c r="T30" s="159"/>
      <c r="U30" s="159"/>
      <c r="V30" s="159"/>
      <c r="W30" s="159">
        <v>14158929</v>
      </c>
      <c r="X30" s="159"/>
      <c r="Y30" s="159">
        <v>14158929</v>
      </c>
      <c r="Z30" s="141">
        <v>0</v>
      </c>
      <c r="AA30" s="157">
        <v>30208408</v>
      </c>
    </row>
    <row r="31" spans="1:27" ht="12.75">
      <c r="A31" s="138" t="s">
        <v>77</v>
      </c>
      <c r="B31" s="136"/>
      <c r="C31" s="155">
        <v>26746824</v>
      </c>
      <c r="D31" s="155"/>
      <c r="E31" s="156">
        <v>29447956</v>
      </c>
      <c r="F31" s="60">
        <v>29447956</v>
      </c>
      <c r="G31" s="60">
        <v>2909938</v>
      </c>
      <c r="H31" s="60">
        <v>2842387</v>
      </c>
      <c r="I31" s="60">
        <v>1432218</v>
      </c>
      <c r="J31" s="60">
        <v>7184543</v>
      </c>
      <c r="K31" s="60">
        <v>2909938</v>
      </c>
      <c r="L31" s="60">
        <v>1838453</v>
      </c>
      <c r="M31" s="60">
        <v>1598365</v>
      </c>
      <c r="N31" s="60">
        <v>6346756</v>
      </c>
      <c r="O31" s="60"/>
      <c r="P31" s="60"/>
      <c r="Q31" s="60"/>
      <c r="R31" s="60"/>
      <c r="S31" s="60"/>
      <c r="T31" s="60"/>
      <c r="U31" s="60"/>
      <c r="V31" s="60"/>
      <c r="W31" s="60">
        <v>13531299</v>
      </c>
      <c r="X31" s="60"/>
      <c r="Y31" s="60">
        <v>13531299</v>
      </c>
      <c r="Z31" s="140">
        <v>0</v>
      </c>
      <c r="AA31" s="155">
        <v>29447956</v>
      </c>
    </row>
    <row r="32" spans="1:27" ht="12.75">
      <c r="A32" s="135" t="s">
        <v>78</v>
      </c>
      <c r="B32" s="136"/>
      <c r="C32" s="153">
        <f aca="true" t="shared" si="6" ref="C32:Y32">SUM(C33:C37)</f>
        <v>19206157</v>
      </c>
      <c r="D32" s="153">
        <f>SUM(D33:D37)</f>
        <v>0</v>
      </c>
      <c r="E32" s="154">
        <f t="shared" si="6"/>
        <v>627200</v>
      </c>
      <c r="F32" s="100">
        <f t="shared" si="6"/>
        <v>627200</v>
      </c>
      <c r="G32" s="100">
        <f t="shared" si="6"/>
        <v>2346052</v>
      </c>
      <c r="H32" s="100">
        <f t="shared" si="6"/>
        <v>1575217</v>
      </c>
      <c r="I32" s="100">
        <f t="shared" si="6"/>
        <v>1608719</v>
      </c>
      <c r="J32" s="100">
        <f t="shared" si="6"/>
        <v>5529988</v>
      </c>
      <c r="K32" s="100">
        <f t="shared" si="6"/>
        <v>2346052</v>
      </c>
      <c r="L32" s="100">
        <f t="shared" si="6"/>
        <v>1570055</v>
      </c>
      <c r="M32" s="100">
        <f t="shared" si="6"/>
        <v>1781440</v>
      </c>
      <c r="N32" s="100">
        <f t="shared" si="6"/>
        <v>5697547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11227535</v>
      </c>
      <c r="X32" s="100">
        <f t="shared" si="6"/>
        <v>0</v>
      </c>
      <c r="Y32" s="100">
        <f t="shared" si="6"/>
        <v>11227535</v>
      </c>
      <c r="Z32" s="137">
        <f>+IF(X32&lt;&gt;0,+(Y32/X32)*100,0)</f>
        <v>0</v>
      </c>
      <c r="AA32" s="153">
        <f>SUM(AA33:AA37)</f>
        <v>627200</v>
      </c>
    </row>
    <row r="33" spans="1:27" ht="12.75">
      <c r="A33" s="138" t="s">
        <v>79</v>
      </c>
      <c r="B33" s="136"/>
      <c r="C33" s="155">
        <v>1607061</v>
      </c>
      <c r="D33" s="155"/>
      <c r="E33" s="156">
        <v>627200</v>
      </c>
      <c r="F33" s="60">
        <v>627200</v>
      </c>
      <c r="G33" s="60"/>
      <c r="H33" s="60"/>
      <c r="I33" s="60"/>
      <c r="J33" s="60"/>
      <c r="K33" s="60"/>
      <c r="L33" s="60"/>
      <c r="M33" s="60">
        <v>480079</v>
      </c>
      <c r="N33" s="60">
        <v>480079</v>
      </c>
      <c r="O33" s="60"/>
      <c r="P33" s="60"/>
      <c r="Q33" s="60"/>
      <c r="R33" s="60"/>
      <c r="S33" s="60"/>
      <c r="T33" s="60"/>
      <c r="U33" s="60"/>
      <c r="V33" s="60"/>
      <c r="W33" s="60">
        <v>480079</v>
      </c>
      <c r="X33" s="60"/>
      <c r="Y33" s="60">
        <v>480079</v>
      </c>
      <c r="Z33" s="140">
        <v>0</v>
      </c>
      <c r="AA33" s="155">
        <v>627200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17599096</v>
      </c>
      <c r="D35" s="155"/>
      <c r="E35" s="156"/>
      <c r="F35" s="60"/>
      <c r="G35" s="60">
        <v>2346052</v>
      </c>
      <c r="H35" s="60">
        <v>1575217</v>
      </c>
      <c r="I35" s="60">
        <v>1608719</v>
      </c>
      <c r="J35" s="60">
        <v>5529988</v>
      </c>
      <c r="K35" s="60">
        <v>2346052</v>
      </c>
      <c r="L35" s="60">
        <v>1570055</v>
      </c>
      <c r="M35" s="60">
        <v>1301361</v>
      </c>
      <c r="N35" s="60">
        <v>5217468</v>
      </c>
      <c r="O35" s="60"/>
      <c r="P35" s="60"/>
      <c r="Q35" s="60"/>
      <c r="R35" s="60"/>
      <c r="S35" s="60"/>
      <c r="T35" s="60"/>
      <c r="U35" s="60"/>
      <c r="V35" s="60"/>
      <c r="W35" s="60">
        <v>10747456</v>
      </c>
      <c r="X35" s="60"/>
      <c r="Y35" s="60">
        <v>10747456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136180769</v>
      </c>
      <c r="D38" s="153">
        <f>SUM(D39:D41)</f>
        <v>0</v>
      </c>
      <c r="E38" s="154">
        <f t="shared" si="7"/>
        <v>187713449</v>
      </c>
      <c r="F38" s="100">
        <f t="shared" si="7"/>
        <v>187713449</v>
      </c>
      <c r="G38" s="100">
        <f t="shared" si="7"/>
        <v>4407583</v>
      </c>
      <c r="H38" s="100">
        <f t="shared" si="7"/>
        <v>2498316</v>
      </c>
      <c r="I38" s="100">
        <f t="shared" si="7"/>
        <v>2824251</v>
      </c>
      <c r="J38" s="100">
        <f t="shared" si="7"/>
        <v>9730150</v>
      </c>
      <c r="K38" s="100">
        <f t="shared" si="7"/>
        <v>4043750</v>
      </c>
      <c r="L38" s="100">
        <f t="shared" si="7"/>
        <v>3661991</v>
      </c>
      <c r="M38" s="100">
        <f t="shared" si="7"/>
        <v>24659297</v>
      </c>
      <c r="N38" s="100">
        <f t="shared" si="7"/>
        <v>32365038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42095188</v>
      </c>
      <c r="X38" s="100">
        <f t="shared" si="7"/>
        <v>0</v>
      </c>
      <c r="Y38" s="100">
        <f t="shared" si="7"/>
        <v>42095188</v>
      </c>
      <c r="Z38" s="137">
        <f>+IF(X38&lt;&gt;0,+(Y38/X38)*100,0)</f>
        <v>0</v>
      </c>
      <c r="AA38" s="153">
        <f>SUM(AA39:AA41)</f>
        <v>187713449</v>
      </c>
    </row>
    <row r="39" spans="1:27" ht="12.75">
      <c r="A39" s="138" t="s">
        <v>85</v>
      </c>
      <c r="B39" s="136"/>
      <c r="C39" s="155">
        <v>17455646</v>
      </c>
      <c r="D39" s="155"/>
      <c r="E39" s="156">
        <v>33281812</v>
      </c>
      <c r="F39" s="60">
        <v>33281812</v>
      </c>
      <c r="G39" s="60">
        <v>1792123</v>
      </c>
      <c r="H39" s="60">
        <v>1081174</v>
      </c>
      <c r="I39" s="60">
        <v>1086916</v>
      </c>
      <c r="J39" s="60">
        <v>3960213</v>
      </c>
      <c r="K39" s="60">
        <v>1428290</v>
      </c>
      <c r="L39" s="60">
        <v>708980</v>
      </c>
      <c r="M39" s="60">
        <v>23317773</v>
      </c>
      <c r="N39" s="60">
        <v>25455043</v>
      </c>
      <c r="O39" s="60"/>
      <c r="P39" s="60"/>
      <c r="Q39" s="60"/>
      <c r="R39" s="60"/>
      <c r="S39" s="60"/>
      <c r="T39" s="60"/>
      <c r="U39" s="60"/>
      <c r="V39" s="60"/>
      <c r="W39" s="60">
        <v>29415256</v>
      </c>
      <c r="X39" s="60"/>
      <c r="Y39" s="60">
        <v>29415256</v>
      </c>
      <c r="Z39" s="140">
        <v>0</v>
      </c>
      <c r="AA39" s="155">
        <v>33281812</v>
      </c>
    </row>
    <row r="40" spans="1:27" ht="12.75">
      <c r="A40" s="138" t="s">
        <v>86</v>
      </c>
      <c r="B40" s="136"/>
      <c r="C40" s="155">
        <v>118725123</v>
      </c>
      <c r="D40" s="155"/>
      <c r="E40" s="156">
        <v>154431637</v>
      </c>
      <c r="F40" s="60">
        <v>154431637</v>
      </c>
      <c r="G40" s="60">
        <v>2615460</v>
      </c>
      <c r="H40" s="60">
        <v>1417142</v>
      </c>
      <c r="I40" s="60">
        <v>1737335</v>
      </c>
      <c r="J40" s="60">
        <v>5769937</v>
      </c>
      <c r="K40" s="60">
        <v>2615460</v>
      </c>
      <c r="L40" s="60">
        <v>2953011</v>
      </c>
      <c r="M40" s="60">
        <v>1341524</v>
      </c>
      <c r="N40" s="60">
        <v>6909995</v>
      </c>
      <c r="O40" s="60"/>
      <c r="P40" s="60"/>
      <c r="Q40" s="60"/>
      <c r="R40" s="60"/>
      <c r="S40" s="60"/>
      <c r="T40" s="60"/>
      <c r="U40" s="60"/>
      <c r="V40" s="60"/>
      <c r="W40" s="60">
        <v>12679932</v>
      </c>
      <c r="X40" s="60"/>
      <c r="Y40" s="60">
        <v>12679932</v>
      </c>
      <c r="Z40" s="140">
        <v>0</v>
      </c>
      <c r="AA40" s="155">
        <v>154431637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19489071</v>
      </c>
      <c r="D42" s="153">
        <f>SUM(D43:D46)</f>
        <v>0</v>
      </c>
      <c r="E42" s="154">
        <f t="shared" si="8"/>
        <v>22638554</v>
      </c>
      <c r="F42" s="100">
        <f t="shared" si="8"/>
        <v>22638554</v>
      </c>
      <c r="G42" s="100">
        <f t="shared" si="8"/>
        <v>2461613</v>
      </c>
      <c r="H42" s="100">
        <f t="shared" si="8"/>
        <v>1545632</v>
      </c>
      <c r="I42" s="100">
        <f t="shared" si="8"/>
        <v>1667419</v>
      </c>
      <c r="J42" s="100">
        <f t="shared" si="8"/>
        <v>5674664</v>
      </c>
      <c r="K42" s="100">
        <f t="shared" si="8"/>
        <v>2461613</v>
      </c>
      <c r="L42" s="100">
        <f t="shared" si="8"/>
        <v>1664443</v>
      </c>
      <c r="M42" s="100">
        <f t="shared" si="8"/>
        <v>1934299</v>
      </c>
      <c r="N42" s="100">
        <f t="shared" si="8"/>
        <v>6060355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11735019</v>
      </c>
      <c r="X42" s="100">
        <f t="shared" si="8"/>
        <v>0</v>
      </c>
      <c r="Y42" s="100">
        <f t="shared" si="8"/>
        <v>11735019</v>
      </c>
      <c r="Z42" s="137">
        <f>+IF(X42&lt;&gt;0,+(Y42/X42)*100,0)</f>
        <v>0</v>
      </c>
      <c r="AA42" s="153">
        <f>SUM(AA43:AA46)</f>
        <v>22638554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19489071</v>
      </c>
      <c r="D46" s="155"/>
      <c r="E46" s="156">
        <v>22638554</v>
      </c>
      <c r="F46" s="60">
        <v>22638554</v>
      </c>
      <c r="G46" s="60">
        <v>2461613</v>
      </c>
      <c r="H46" s="60">
        <v>1545632</v>
      </c>
      <c r="I46" s="60">
        <v>1667419</v>
      </c>
      <c r="J46" s="60">
        <v>5674664</v>
      </c>
      <c r="K46" s="60">
        <v>2461613</v>
      </c>
      <c r="L46" s="60">
        <v>1664443</v>
      </c>
      <c r="M46" s="60">
        <v>1934299</v>
      </c>
      <c r="N46" s="60">
        <v>6060355</v>
      </c>
      <c r="O46" s="60"/>
      <c r="P46" s="60"/>
      <c r="Q46" s="60"/>
      <c r="R46" s="60"/>
      <c r="S46" s="60"/>
      <c r="T46" s="60"/>
      <c r="U46" s="60"/>
      <c r="V46" s="60"/>
      <c r="W46" s="60">
        <v>11735019</v>
      </c>
      <c r="X46" s="60"/>
      <c r="Y46" s="60">
        <v>11735019</v>
      </c>
      <c r="Z46" s="140">
        <v>0</v>
      </c>
      <c r="AA46" s="155">
        <v>22638554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274387665</v>
      </c>
      <c r="D48" s="168">
        <f>+D28+D32+D38+D42+D47</f>
        <v>0</v>
      </c>
      <c r="E48" s="169">
        <f t="shared" si="9"/>
        <v>313679282</v>
      </c>
      <c r="F48" s="73">
        <f t="shared" si="9"/>
        <v>313679282</v>
      </c>
      <c r="G48" s="73">
        <f t="shared" si="9"/>
        <v>19243742</v>
      </c>
      <c r="H48" s="73">
        <f t="shared" si="9"/>
        <v>12940008</v>
      </c>
      <c r="I48" s="73">
        <f t="shared" si="9"/>
        <v>12057749</v>
      </c>
      <c r="J48" s="73">
        <f t="shared" si="9"/>
        <v>44241499</v>
      </c>
      <c r="K48" s="73">
        <f t="shared" si="9"/>
        <v>19243743</v>
      </c>
      <c r="L48" s="73">
        <f t="shared" si="9"/>
        <v>15854759</v>
      </c>
      <c r="M48" s="73">
        <f t="shared" si="9"/>
        <v>36948381</v>
      </c>
      <c r="N48" s="73">
        <f t="shared" si="9"/>
        <v>72046883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116288382</v>
      </c>
      <c r="X48" s="73">
        <f t="shared" si="9"/>
        <v>0</v>
      </c>
      <c r="Y48" s="73">
        <f t="shared" si="9"/>
        <v>116288382</v>
      </c>
      <c r="Z48" s="170">
        <f>+IF(X48&lt;&gt;0,+(Y48/X48)*100,0)</f>
        <v>0</v>
      </c>
      <c r="AA48" s="168">
        <f>+AA28+AA32+AA38+AA42+AA47</f>
        <v>313679282</v>
      </c>
    </row>
    <row r="49" spans="1:27" ht="12.75">
      <c r="A49" s="148" t="s">
        <v>49</v>
      </c>
      <c r="B49" s="149"/>
      <c r="C49" s="171">
        <f aca="true" t="shared" si="10" ref="C49:Y49">+C25-C48</f>
        <v>-10606715</v>
      </c>
      <c r="D49" s="171">
        <f>+D25-D48</f>
        <v>0</v>
      </c>
      <c r="E49" s="172">
        <f t="shared" si="10"/>
        <v>-23884900</v>
      </c>
      <c r="F49" s="173">
        <f t="shared" si="10"/>
        <v>-23884900</v>
      </c>
      <c r="G49" s="173">
        <f t="shared" si="10"/>
        <v>67663277</v>
      </c>
      <c r="H49" s="173">
        <f t="shared" si="10"/>
        <v>-9257181</v>
      </c>
      <c r="I49" s="173">
        <f t="shared" si="10"/>
        <v>-6931675</v>
      </c>
      <c r="J49" s="173">
        <f t="shared" si="10"/>
        <v>51474421</v>
      </c>
      <c r="K49" s="173">
        <f t="shared" si="10"/>
        <v>69119832</v>
      </c>
      <c r="L49" s="173">
        <f t="shared" si="10"/>
        <v>-6563982</v>
      </c>
      <c r="M49" s="173">
        <f t="shared" si="10"/>
        <v>-206151</v>
      </c>
      <c r="N49" s="173">
        <f t="shared" si="10"/>
        <v>62349699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113824120</v>
      </c>
      <c r="X49" s="173">
        <f>IF(F25=F48,0,X25-X48)</f>
        <v>0</v>
      </c>
      <c r="Y49" s="173">
        <f t="shared" si="10"/>
        <v>113824120</v>
      </c>
      <c r="Z49" s="174">
        <f>+IF(X49&lt;&gt;0,+(Y49/X49)*100,0)</f>
        <v>0</v>
      </c>
      <c r="AA49" s="171">
        <f>+AA25-AA48</f>
        <v>-23884900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8883222</v>
      </c>
      <c r="D5" s="155">
        <v>0</v>
      </c>
      <c r="E5" s="156">
        <v>21015215</v>
      </c>
      <c r="F5" s="60">
        <v>21015215</v>
      </c>
      <c r="G5" s="60">
        <v>16584736</v>
      </c>
      <c r="H5" s="60">
        <v>0</v>
      </c>
      <c r="I5" s="60">
        <v>0</v>
      </c>
      <c r="J5" s="60">
        <v>16584736</v>
      </c>
      <c r="K5" s="60">
        <v>16584736</v>
      </c>
      <c r="L5" s="60">
        <v>0</v>
      </c>
      <c r="M5" s="60">
        <v>0</v>
      </c>
      <c r="N5" s="60">
        <v>16584736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33169472</v>
      </c>
      <c r="X5" s="60">
        <v>5685908</v>
      </c>
      <c r="Y5" s="60">
        <v>27483564</v>
      </c>
      <c r="Z5" s="140">
        <v>483.36</v>
      </c>
      <c r="AA5" s="155">
        <v>21015215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1608861</v>
      </c>
      <c r="D10" s="155">
        <v>0</v>
      </c>
      <c r="E10" s="156">
        <v>1377378</v>
      </c>
      <c r="F10" s="54">
        <v>1377378</v>
      </c>
      <c r="G10" s="54">
        <v>119459</v>
      </c>
      <c r="H10" s="54">
        <v>119459</v>
      </c>
      <c r="I10" s="54">
        <v>119459</v>
      </c>
      <c r="J10" s="54">
        <v>358377</v>
      </c>
      <c r="K10" s="54">
        <v>119459</v>
      </c>
      <c r="L10" s="54">
        <v>119459</v>
      </c>
      <c r="M10" s="54">
        <v>119459</v>
      </c>
      <c r="N10" s="54">
        <v>358377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716754</v>
      </c>
      <c r="X10" s="54">
        <v>688692</v>
      </c>
      <c r="Y10" s="54">
        <v>28062</v>
      </c>
      <c r="Z10" s="184">
        <v>4.07</v>
      </c>
      <c r="AA10" s="130">
        <v>1377378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46572</v>
      </c>
      <c r="F12" s="60">
        <v>46572</v>
      </c>
      <c r="G12" s="60">
        <v>2753</v>
      </c>
      <c r="H12" s="60">
        <v>5957</v>
      </c>
      <c r="I12" s="60">
        <v>0</v>
      </c>
      <c r="J12" s="60">
        <v>8710</v>
      </c>
      <c r="K12" s="60">
        <v>2753</v>
      </c>
      <c r="L12" s="60">
        <v>4634</v>
      </c>
      <c r="M12" s="60">
        <v>2979</v>
      </c>
      <c r="N12" s="60">
        <v>10366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19076</v>
      </c>
      <c r="X12" s="60">
        <v>23286</v>
      </c>
      <c r="Y12" s="60">
        <v>-4210</v>
      </c>
      <c r="Z12" s="140">
        <v>-18.08</v>
      </c>
      <c r="AA12" s="155">
        <v>46572</v>
      </c>
    </row>
    <row r="13" spans="1:27" ht="12.75">
      <c r="A13" s="181" t="s">
        <v>109</v>
      </c>
      <c r="B13" s="185"/>
      <c r="C13" s="155">
        <v>5186823</v>
      </c>
      <c r="D13" s="155">
        <v>0</v>
      </c>
      <c r="E13" s="156">
        <v>4279475</v>
      </c>
      <c r="F13" s="60">
        <v>4279475</v>
      </c>
      <c r="G13" s="60">
        <v>604385</v>
      </c>
      <c r="H13" s="60">
        <v>598113</v>
      </c>
      <c r="I13" s="60">
        <v>543844</v>
      </c>
      <c r="J13" s="60">
        <v>1746342</v>
      </c>
      <c r="K13" s="60">
        <v>604385</v>
      </c>
      <c r="L13" s="60">
        <v>1260798</v>
      </c>
      <c r="M13" s="60">
        <v>518339</v>
      </c>
      <c r="N13" s="60">
        <v>2383522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4129864</v>
      </c>
      <c r="X13" s="60">
        <v>2139738</v>
      </c>
      <c r="Y13" s="60">
        <v>1990126</v>
      </c>
      <c r="Z13" s="140">
        <v>93.01</v>
      </c>
      <c r="AA13" s="155">
        <v>4279475</v>
      </c>
    </row>
    <row r="14" spans="1:27" ht="12.75">
      <c r="A14" s="181" t="s">
        <v>110</v>
      </c>
      <c r="B14" s="185"/>
      <c r="C14" s="155">
        <v>682051</v>
      </c>
      <c r="D14" s="155">
        <v>0</v>
      </c>
      <c r="E14" s="156">
        <v>598763</v>
      </c>
      <c r="F14" s="60">
        <v>598763</v>
      </c>
      <c r="G14" s="60">
        <v>110622</v>
      </c>
      <c r="H14" s="60">
        <v>0</v>
      </c>
      <c r="I14" s="60">
        <v>0</v>
      </c>
      <c r="J14" s="60">
        <v>110622</v>
      </c>
      <c r="K14" s="60">
        <v>110622</v>
      </c>
      <c r="L14" s="60">
        <v>0</v>
      </c>
      <c r="M14" s="60">
        <v>141285</v>
      </c>
      <c r="N14" s="60">
        <v>251907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362529</v>
      </c>
      <c r="X14" s="60">
        <v>299382</v>
      </c>
      <c r="Y14" s="60">
        <v>63147</v>
      </c>
      <c r="Z14" s="140">
        <v>21.09</v>
      </c>
      <c r="AA14" s="155">
        <v>598763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383800</v>
      </c>
      <c r="D16" s="155">
        <v>0</v>
      </c>
      <c r="E16" s="156">
        <v>64650</v>
      </c>
      <c r="F16" s="60">
        <v>64650</v>
      </c>
      <c r="G16" s="60">
        <v>16150</v>
      </c>
      <c r="H16" s="60">
        <v>5100</v>
      </c>
      <c r="I16" s="60">
        <v>4250</v>
      </c>
      <c r="J16" s="60">
        <v>25500</v>
      </c>
      <c r="K16" s="60">
        <v>16150</v>
      </c>
      <c r="L16" s="60">
        <v>4600</v>
      </c>
      <c r="M16" s="60">
        <v>11301</v>
      </c>
      <c r="N16" s="60">
        <v>32051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57551</v>
      </c>
      <c r="X16" s="60">
        <v>32328</v>
      </c>
      <c r="Y16" s="60">
        <v>25223</v>
      </c>
      <c r="Z16" s="140">
        <v>78.02</v>
      </c>
      <c r="AA16" s="155">
        <v>64650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1312938</v>
      </c>
      <c r="F17" s="60">
        <v>1312938</v>
      </c>
      <c r="G17" s="60">
        <v>158649</v>
      </c>
      <c r="H17" s="60">
        <v>142362</v>
      </c>
      <c r="I17" s="60">
        <v>117471</v>
      </c>
      <c r="J17" s="60">
        <v>418482</v>
      </c>
      <c r="K17" s="60">
        <v>167921</v>
      </c>
      <c r="L17" s="60">
        <v>119527</v>
      </c>
      <c r="M17" s="60">
        <v>46242</v>
      </c>
      <c r="N17" s="60">
        <v>333690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752172</v>
      </c>
      <c r="X17" s="60">
        <v>618132</v>
      </c>
      <c r="Y17" s="60">
        <v>134040</v>
      </c>
      <c r="Z17" s="140">
        <v>21.68</v>
      </c>
      <c r="AA17" s="155">
        <v>1312938</v>
      </c>
    </row>
    <row r="18" spans="1:27" ht="12.75">
      <c r="A18" s="183" t="s">
        <v>114</v>
      </c>
      <c r="B18" s="182"/>
      <c r="C18" s="155">
        <v>1098594</v>
      </c>
      <c r="D18" s="155">
        <v>0</v>
      </c>
      <c r="E18" s="156">
        <v>1170279</v>
      </c>
      <c r="F18" s="60">
        <v>1170279</v>
      </c>
      <c r="G18" s="60">
        <v>110820</v>
      </c>
      <c r="H18" s="60">
        <v>97773</v>
      </c>
      <c r="I18" s="60">
        <v>78959</v>
      </c>
      <c r="J18" s="60">
        <v>287552</v>
      </c>
      <c r="K18" s="60">
        <v>110820</v>
      </c>
      <c r="L18" s="60">
        <v>153210</v>
      </c>
      <c r="M18" s="60">
        <v>72279</v>
      </c>
      <c r="N18" s="60">
        <v>336309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623861</v>
      </c>
      <c r="X18" s="60">
        <v>623478</v>
      </c>
      <c r="Y18" s="60">
        <v>383</v>
      </c>
      <c r="Z18" s="140">
        <v>0.06</v>
      </c>
      <c r="AA18" s="155">
        <v>1170279</v>
      </c>
    </row>
    <row r="19" spans="1:27" ht="12.75">
      <c r="A19" s="181" t="s">
        <v>34</v>
      </c>
      <c r="B19" s="185"/>
      <c r="C19" s="155">
        <v>165727883</v>
      </c>
      <c r="D19" s="155">
        <v>0</v>
      </c>
      <c r="E19" s="156">
        <v>171124814</v>
      </c>
      <c r="F19" s="60">
        <v>171124814</v>
      </c>
      <c r="G19" s="60">
        <v>69137002</v>
      </c>
      <c r="H19" s="60">
        <v>2667810</v>
      </c>
      <c r="I19" s="60">
        <v>0</v>
      </c>
      <c r="J19" s="60">
        <v>71804812</v>
      </c>
      <c r="K19" s="60">
        <v>70386848</v>
      </c>
      <c r="L19" s="60">
        <v>2369601</v>
      </c>
      <c r="M19" s="60">
        <v>35795120</v>
      </c>
      <c r="N19" s="60">
        <v>108551569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180356381</v>
      </c>
      <c r="X19" s="60">
        <v>77155976</v>
      </c>
      <c r="Y19" s="60">
        <v>103200405</v>
      </c>
      <c r="Z19" s="140">
        <v>133.76</v>
      </c>
      <c r="AA19" s="155">
        <v>171124814</v>
      </c>
    </row>
    <row r="20" spans="1:27" ht="12.75">
      <c r="A20" s="181" t="s">
        <v>35</v>
      </c>
      <c r="B20" s="185"/>
      <c r="C20" s="155">
        <v>13850193</v>
      </c>
      <c r="D20" s="155">
        <v>0</v>
      </c>
      <c r="E20" s="156">
        <v>26193238</v>
      </c>
      <c r="F20" s="54">
        <v>26193238</v>
      </c>
      <c r="G20" s="54">
        <v>62443</v>
      </c>
      <c r="H20" s="54">
        <v>42950</v>
      </c>
      <c r="I20" s="54">
        <v>4262091</v>
      </c>
      <c r="J20" s="54">
        <v>4367484</v>
      </c>
      <c r="K20" s="54">
        <v>53171</v>
      </c>
      <c r="L20" s="54">
        <v>40959</v>
      </c>
      <c r="M20" s="54">
        <v>35226</v>
      </c>
      <c r="N20" s="54">
        <v>129356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4496840</v>
      </c>
      <c r="X20" s="54">
        <v>14753285</v>
      </c>
      <c r="Y20" s="54">
        <v>-10256445</v>
      </c>
      <c r="Z20" s="184">
        <v>-69.52</v>
      </c>
      <c r="AA20" s="130">
        <v>26193238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197421427</v>
      </c>
      <c r="D22" s="188">
        <f>SUM(D5:D21)</f>
        <v>0</v>
      </c>
      <c r="E22" s="189">
        <f t="shared" si="0"/>
        <v>227183322</v>
      </c>
      <c r="F22" s="190">
        <f t="shared" si="0"/>
        <v>227183322</v>
      </c>
      <c r="G22" s="190">
        <f t="shared" si="0"/>
        <v>86907019</v>
      </c>
      <c r="H22" s="190">
        <f t="shared" si="0"/>
        <v>3679524</v>
      </c>
      <c r="I22" s="190">
        <f t="shared" si="0"/>
        <v>5126074</v>
      </c>
      <c r="J22" s="190">
        <f t="shared" si="0"/>
        <v>95712617</v>
      </c>
      <c r="K22" s="190">
        <f t="shared" si="0"/>
        <v>88156865</v>
      </c>
      <c r="L22" s="190">
        <f t="shared" si="0"/>
        <v>4072788</v>
      </c>
      <c r="M22" s="190">
        <f t="shared" si="0"/>
        <v>36742230</v>
      </c>
      <c r="N22" s="190">
        <f t="shared" si="0"/>
        <v>128971883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224684500</v>
      </c>
      <c r="X22" s="190">
        <f t="shared" si="0"/>
        <v>102020205</v>
      </c>
      <c r="Y22" s="190">
        <f t="shared" si="0"/>
        <v>122664295</v>
      </c>
      <c r="Z22" s="191">
        <f>+IF(X22&lt;&gt;0,+(Y22/X22)*100,0)</f>
        <v>120.23529554758295</v>
      </c>
      <c r="AA22" s="188">
        <f>SUM(AA5:AA21)</f>
        <v>227183322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81096657</v>
      </c>
      <c r="D25" s="155">
        <v>0</v>
      </c>
      <c r="E25" s="156">
        <v>95075129</v>
      </c>
      <c r="F25" s="60">
        <v>95075129</v>
      </c>
      <c r="G25" s="60">
        <v>12249181</v>
      </c>
      <c r="H25" s="60">
        <v>7442801</v>
      </c>
      <c r="I25" s="60">
        <v>7533511</v>
      </c>
      <c r="J25" s="60">
        <v>27225493</v>
      </c>
      <c r="K25" s="60">
        <v>10871052</v>
      </c>
      <c r="L25" s="60">
        <v>6414806</v>
      </c>
      <c r="M25" s="60">
        <v>29535093</v>
      </c>
      <c r="N25" s="60">
        <v>46820951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74046444</v>
      </c>
      <c r="X25" s="60">
        <v>42329167</v>
      </c>
      <c r="Y25" s="60">
        <v>31717277</v>
      </c>
      <c r="Z25" s="140">
        <v>74.93</v>
      </c>
      <c r="AA25" s="155">
        <v>95075129</v>
      </c>
    </row>
    <row r="26" spans="1:27" ht="12.75">
      <c r="A26" s="183" t="s">
        <v>38</v>
      </c>
      <c r="B26" s="182"/>
      <c r="C26" s="155">
        <v>17670509</v>
      </c>
      <c r="D26" s="155">
        <v>0</v>
      </c>
      <c r="E26" s="156">
        <v>25626004</v>
      </c>
      <c r="F26" s="60">
        <v>25626004</v>
      </c>
      <c r="G26" s="60">
        <v>2629761</v>
      </c>
      <c r="H26" s="60">
        <v>1314881</v>
      </c>
      <c r="I26" s="60">
        <v>1314881</v>
      </c>
      <c r="J26" s="60">
        <v>5259523</v>
      </c>
      <c r="K26" s="60">
        <v>2900292</v>
      </c>
      <c r="L26" s="60">
        <v>1439126</v>
      </c>
      <c r="M26" s="60">
        <v>1342765</v>
      </c>
      <c r="N26" s="60">
        <v>5682183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10941706</v>
      </c>
      <c r="X26" s="60">
        <v>10344150</v>
      </c>
      <c r="Y26" s="60">
        <v>597556</v>
      </c>
      <c r="Z26" s="140">
        <v>5.78</v>
      </c>
      <c r="AA26" s="155">
        <v>25626004</v>
      </c>
    </row>
    <row r="27" spans="1:27" ht="12.75">
      <c r="A27" s="183" t="s">
        <v>118</v>
      </c>
      <c r="B27" s="182"/>
      <c r="C27" s="155">
        <v>-723899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31</v>
      </c>
      <c r="Y27" s="60">
        <v>-31</v>
      </c>
      <c r="Z27" s="140">
        <v>-100</v>
      </c>
      <c r="AA27" s="155">
        <v>0</v>
      </c>
    </row>
    <row r="28" spans="1:27" ht="12.75">
      <c r="A28" s="183" t="s">
        <v>39</v>
      </c>
      <c r="B28" s="182"/>
      <c r="C28" s="155">
        <v>102270567</v>
      </c>
      <c r="D28" s="155">
        <v>0</v>
      </c>
      <c r="E28" s="156">
        <v>98503408</v>
      </c>
      <c r="F28" s="60">
        <v>98503408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49150887</v>
      </c>
      <c r="Y28" s="60">
        <v>-49150887</v>
      </c>
      <c r="Z28" s="140">
        <v>-100</v>
      </c>
      <c r="AA28" s="155">
        <v>98503408</v>
      </c>
    </row>
    <row r="29" spans="1:27" ht="12.75">
      <c r="A29" s="183" t="s">
        <v>40</v>
      </c>
      <c r="B29" s="182"/>
      <c r="C29" s="155">
        <v>341000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4400495</v>
      </c>
      <c r="D32" s="155">
        <v>0</v>
      </c>
      <c r="E32" s="156">
        <v>23957246</v>
      </c>
      <c r="F32" s="60">
        <v>23957246</v>
      </c>
      <c r="G32" s="60">
        <v>915105</v>
      </c>
      <c r="H32" s="60">
        <v>1437824</v>
      </c>
      <c r="I32" s="60">
        <v>896736</v>
      </c>
      <c r="J32" s="60">
        <v>3249665</v>
      </c>
      <c r="K32" s="60">
        <v>1386420</v>
      </c>
      <c r="L32" s="60">
        <v>2293367</v>
      </c>
      <c r="M32" s="60">
        <v>1141382</v>
      </c>
      <c r="N32" s="60">
        <v>4821169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8070834</v>
      </c>
      <c r="X32" s="60">
        <v>9643367</v>
      </c>
      <c r="Y32" s="60">
        <v>-1572533</v>
      </c>
      <c r="Z32" s="140">
        <v>-16.31</v>
      </c>
      <c r="AA32" s="155">
        <v>23957246</v>
      </c>
    </row>
    <row r="33" spans="1:27" ht="12.75">
      <c r="A33" s="183" t="s">
        <v>42</v>
      </c>
      <c r="B33" s="182"/>
      <c r="C33" s="155">
        <v>10098262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-22950</v>
      </c>
      <c r="J33" s="60">
        <v>-22950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-22950</v>
      </c>
      <c r="X33" s="60"/>
      <c r="Y33" s="60">
        <v>-22950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57961415</v>
      </c>
      <c r="D34" s="155">
        <v>0</v>
      </c>
      <c r="E34" s="156">
        <v>70517495</v>
      </c>
      <c r="F34" s="60">
        <v>70517495</v>
      </c>
      <c r="G34" s="60">
        <v>3449695</v>
      </c>
      <c r="H34" s="60">
        <v>2744502</v>
      </c>
      <c r="I34" s="60">
        <v>2335571</v>
      </c>
      <c r="J34" s="60">
        <v>8529768</v>
      </c>
      <c r="K34" s="60">
        <v>4085979</v>
      </c>
      <c r="L34" s="60">
        <v>5707460</v>
      </c>
      <c r="M34" s="60">
        <v>4929141</v>
      </c>
      <c r="N34" s="60">
        <v>14722580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23252348</v>
      </c>
      <c r="X34" s="60">
        <v>38702955</v>
      </c>
      <c r="Y34" s="60">
        <v>-15450607</v>
      </c>
      <c r="Z34" s="140">
        <v>-39.92</v>
      </c>
      <c r="AA34" s="155">
        <v>70517495</v>
      </c>
    </row>
    <row r="35" spans="1:27" ht="12.75">
      <c r="A35" s="181" t="s">
        <v>122</v>
      </c>
      <c r="B35" s="185"/>
      <c r="C35" s="155">
        <v>1272659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274387665</v>
      </c>
      <c r="D36" s="188">
        <f>SUM(D25:D35)</f>
        <v>0</v>
      </c>
      <c r="E36" s="189">
        <f t="shared" si="1"/>
        <v>313679282</v>
      </c>
      <c r="F36" s="190">
        <f t="shared" si="1"/>
        <v>313679282</v>
      </c>
      <c r="G36" s="190">
        <f t="shared" si="1"/>
        <v>19243742</v>
      </c>
      <c r="H36" s="190">
        <f t="shared" si="1"/>
        <v>12940008</v>
      </c>
      <c r="I36" s="190">
        <f t="shared" si="1"/>
        <v>12057749</v>
      </c>
      <c r="J36" s="190">
        <f t="shared" si="1"/>
        <v>44241499</v>
      </c>
      <c r="K36" s="190">
        <f t="shared" si="1"/>
        <v>19243743</v>
      </c>
      <c r="L36" s="190">
        <f t="shared" si="1"/>
        <v>15854759</v>
      </c>
      <c r="M36" s="190">
        <f t="shared" si="1"/>
        <v>36948381</v>
      </c>
      <c r="N36" s="190">
        <f t="shared" si="1"/>
        <v>72046883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116288382</v>
      </c>
      <c r="X36" s="190">
        <f t="shared" si="1"/>
        <v>150170557</v>
      </c>
      <c r="Y36" s="190">
        <f t="shared" si="1"/>
        <v>-33882175</v>
      </c>
      <c r="Z36" s="191">
        <f>+IF(X36&lt;&gt;0,+(Y36/X36)*100,0)</f>
        <v>-22.56246209435049</v>
      </c>
      <c r="AA36" s="188">
        <f>SUM(AA25:AA35)</f>
        <v>313679282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-76966238</v>
      </c>
      <c r="D38" s="199">
        <f>+D22-D36</f>
        <v>0</v>
      </c>
      <c r="E38" s="200">
        <f t="shared" si="2"/>
        <v>-86495960</v>
      </c>
      <c r="F38" s="106">
        <f t="shared" si="2"/>
        <v>-86495960</v>
      </c>
      <c r="G38" s="106">
        <f t="shared" si="2"/>
        <v>67663277</v>
      </c>
      <c r="H38" s="106">
        <f t="shared" si="2"/>
        <v>-9260484</v>
      </c>
      <c r="I38" s="106">
        <f t="shared" si="2"/>
        <v>-6931675</v>
      </c>
      <c r="J38" s="106">
        <f t="shared" si="2"/>
        <v>51471118</v>
      </c>
      <c r="K38" s="106">
        <f t="shared" si="2"/>
        <v>68913122</v>
      </c>
      <c r="L38" s="106">
        <f t="shared" si="2"/>
        <v>-11781971</v>
      </c>
      <c r="M38" s="106">
        <f t="shared" si="2"/>
        <v>-206151</v>
      </c>
      <c r="N38" s="106">
        <f t="shared" si="2"/>
        <v>56925000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108396118</v>
      </c>
      <c r="X38" s="106">
        <f>IF(F22=F36,0,X22-X36)</f>
        <v>-48150352</v>
      </c>
      <c r="Y38" s="106">
        <f t="shared" si="2"/>
        <v>156546470</v>
      </c>
      <c r="Z38" s="201">
        <f>+IF(X38&lt;&gt;0,+(Y38/X38)*100,0)</f>
        <v>-325.12009465683656</v>
      </c>
      <c r="AA38" s="199">
        <f>+AA22-AA36</f>
        <v>-86495960</v>
      </c>
    </row>
    <row r="39" spans="1:27" ht="12.75">
      <c r="A39" s="181" t="s">
        <v>46</v>
      </c>
      <c r="B39" s="185"/>
      <c r="C39" s="155">
        <v>66359523</v>
      </c>
      <c r="D39" s="155">
        <v>0</v>
      </c>
      <c r="E39" s="156">
        <v>62611060</v>
      </c>
      <c r="F39" s="60">
        <v>62611060</v>
      </c>
      <c r="G39" s="60">
        <v>0</v>
      </c>
      <c r="H39" s="60">
        <v>3303</v>
      </c>
      <c r="I39" s="60">
        <v>0</v>
      </c>
      <c r="J39" s="60">
        <v>3303</v>
      </c>
      <c r="K39" s="60">
        <v>206710</v>
      </c>
      <c r="L39" s="60">
        <v>5217989</v>
      </c>
      <c r="M39" s="60">
        <v>0</v>
      </c>
      <c r="N39" s="60">
        <v>5424699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5428002</v>
      </c>
      <c r="X39" s="60">
        <v>31704933</v>
      </c>
      <c r="Y39" s="60">
        <v>-26276931</v>
      </c>
      <c r="Z39" s="140">
        <v>-82.88</v>
      </c>
      <c r="AA39" s="155">
        <v>62611060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-10606715</v>
      </c>
      <c r="D42" s="206">
        <f>SUM(D38:D41)</f>
        <v>0</v>
      </c>
      <c r="E42" s="207">
        <f t="shared" si="3"/>
        <v>-23884900</v>
      </c>
      <c r="F42" s="88">
        <f t="shared" si="3"/>
        <v>-23884900</v>
      </c>
      <c r="G42" s="88">
        <f t="shared" si="3"/>
        <v>67663277</v>
      </c>
      <c r="H42" s="88">
        <f t="shared" si="3"/>
        <v>-9257181</v>
      </c>
      <c r="I42" s="88">
        <f t="shared" si="3"/>
        <v>-6931675</v>
      </c>
      <c r="J42" s="88">
        <f t="shared" si="3"/>
        <v>51474421</v>
      </c>
      <c r="K42" s="88">
        <f t="shared" si="3"/>
        <v>69119832</v>
      </c>
      <c r="L42" s="88">
        <f t="shared" si="3"/>
        <v>-6563982</v>
      </c>
      <c r="M42" s="88">
        <f t="shared" si="3"/>
        <v>-206151</v>
      </c>
      <c r="N42" s="88">
        <f t="shared" si="3"/>
        <v>62349699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113824120</v>
      </c>
      <c r="X42" s="88">
        <f t="shared" si="3"/>
        <v>-16445419</v>
      </c>
      <c r="Y42" s="88">
        <f t="shared" si="3"/>
        <v>130269539</v>
      </c>
      <c r="Z42" s="208">
        <f>+IF(X42&lt;&gt;0,+(Y42/X42)*100,0)</f>
        <v>-792.1326844880024</v>
      </c>
      <c r="AA42" s="206">
        <f>SUM(AA38:AA41)</f>
        <v>-23884900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-10606715</v>
      </c>
      <c r="D44" s="210">
        <f>+D42-D43</f>
        <v>0</v>
      </c>
      <c r="E44" s="211">
        <f t="shared" si="4"/>
        <v>-23884900</v>
      </c>
      <c r="F44" s="77">
        <f t="shared" si="4"/>
        <v>-23884900</v>
      </c>
      <c r="G44" s="77">
        <f t="shared" si="4"/>
        <v>67663277</v>
      </c>
      <c r="H44" s="77">
        <f t="shared" si="4"/>
        <v>-9257181</v>
      </c>
      <c r="I44" s="77">
        <f t="shared" si="4"/>
        <v>-6931675</v>
      </c>
      <c r="J44" s="77">
        <f t="shared" si="4"/>
        <v>51474421</v>
      </c>
      <c r="K44" s="77">
        <f t="shared" si="4"/>
        <v>69119832</v>
      </c>
      <c r="L44" s="77">
        <f t="shared" si="4"/>
        <v>-6563982</v>
      </c>
      <c r="M44" s="77">
        <f t="shared" si="4"/>
        <v>-206151</v>
      </c>
      <c r="N44" s="77">
        <f t="shared" si="4"/>
        <v>62349699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113824120</v>
      </c>
      <c r="X44" s="77">
        <f t="shared" si="4"/>
        <v>-16445419</v>
      </c>
      <c r="Y44" s="77">
        <f t="shared" si="4"/>
        <v>130269539</v>
      </c>
      <c r="Z44" s="212">
        <f>+IF(X44&lt;&gt;0,+(Y44/X44)*100,0)</f>
        <v>-792.1326844880024</v>
      </c>
      <c r="AA44" s="210">
        <f>+AA42-AA43</f>
        <v>-23884900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-10606715</v>
      </c>
      <c r="D46" s="206">
        <f>SUM(D44:D45)</f>
        <v>0</v>
      </c>
      <c r="E46" s="207">
        <f t="shared" si="5"/>
        <v>-23884900</v>
      </c>
      <c r="F46" s="88">
        <f t="shared" si="5"/>
        <v>-23884900</v>
      </c>
      <c r="G46" s="88">
        <f t="shared" si="5"/>
        <v>67663277</v>
      </c>
      <c r="H46" s="88">
        <f t="shared" si="5"/>
        <v>-9257181</v>
      </c>
      <c r="I46" s="88">
        <f t="shared" si="5"/>
        <v>-6931675</v>
      </c>
      <c r="J46" s="88">
        <f t="shared" si="5"/>
        <v>51474421</v>
      </c>
      <c r="K46" s="88">
        <f t="shared" si="5"/>
        <v>69119832</v>
      </c>
      <c r="L46" s="88">
        <f t="shared" si="5"/>
        <v>-6563982</v>
      </c>
      <c r="M46" s="88">
        <f t="shared" si="5"/>
        <v>-206151</v>
      </c>
      <c r="N46" s="88">
        <f t="shared" si="5"/>
        <v>62349699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113824120</v>
      </c>
      <c r="X46" s="88">
        <f t="shared" si="5"/>
        <v>-16445419</v>
      </c>
      <c r="Y46" s="88">
        <f t="shared" si="5"/>
        <v>130269539</v>
      </c>
      <c r="Z46" s="208">
        <f>+IF(X46&lt;&gt;0,+(Y46/X46)*100,0)</f>
        <v>-792.1326844880024</v>
      </c>
      <c r="AA46" s="206">
        <f>SUM(AA44:AA45)</f>
        <v>-23884900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-10606715</v>
      </c>
      <c r="D48" s="217">
        <f>SUM(D46:D47)</f>
        <v>0</v>
      </c>
      <c r="E48" s="218">
        <f t="shared" si="6"/>
        <v>-23884900</v>
      </c>
      <c r="F48" s="219">
        <f t="shared" si="6"/>
        <v>-23884900</v>
      </c>
      <c r="G48" s="219">
        <f t="shared" si="6"/>
        <v>67663277</v>
      </c>
      <c r="H48" s="220">
        <f t="shared" si="6"/>
        <v>-9257181</v>
      </c>
      <c r="I48" s="220">
        <f t="shared" si="6"/>
        <v>-6931675</v>
      </c>
      <c r="J48" s="220">
        <f t="shared" si="6"/>
        <v>51474421</v>
      </c>
      <c r="K48" s="220">
        <f t="shared" si="6"/>
        <v>69119832</v>
      </c>
      <c r="L48" s="220">
        <f t="shared" si="6"/>
        <v>-6563982</v>
      </c>
      <c r="M48" s="219">
        <f t="shared" si="6"/>
        <v>-206151</v>
      </c>
      <c r="N48" s="219">
        <f t="shared" si="6"/>
        <v>62349699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113824120</v>
      </c>
      <c r="X48" s="220">
        <f t="shared" si="6"/>
        <v>-16445419</v>
      </c>
      <c r="Y48" s="220">
        <f t="shared" si="6"/>
        <v>130269539</v>
      </c>
      <c r="Z48" s="221">
        <f>+IF(X48&lt;&gt;0,+(Y48/X48)*100,0)</f>
        <v>-792.1326844880024</v>
      </c>
      <c r="AA48" s="222">
        <f>SUM(AA46:AA47)</f>
        <v>-23884900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3144000</v>
      </c>
      <c r="F5" s="100">
        <f t="shared" si="0"/>
        <v>3144000</v>
      </c>
      <c r="G5" s="100">
        <f t="shared" si="0"/>
        <v>95977</v>
      </c>
      <c r="H5" s="100">
        <f t="shared" si="0"/>
        <v>0</v>
      </c>
      <c r="I5" s="100">
        <f t="shared" si="0"/>
        <v>0</v>
      </c>
      <c r="J5" s="100">
        <f t="shared" si="0"/>
        <v>95977</v>
      </c>
      <c r="K5" s="100">
        <f t="shared" si="0"/>
        <v>10000</v>
      </c>
      <c r="L5" s="100">
        <f t="shared" si="0"/>
        <v>10000</v>
      </c>
      <c r="M5" s="100">
        <f t="shared" si="0"/>
        <v>0</v>
      </c>
      <c r="N5" s="100">
        <f t="shared" si="0"/>
        <v>20000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115977</v>
      </c>
      <c r="X5" s="100">
        <f t="shared" si="0"/>
        <v>0</v>
      </c>
      <c r="Y5" s="100">
        <f t="shared" si="0"/>
        <v>115977</v>
      </c>
      <c r="Z5" s="137">
        <f>+IF(X5&lt;&gt;0,+(Y5/X5)*100,0)</f>
        <v>0</v>
      </c>
      <c r="AA5" s="153">
        <f>SUM(AA6:AA8)</f>
        <v>3144000</v>
      </c>
    </row>
    <row r="6" spans="1:27" ht="12.75">
      <c r="A6" s="138" t="s">
        <v>75</v>
      </c>
      <c r="B6" s="136"/>
      <c r="C6" s="155"/>
      <c r="D6" s="155"/>
      <c r="E6" s="156">
        <v>60000</v>
      </c>
      <c r="F6" s="60">
        <v>60000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60000</v>
      </c>
    </row>
    <row r="7" spans="1:27" ht="12.75">
      <c r="A7" s="138" t="s">
        <v>76</v>
      </c>
      <c r="B7" s="136"/>
      <c r="C7" s="157"/>
      <c r="D7" s="157"/>
      <c r="E7" s="158">
        <v>1560000</v>
      </c>
      <c r="F7" s="159">
        <v>1560000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1560000</v>
      </c>
    </row>
    <row r="8" spans="1:27" ht="12.75">
      <c r="A8" s="138" t="s">
        <v>77</v>
      </c>
      <c r="B8" s="136"/>
      <c r="C8" s="155"/>
      <c r="D8" s="155"/>
      <c r="E8" s="156">
        <v>1524000</v>
      </c>
      <c r="F8" s="60">
        <v>1524000</v>
      </c>
      <c r="G8" s="60">
        <v>95977</v>
      </c>
      <c r="H8" s="60"/>
      <c r="I8" s="60"/>
      <c r="J8" s="60">
        <v>95977</v>
      </c>
      <c r="K8" s="60">
        <v>10000</v>
      </c>
      <c r="L8" s="60">
        <v>10000</v>
      </c>
      <c r="M8" s="60"/>
      <c r="N8" s="60">
        <v>20000</v>
      </c>
      <c r="O8" s="60"/>
      <c r="P8" s="60"/>
      <c r="Q8" s="60"/>
      <c r="R8" s="60"/>
      <c r="S8" s="60"/>
      <c r="T8" s="60"/>
      <c r="U8" s="60"/>
      <c r="V8" s="60"/>
      <c r="W8" s="60">
        <v>115977</v>
      </c>
      <c r="X8" s="60"/>
      <c r="Y8" s="60">
        <v>115977</v>
      </c>
      <c r="Z8" s="140"/>
      <c r="AA8" s="62">
        <v>1524000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60000</v>
      </c>
      <c r="F9" s="100">
        <f t="shared" si="1"/>
        <v>60000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60000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60000</v>
      </c>
      <c r="F12" s="60">
        <v>60000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60000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57107060</v>
      </c>
      <c r="F15" s="100">
        <f t="shared" si="2"/>
        <v>57107060</v>
      </c>
      <c r="G15" s="100">
        <f t="shared" si="2"/>
        <v>0</v>
      </c>
      <c r="H15" s="100">
        <f t="shared" si="2"/>
        <v>2246595</v>
      </c>
      <c r="I15" s="100">
        <f t="shared" si="2"/>
        <v>2405843</v>
      </c>
      <c r="J15" s="100">
        <f t="shared" si="2"/>
        <v>4652438</v>
      </c>
      <c r="K15" s="100">
        <f t="shared" si="2"/>
        <v>2241263</v>
      </c>
      <c r="L15" s="100">
        <f t="shared" si="2"/>
        <v>2241263</v>
      </c>
      <c r="M15" s="100">
        <f t="shared" si="2"/>
        <v>6106249</v>
      </c>
      <c r="N15" s="100">
        <f t="shared" si="2"/>
        <v>10588775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15241213</v>
      </c>
      <c r="X15" s="100">
        <f t="shared" si="2"/>
        <v>0</v>
      </c>
      <c r="Y15" s="100">
        <f t="shared" si="2"/>
        <v>15241213</v>
      </c>
      <c r="Z15" s="137">
        <f>+IF(X15&lt;&gt;0,+(Y15/X15)*100,0)</f>
        <v>0</v>
      </c>
      <c r="AA15" s="102">
        <f>SUM(AA16:AA18)</f>
        <v>57107060</v>
      </c>
    </row>
    <row r="16" spans="1:27" ht="12.75">
      <c r="A16" s="138" t="s">
        <v>85</v>
      </c>
      <c r="B16" s="136"/>
      <c r="C16" s="155"/>
      <c r="D16" s="155"/>
      <c r="E16" s="156">
        <v>4315000</v>
      </c>
      <c r="F16" s="60">
        <v>4315000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4315000</v>
      </c>
    </row>
    <row r="17" spans="1:27" ht="12.75">
      <c r="A17" s="138" t="s">
        <v>86</v>
      </c>
      <c r="B17" s="136"/>
      <c r="C17" s="155"/>
      <c r="D17" s="155"/>
      <c r="E17" s="156">
        <v>52792060</v>
      </c>
      <c r="F17" s="60">
        <v>52792060</v>
      </c>
      <c r="G17" s="60"/>
      <c r="H17" s="60">
        <v>2246595</v>
      </c>
      <c r="I17" s="60">
        <v>2405843</v>
      </c>
      <c r="J17" s="60">
        <v>4652438</v>
      </c>
      <c r="K17" s="60">
        <v>2241263</v>
      </c>
      <c r="L17" s="60">
        <v>2241263</v>
      </c>
      <c r="M17" s="60">
        <v>6106249</v>
      </c>
      <c r="N17" s="60">
        <v>10588775</v>
      </c>
      <c r="O17" s="60"/>
      <c r="P17" s="60"/>
      <c r="Q17" s="60"/>
      <c r="R17" s="60"/>
      <c r="S17" s="60"/>
      <c r="T17" s="60"/>
      <c r="U17" s="60"/>
      <c r="V17" s="60"/>
      <c r="W17" s="60">
        <v>15241213</v>
      </c>
      <c r="X17" s="60"/>
      <c r="Y17" s="60">
        <v>15241213</v>
      </c>
      <c r="Z17" s="140"/>
      <c r="AA17" s="62">
        <v>52792060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2300000</v>
      </c>
      <c r="F19" s="100">
        <f t="shared" si="3"/>
        <v>2300000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2300000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2300000</v>
      </c>
      <c r="F23" s="60">
        <v>2300000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2300000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62611060</v>
      </c>
      <c r="F25" s="219">
        <f t="shared" si="4"/>
        <v>62611060</v>
      </c>
      <c r="G25" s="219">
        <f t="shared" si="4"/>
        <v>95977</v>
      </c>
      <c r="H25" s="219">
        <f t="shared" si="4"/>
        <v>2246595</v>
      </c>
      <c r="I25" s="219">
        <f t="shared" si="4"/>
        <v>2405843</v>
      </c>
      <c r="J25" s="219">
        <f t="shared" si="4"/>
        <v>4748415</v>
      </c>
      <c r="K25" s="219">
        <f t="shared" si="4"/>
        <v>2251263</v>
      </c>
      <c r="L25" s="219">
        <f t="shared" si="4"/>
        <v>2251263</v>
      </c>
      <c r="M25" s="219">
        <f t="shared" si="4"/>
        <v>6106249</v>
      </c>
      <c r="N25" s="219">
        <f t="shared" si="4"/>
        <v>10608775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15357190</v>
      </c>
      <c r="X25" s="219">
        <f t="shared" si="4"/>
        <v>0</v>
      </c>
      <c r="Y25" s="219">
        <f t="shared" si="4"/>
        <v>15357190</v>
      </c>
      <c r="Z25" s="231">
        <f>+IF(X25&lt;&gt;0,+(Y25/X25)*100,0)</f>
        <v>0</v>
      </c>
      <c r="AA25" s="232">
        <f>+AA5+AA9+AA15+AA19+AA24</f>
        <v>62611060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43394000</v>
      </c>
      <c r="F28" s="60">
        <v>43394000</v>
      </c>
      <c r="G28" s="60">
        <v>95977</v>
      </c>
      <c r="H28" s="60">
        <v>2246595</v>
      </c>
      <c r="I28" s="60">
        <v>2405843</v>
      </c>
      <c r="J28" s="60">
        <v>4748415</v>
      </c>
      <c r="K28" s="60">
        <v>2251263</v>
      </c>
      <c r="L28" s="60">
        <v>2251263</v>
      </c>
      <c r="M28" s="60">
        <v>6106250</v>
      </c>
      <c r="N28" s="60">
        <v>10608776</v>
      </c>
      <c r="O28" s="60"/>
      <c r="P28" s="60"/>
      <c r="Q28" s="60"/>
      <c r="R28" s="60"/>
      <c r="S28" s="60"/>
      <c r="T28" s="60"/>
      <c r="U28" s="60"/>
      <c r="V28" s="60"/>
      <c r="W28" s="60">
        <v>15357191</v>
      </c>
      <c r="X28" s="60"/>
      <c r="Y28" s="60">
        <v>15357191</v>
      </c>
      <c r="Z28" s="140"/>
      <c r="AA28" s="155">
        <v>43394000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43394000</v>
      </c>
      <c r="F32" s="77">
        <f t="shared" si="5"/>
        <v>43394000</v>
      </c>
      <c r="G32" s="77">
        <f t="shared" si="5"/>
        <v>95977</v>
      </c>
      <c r="H32" s="77">
        <f t="shared" si="5"/>
        <v>2246595</v>
      </c>
      <c r="I32" s="77">
        <f t="shared" si="5"/>
        <v>2405843</v>
      </c>
      <c r="J32" s="77">
        <f t="shared" si="5"/>
        <v>4748415</v>
      </c>
      <c r="K32" s="77">
        <f t="shared" si="5"/>
        <v>2251263</v>
      </c>
      <c r="L32" s="77">
        <f t="shared" si="5"/>
        <v>2251263</v>
      </c>
      <c r="M32" s="77">
        <f t="shared" si="5"/>
        <v>6106250</v>
      </c>
      <c r="N32" s="77">
        <f t="shared" si="5"/>
        <v>10608776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15357191</v>
      </c>
      <c r="X32" s="77">
        <f t="shared" si="5"/>
        <v>0</v>
      </c>
      <c r="Y32" s="77">
        <f t="shared" si="5"/>
        <v>15357191</v>
      </c>
      <c r="Z32" s="212">
        <f>+IF(X32&lt;&gt;0,+(Y32/X32)*100,0)</f>
        <v>0</v>
      </c>
      <c r="AA32" s="79">
        <f>SUM(AA28:AA31)</f>
        <v>43394000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19217060</v>
      </c>
      <c r="F35" s="60">
        <v>19217060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19217060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62611060</v>
      </c>
      <c r="F36" s="220">
        <f t="shared" si="6"/>
        <v>62611060</v>
      </c>
      <c r="G36" s="220">
        <f t="shared" si="6"/>
        <v>95977</v>
      </c>
      <c r="H36" s="220">
        <f t="shared" si="6"/>
        <v>2246595</v>
      </c>
      <c r="I36" s="220">
        <f t="shared" si="6"/>
        <v>2405843</v>
      </c>
      <c r="J36" s="220">
        <f t="shared" si="6"/>
        <v>4748415</v>
      </c>
      <c r="K36" s="220">
        <f t="shared" si="6"/>
        <v>2251263</v>
      </c>
      <c r="L36" s="220">
        <f t="shared" si="6"/>
        <v>2251263</v>
      </c>
      <c r="M36" s="220">
        <f t="shared" si="6"/>
        <v>6106250</v>
      </c>
      <c r="N36" s="220">
        <f t="shared" si="6"/>
        <v>10608776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15357191</v>
      </c>
      <c r="X36" s="220">
        <f t="shared" si="6"/>
        <v>0</v>
      </c>
      <c r="Y36" s="220">
        <f t="shared" si="6"/>
        <v>15357191</v>
      </c>
      <c r="Z36" s="221">
        <f>+IF(X36&lt;&gt;0,+(Y36/X36)*100,0)</f>
        <v>0</v>
      </c>
      <c r="AA36" s="239">
        <f>SUM(AA32:AA35)</f>
        <v>62611060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79989308</v>
      </c>
      <c r="D6" s="155"/>
      <c r="E6" s="59"/>
      <c r="F6" s="60"/>
      <c r="G6" s="60">
        <v>4395805</v>
      </c>
      <c r="H6" s="60">
        <v>7877048</v>
      </c>
      <c r="I6" s="60">
        <v>3400249</v>
      </c>
      <c r="J6" s="60">
        <v>3400249</v>
      </c>
      <c r="K6" s="60">
        <v>88166925</v>
      </c>
      <c r="L6" s="60">
        <v>5172206</v>
      </c>
      <c r="M6" s="60">
        <v>20739628</v>
      </c>
      <c r="N6" s="60">
        <v>20739628</v>
      </c>
      <c r="O6" s="60"/>
      <c r="P6" s="60"/>
      <c r="Q6" s="60"/>
      <c r="R6" s="60"/>
      <c r="S6" s="60"/>
      <c r="T6" s="60"/>
      <c r="U6" s="60"/>
      <c r="V6" s="60"/>
      <c r="W6" s="60">
        <v>20739628</v>
      </c>
      <c r="X6" s="60"/>
      <c r="Y6" s="60">
        <v>20739628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>
        <v>36997413</v>
      </c>
      <c r="F7" s="60">
        <v>36997413</v>
      </c>
      <c r="G7" s="60"/>
      <c r="H7" s="60"/>
      <c r="I7" s="60">
        <v>127300159</v>
      </c>
      <c r="J7" s="60">
        <v>127300159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18498707</v>
      </c>
      <c r="Y7" s="60">
        <v>-18498707</v>
      </c>
      <c r="Z7" s="140">
        <v>-100</v>
      </c>
      <c r="AA7" s="62">
        <v>36997413</v>
      </c>
    </row>
    <row r="8" spans="1:27" ht="12.75">
      <c r="A8" s="249" t="s">
        <v>145</v>
      </c>
      <c r="B8" s="182"/>
      <c r="C8" s="155"/>
      <c r="D8" s="155"/>
      <c r="E8" s="59">
        <v>28639774</v>
      </c>
      <c r="F8" s="60">
        <v>28639774</v>
      </c>
      <c r="G8" s="60">
        <v>19741044</v>
      </c>
      <c r="H8" s="60">
        <v>21705626</v>
      </c>
      <c r="I8" s="60">
        <v>21671421</v>
      </c>
      <c r="J8" s="60">
        <v>21671421</v>
      </c>
      <c r="K8" s="60">
        <v>39794485</v>
      </c>
      <c r="L8" s="60">
        <v>20042543</v>
      </c>
      <c r="M8" s="60">
        <v>6235280</v>
      </c>
      <c r="N8" s="60">
        <v>6235280</v>
      </c>
      <c r="O8" s="60"/>
      <c r="P8" s="60"/>
      <c r="Q8" s="60"/>
      <c r="R8" s="60"/>
      <c r="S8" s="60"/>
      <c r="T8" s="60"/>
      <c r="U8" s="60"/>
      <c r="V8" s="60"/>
      <c r="W8" s="60">
        <v>6235280</v>
      </c>
      <c r="X8" s="60">
        <v>14319887</v>
      </c>
      <c r="Y8" s="60">
        <v>-8084607</v>
      </c>
      <c r="Z8" s="140">
        <v>-56.46</v>
      </c>
      <c r="AA8" s="62">
        <v>28639774</v>
      </c>
    </row>
    <row r="9" spans="1:27" ht="12.75">
      <c r="A9" s="249" t="s">
        <v>146</v>
      </c>
      <c r="B9" s="182"/>
      <c r="C9" s="155">
        <v>13210936</v>
      </c>
      <c r="D9" s="155"/>
      <c r="E9" s="59"/>
      <c r="F9" s="60"/>
      <c r="G9" s="60">
        <v>13163336</v>
      </c>
      <c r="H9" s="60">
        <v>11751416</v>
      </c>
      <c r="I9" s="60">
        <v>12217790</v>
      </c>
      <c r="J9" s="60">
        <v>12217790</v>
      </c>
      <c r="K9" s="60">
        <v>6228561</v>
      </c>
      <c r="L9" s="60">
        <v>12253531</v>
      </c>
      <c r="M9" s="60">
        <v>13774265</v>
      </c>
      <c r="N9" s="60">
        <v>13774265</v>
      </c>
      <c r="O9" s="60"/>
      <c r="P9" s="60"/>
      <c r="Q9" s="60"/>
      <c r="R9" s="60"/>
      <c r="S9" s="60"/>
      <c r="T9" s="60"/>
      <c r="U9" s="60"/>
      <c r="V9" s="60"/>
      <c r="W9" s="60">
        <v>13774265</v>
      </c>
      <c r="X9" s="60"/>
      <c r="Y9" s="60">
        <v>13774265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>
        <v>353769</v>
      </c>
      <c r="F10" s="60">
        <v>353769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176885</v>
      </c>
      <c r="Y10" s="159">
        <v>-176885</v>
      </c>
      <c r="Z10" s="141">
        <v>-100</v>
      </c>
      <c r="AA10" s="225">
        <v>353769</v>
      </c>
    </row>
    <row r="11" spans="1:27" ht="12.75">
      <c r="A11" s="249" t="s">
        <v>148</v>
      </c>
      <c r="B11" s="182"/>
      <c r="C11" s="155">
        <v>6185527</v>
      </c>
      <c r="D11" s="155"/>
      <c r="E11" s="59">
        <v>5228800</v>
      </c>
      <c r="F11" s="60">
        <v>5228800</v>
      </c>
      <c r="G11" s="60">
        <v>5228800</v>
      </c>
      <c r="H11" s="60">
        <v>6185527</v>
      </c>
      <c r="I11" s="60">
        <v>6185527</v>
      </c>
      <c r="J11" s="60">
        <v>6185527</v>
      </c>
      <c r="K11" s="60">
        <v>5205277</v>
      </c>
      <c r="L11" s="60">
        <v>6185527</v>
      </c>
      <c r="M11" s="60">
        <v>6936454</v>
      </c>
      <c r="N11" s="60">
        <v>6936454</v>
      </c>
      <c r="O11" s="60"/>
      <c r="P11" s="60"/>
      <c r="Q11" s="60"/>
      <c r="R11" s="60"/>
      <c r="S11" s="60"/>
      <c r="T11" s="60"/>
      <c r="U11" s="60"/>
      <c r="V11" s="60"/>
      <c r="W11" s="60">
        <v>6936454</v>
      </c>
      <c r="X11" s="60">
        <v>2614400</v>
      </c>
      <c r="Y11" s="60">
        <v>4322054</v>
      </c>
      <c r="Z11" s="140">
        <v>165.32</v>
      </c>
      <c r="AA11" s="62">
        <v>5228800</v>
      </c>
    </row>
    <row r="12" spans="1:27" ht="12.75">
      <c r="A12" s="250" t="s">
        <v>56</v>
      </c>
      <c r="B12" s="251"/>
      <c r="C12" s="168">
        <f aca="true" t="shared" si="0" ref="C12:Y12">SUM(C6:C11)</f>
        <v>99385771</v>
      </c>
      <c r="D12" s="168">
        <f>SUM(D6:D11)</f>
        <v>0</v>
      </c>
      <c r="E12" s="72">
        <f t="shared" si="0"/>
        <v>71219756</v>
      </c>
      <c r="F12" s="73">
        <f t="shared" si="0"/>
        <v>71219756</v>
      </c>
      <c r="G12" s="73">
        <f t="shared" si="0"/>
        <v>42528985</v>
      </c>
      <c r="H12" s="73">
        <f t="shared" si="0"/>
        <v>47519617</v>
      </c>
      <c r="I12" s="73">
        <f t="shared" si="0"/>
        <v>170775146</v>
      </c>
      <c r="J12" s="73">
        <f t="shared" si="0"/>
        <v>170775146</v>
      </c>
      <c r="K12" s="73">
        <f t="shared" si="0"/>
        <v>139395248</v>
      </c>
      <c r="L12" s="73">
        <f t="shared" si="0"/>
        <v>43653807</v>
      </c>
      <c r="M12" s="73">
        <f t="shared" si="0"/>
        <v>47685627</v>
      </c>
      <c r="N12" s="73">
        <f t="shared" si="0"/>
        <v>47685627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47685627</v>
      </c>
      <c r="X12" s="73">
        <f t="shared" si="0"/>
        <v>35609879</v>
      </c>
      <c r="Y12" s="73">
        <f t="shared" si="0"/>
        <v>12075748</v>
      </c>
      <c r="Z12" s="170">
        <f>+IF(X12&lt;&gt;0,+(Y12/X12)*100,0)</f>
        <v>33.911230083090146</v>
      </c>
      <c r="AA12" s="74">
        <f>SUM(AA6:AA11)</f>
        <v>71219756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23290000</v>
      </c>
      <c r="D17" s="155"/>
      <c r="E17" s="59">
        <v>13434514</v>
      </c>
      <c r="F17" s="60">
        <v>13434514</v>
      </c>
      <c r="G17" s="60">
        <v>13188906</v>
      </c>
      <c r="H17" s="60">
        <v>23290000</v>
      </c>
      <c r="I17" s="60">
        <v>23290000</v>
      </c>
      <c r="J17" s="60">
        <v>23290000</v>
      </c>
      <c r="K17" s="60">
        <v>13434514</v>
      </c>
      <c r="L17" s="60">
        <v>138283331</v>
      </c>
      <c r="M17" s="60">
        <v>23290000</v>
      </c>
      <c r="N17" s="60">
        <v>23290000</v>
      </c>
      <c r="O17" s="60"/>
      <c r="P17" s="60"/>
      <c r="Q17" s="60"/>
      <c r="R17" s="60"/>
      <c r="S17" s="60"/>
      <c r="T17" s="60"/>
      <c r="U17" s="60"/>
      <c r="V17" s="60"/>
      <c r="W17" s="60">
        <v>23290000</v>
      </c>
      <c r="X17" s="60">
        <v>6717257</v>
      </c>
      <c r="Y17" s="60">
        <v>16572743</v>
      </c>
      <c r="Z17" s="140">
        <v>246.72</v>
      </c>
      <c r="AA17" s="62">
        <v>13434514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>
        <v>149343739</v>
      </c>
      <c r="H18" s="60">
        <v>136419531</v>
      </c>
      <c r="I18" s="60"/>
      <c r="J18" s="60"/>
      <c r="K18" s="60"/>
      <c r="L18" s="60"/>
      <c r="M18" s="60">
        <v>131417893</v>
      </c>
      <c r="N18" s="60">
        <v>131417893</v>
      </c>
      <c r="O18" s="60"/>
      <c r="P18" s="60"/>
      <c r="Q18" s="60"/>
      <c r="R18" s="60"/>
      <c r="S18" s="60"/>
      <c r="T18" s="60"/>
      <c r="U18" s="60"/>
      <c r="V18" s="60"/>
      <c r="W18" s="60">
        <v>131417893</v>
      </c>
      <c r="X18" s="60"/>
      <c r="Y18" s="60">
        <v>131417893</v>
      </c>
      <c r="Z18" s="140"/>
      <c r="AA18" s="62"/>
    </row>
    <row r="19" spans="1:27" ht="12.75">
      <c r="A19" s="249" t="s">
        <v>154</v>
      </c>
      <c r="B19" s="182"/>
      <c r="C19" s="155">
        <v>531766498</v>
      </c>
      <c r="D19" s="155"/>
      <c r="E19" s="59">
        <v>505467482</v>
      </c>
      <c r="F19" s="60">
        <v>505467482</v>
      </c>
      <c r="G19" s="60">
        <v>626352562</v>
      </c>
      <c r="H19" s="60">
        <v>534026845</v>
      </c>
      <c r="I19" s="60">
        <v>536836049</v>
      </c>
      <c r="J19" s="60">
        <v>536836049</v>
      </c>
      <c r="K19" s="60">
        <v>587048893</v>
      </c>
      <c r="L19" s="60">
        <v>530756847</v>
      </c>
      <c r="M19" s="60">
        <v>549490155</v>
      </c>
      <c r="N19" s="60">
        <v>549490155</v>
      </c>
      <c r="O19" s="60"/>
      <c r="P19" s="60"/>
      <c r="Q19" s="60"/>
      <c r="R19" s="60"/>
      <c r="S19" s="60"/>
      <c r="T19" s="60"/>
      <c r="U19" s="60"/>
      <c r="V19" s="60"/>
      <c r="W19" s="60">
        <v>549490155</v>
      </c>
      <c r="X19" s="60">
        <v>252733741</v>
      </c>
      <c r="Y19" s="60">
        <v>296756414</v>
      </c>
      <c r="Z19" s="140">
        <v>117.42</v>
      </c>
      <c r="AA19" s="62">
        <v>505467482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238606</v>
      </c>
      <c r="D22" s="155"/>
      <c r="E22" s="59">
        <v>349453</v>
      </c>
      <c r="F22" s="60">
        <v>349453</v>
      </c>
      <c r="G22" s="60">
        <v>514899</v>
      </c>
      <c r="H22" s="60">
        <v>238606</v>
      </c>
      <c r="I22" s="60">
        <v>238606</v>
      </c>
      <c r="J22" s="60">
        <v>238606</v>
      </c>
      <c r="K22" s="60">
        <v>514899</v>
      </c>
      <c r="L22" s="60">
        <v>238606</v>
      </c>
      <c r="M22" s="60">
        <v>238606</v>
      </c>
      <c r="N22" s="60">
        <v>238606</v>
      </c>
      <c r="O22" s="60"/>
      <c r="P22" s="60"/>
      <c r="Q22" s="60"/>
      <c r="R22" s="60"/>
      <c r="S22" s="60"/>
      <c r="T22" s="60"/>
      <c r="U22" s="60"/>
      <c r="V22" s="60"/>
      <c r="W22" s="60">
        <v>238606</v>
      </c>
      <c r="X22" s="60">
        <v>174727</v>
      </c>
      <c r="Y22" s="60">
        <v>63879</v>
      </c>
      <c r="Z22" s="140">
        <v>36.56</v>
      </c>
      <c r="AA22" s="62">
        <v>349453</v>
      </c>
    </row>
    <row r="23" spans="1:27" ht="12.75">
      <c r="A23" s="249" t="s">
        <v>158</v>
      </c>
      <c r="B23" s="182"/>
      <c r="C23" s="155">
        <v>210810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555505914</v>
      </c>
      <c r="D24" s="168">
        <f>SUM(D15:D23)</f>
        <v>0</v>
      </c>
      <c r="E24" s="76">
        <f t="shared" si="1"/>
        <v>519251449</v>
      </c>
      <c r="F24" s="77">
        <f t="shared" si="1"/>
        <v>519251449</v>
      </c>
      <c r="G24" s="77">
        <f t="shared" si="1"/>
        <v>789400106</v>
      </c>
      <c r="H24" s="77">
        <f t="shared" si="1"/>
        <v>693974982</v>
      </c>
      <c r="I24" s="77">
        <f t="shared" si="1"/>
        <v>560364655</v>
      </c>
      <c r="J24" s="77">
        <f t="shared" si="1"/>
        <v>560364655</v>
      </c>
      <c r="K24" s="77">
        <f t="shared" si="1"/>
        <v>600998306</v>
      </c>
      <c r="L24" s="77">
        <f t="shared" si="1"/>
        <v>669278784</v>
      </c>
      <c r="M24" s="77">
        <f t="shared" si="1"/>
        <v>704436654</v>
      </c>
      <c r="N24" s="77">
        <f t="shared" si="1"/>
        <v>704436654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704436654</v>
      </c>
      <c r="X24" s="77">
        <f t="shared" si="1"/>
        <v>259625725</v>
      </c>
      <c r="Y24" s="77">
        <f t="shared" si="1"/>
        <v>444810929</v>
      </c>
      <c r="Z24" s="212">
        <f>+IF(X24&lt;&gt;0,+(Y24/X24)*100,0)</f>
        <v>171.327756138187</v>
      </c>
      <c r="AA24" s="79">
        <f>SUM(AA15:AA23)</f>
        <v>519251449</v>
      </c>
    </row>
    <row r="25" spans="1:27" ht="12.75">
      <c r="A25" s="250" t="s">
        <v>159</v>
      </c>
      <c r="B25" s="251"/>
      <c r="C25" s="168">
        <f aca="true" t="shared" si="2" ref="C25:Y25">+C12+C24</f>
        <v>654891685</v>
      </c>
      <c r="D25" s="168">
        <f>+D12+D24</f>
        <v>0</v>
      </c>
      <c r="E25" s="72">
        <f t="shared" si="2"/>
        <v>590471205</v>
      </c>
      <c r="F25" s="73">
        <f t="shared" si="2"/>
        <v>590471205</v>
      </c>
      <c r="G25" s="73">
        <f t="shared" si="2"/>
        <v>831929091</v>
      </c>
      <c r="H25" s="73">
        <f t="shared" si="2"/>
        <v>741494599</v>
      </c>
      <c r="I25" s="73">
        <f t="shared" si="2"/>
        <v>731139801</v>
      </c>
      <c r="J25" s="73">
        <f t="shared" si="2"/>
        <v>731139801</v>
      </c>
      <c r="K25" s="73">
        <f t="shared" si="2"/>
        <v>740393554</v>
      </c>
      <c r="L25" s="73">
        <f t="shared" si="2"/>
        <v>712932591</v>
      </c>
      <c r="M25" s="73">
        <f t="shared" si="2"/>
        <v>752122281</v>
      </c>
      <c r="N25" s="73">
        <f t="shared" si="2"/>
        <v>752122281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752122281</v>
      </c>
      <c r="X25" s="73">
        <f t="shared" si="2"/>
        <v>295235604</v>
      </c>
      <c r="Y25" s="73">
        <f t="shared" si="2"/>
        <v>456886677</v>
      </c>
      <c r="Z25" s="170">
        <f>+IF(X25&lt;&gt;0,+(Y25/X25)*100,0)</f>
        <v>154.7532448017347</v>
      </c>
      <c r="AA25" s="74">
        <f>+AA12+AA24</f>
        <v>590471205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23810453</v>
      </c>
      <c r="D32" s="155"/>
      <c r="E32" s="59">
        <v>8288728</v>
      </c>
      <c r="F32" s="60">
        <v>8288728</v>
      </c>
      <c r="G32" s="60">
        <v>29783438</v>
      </c>
      <c r="H32" s="60">
        <v>35870415</v>
      </c>
      <c r="I32" s="60">
        <v>32316721</v>
      </c>
      <c r="J32" s="60">
        <v>32316721</v>
      </c>
      <c r="K32" s="60">
        <v>17420363</v>
      </c>
      <c r="L32" s="60">
        <v>32509121</v>
      </c>
      <c r="M32" s="60">
        <v>42886512</v>
      </c>
      <c r="N32" s="60">
        <v>42886512</v>
      </c>
      <c r="O32" s="60"/>
      <c r="P32" s="60"/>
      <c r="Q32" s="60"/>
      <c r="R32" s="60"/>
      <c r="S32" s="60"/>
      <c r="T32" s="60"/>
      <c r="U32" s="60"/>
      <c r="V32" s="60"/>
      <c r="W32" s="60">
        <v>42886512</v>
      </c>
      <c r="X32" s="60">
        <v>4144364</v>
      </c>
      <c r="Y32" s="60">
        <v>38742148</v>
      </c>
      <c r="Z32" s="140">
        <v>934.82</v>
      </c>
      <c r="AA32" s="62">
        <v>8288728</v>
      </c>
    </row>
    <row r="33" spans="1:27" ht="12.75">
      <c r="A33" s="249" t="s">
        <v>165</v>
      </c>
      <c r="B33" s="182"/>
      <c r="C33" s="155">
        <v>21750957</v>
      </c>
      <c r="D33" s="155"/>
      <c r="E33" s="59">
        <v>25797551</v>
      </c>
      <c r="F33" s="60">
        <v>25797551</v>
      </c>
      <c r="G33" s="60">
        <v>26162540</v>
      </c>
      <c r="H33" s="60">
        <v>40641300</v>
      </c>
      <c r="I33" s="60">
        <v>40641300</v>
      </c>
      <c r="J33" s="60">
        <v>40641300</v>
      </c>
      <c r="K33" s="60">
        <v>27845860</v>
      </c>
      <c r="L33" s="60">
        <v>40641300</v>
      </c>
      <c r="M33" s="60">
        <v>40641300</v>
      </c>
      <c r="N33" s="60">
        <v>40641300</v>
      </c>
      <c r="O33" s="60"/>
      <c r="P33" s="60"/>
      <c r="Q33" s="60"/>
      <c r="R33" s="60"/>
      <c r="S33" s="60"/>
      <c r="T33" s="60"/>
      <c r="U33" s="60"/>
      <c r="V33" s="60"/>
      <c r="W33" s="60">
        <v>40641300</v>
      </c>
      <c r="X33" s="60">
        <v>12898776</v>
      </c>
      <c r="Y33" s="60">
        <v>27742524</v>
      </c>
      <c r="Z33" s="140">
        <v>215.08</v>
      </c>
      <c r="AA33" s="62">
        <v>25797551</v>
      </c>
    </row>
    <row r="34" spans="1:27" ht="12.75">
      <c r="A34" s="250" t="s">
        <v>58</v>
      </c>
      <c r="B34" s="251"/>
      <c r="C34" s="168">
        <f aca="true" t="shared" si="3" ref="C34:Y34">SUM(C29:C33)</f>
        <v>45561410</v>
      </c>
      <c r="D34" s="168">
        <f>SUM(D29:D33)</f>
        <v>0</v>
      </c>
      <c r="E34" s="72">
        <f t="shared" si="3"/>
        <v>34086279</v>
      </c>
      <c r="F34" s="73">
        <f t="shared" si="3"/>
        <v>34086279</v>
      </c>
      <c r="G34" s="73">
        <f t="shared" si="3"/>
        <v>55945978</v>
      </c>
      <c r="H34" s="73">
        <f t="shared" si="3"/>
        <v>76511715</v>
      </c>
      <c r="I34" s="73">
        <f t="shared" si="3"/>
        <v>72958021</v>
      </c>
      <c r="J34" s="73">
        <f t="shared" si="3"/>
        <v>72958021</v>
      </c>
      <c r="K34" s="73">
        <f t="shared" si="3"/>
        <v>45266223</v>
      </c>
      <c r="L34" s="73">
        <f t="shared" si="3"/>
        <v>73150421</v>
      </c>
      <c r="M34" s="73">
        <f t="shared" si="3"/>
        <v>83527812</v>
      </c>
      <c r="N34" s="73">
        <f t="shared" si="3"/>
        <v>83527812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83527812</v>
      </c>
      <c r="X34" s="73">
        <f t="shared" si="3"/>
        <v>17043140</v>
      </c>
      <c r="Y34" s="73">
        <f t="shared" si="3"/>
        <v>66484672</v>
      </c>
      <c r="Z34" s="170">
        <f>+IF(X34&lt;&gt;0,+(Y34/X34)*100,0)</f>
        <v>390.0963789536435</v>
      </c>
      <c r="AA34" s="74">
        <f>SUM(AA29:AA33)</f>
        <v>34086279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7737934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7737934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53299344</v>
      </c>
      <c r="D40" s="168">
        <f>+D34+D39</f>
        <v>0</v>
      </c>
      <c r="E40" s="72">
        <f t="shared" si="5"/>
        <v>34086279</v>
      </c>
      <c r="F40" s="73">
        <f t="shared" si="5"/>
        <v>34086279</v>
      </c>
      <c r="G40" s="73">
        <f t="shared" si="5"/>
        <v>55945978</v>
      </c>
      <c r="H40" s="73">
        <f t="shared" si="5"/>
        <v>76511715</v>
      </c>
      <c r="I40" s="73">
        <f t="shared" si="5"/>
        <v>72958021</v>
      </c>
      <c r="J40" s="73">
        <f t="shared" si="5"/>
        <v>72958021</v>
      </c>
      <c r="K40" s="73">
        <f t="shared" si="5"/>
        <v>45266223</v>
      </c>
      <c r="L40" s="73">
        <f t="shared" si="5"/>
        <v>73150421</v>
      </c>
      <c r="M40" s="73">
        <f t="shared" si="5"/>
        <v>83527812</v>
      </c>
      <c r="N40" s="73">
        <f t="shared" si="5"/>
        <v>83527812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83527812</v>
      </c>
      <c r="X40" s="73">
        <f t="shared" si="5"/>
        <v>17043140</v>
      </c>
      <c r="Y40" s="73">
        <f t="shared" si="5"/>
        <v>66484672</v>
      </c>
      <c r="Z40" s="170">
        <f>+IF(X40&lt;&gt;0,+(Y40/X40)*100,0)</f>
        <v>390.0963789536435</v>
      </c>
      <c r="AA40" s="74">
        <f>+AA34+AA39</f>
        <v>34086279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601592341</v>
      </c>
      <c r="D42" s="257">
        <f>+D25-D40</f>
        <v>0</v>
      </c>
      <c r="E42" s="258">
        <f t="shared" si="6"/>
        <v>556384926</v>
      </c>
      <c r="F42" s="259">
        <f t="shared" si="6"/>
        <v>556384926</v>
      </c>
      <c r="G42" s="259">
        <f t="shared" si="6"/>
        <v>775983113</v>
      </c>
      <c r="H42" s="259">
        <f t="shared" si="6"/>
        <v>664982884</v>
      </c>
      <c r="I42" s="259">
        <f t="shared" si="6"/>
        <v>658181780</v>
      </c>
      <c r="J42" s="259">
        <f t="shared" si="6"/>
        <v>658181780</v>
      </c>
      <c r="K42" s="259">
        <f t="shared" si="6"/>
        <v>695127331</v>
      </c>
      <c r="L42" s="259">
        <f t="shared" si="6"/>
        <v>639782170</v>
      </c>
      <c r="M42" s="259">
        <f t="shared" si="6"/>
        <v>668594469</v>
      </c>
      <c r="N42" s="259">
        <f t="shared" si="6"/>
        <v>668594469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668594469</v>
      </c>
      <c r="X42" s="259">
        <f t="shared" si="6"/>
        <v>278192464</v>
      </c>
      <c r="Y42" s="259">
        <f t="shared" si="6"/>
        <v>390402005</v>
      </c>
      <c r="Z42" s="260">
        <f>+IF(X42&lt;&gt;0,+(Y42/X42)*100,0)</f>
        <v>140.3352195047239</v>
      </c>
      <c r="AA42" s="261">
        <f>+AA25-AA40</f>
        <v>556384926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601592341</v>
      </c>
      <c r="D45" s="155"/>
      <c r="E45" s="59">
        <v>556384926</v>
      </c>
      <c r="F45" s="60">
        <v>556384926</v>
      </c>
      <c r="G45" s="60">
        <v>775983112</v>
      </c>
      <c r="H45" s="60">
        <v>664982885</v>
      </c>
      <c r="I45" s="60">
        <v>658181779</v>
      </c>
      <c r="J45" s="60">
        <v>658181779</v>
      </c>
      <c r="K45" s="60">
        <v>695127331</v>
      </c>
      <c r="L45" s="60">
        <v>639782172</v>
      </c>
      <c r="M45" s="60">
        <v>668594470</v>
      </c>
      <c r="N45" s="60">
        <v>668594470</v>
      </c>
      <c r="O45" s="60"/>
      <c r="P45" s="60"/>
      <c r="Q45" s="60"/>
      <c r="R45" s="60"/>
      <c r="S45" s="60"/>
      <c r="T45" s="60"/>
      <c r="U45" s="60"/>
      <c r="V45" s="60"/>
      <c r="W45" s="60">
        <v>668594470</v>
      </c>
      <c r="X45" s="60">
        <v>278192463</v>
      </c>
      <c r="Y45" s="60">
        <v>390402007</v>
      </c>
      <c r="Z45" s="139">
        <v>140.34</v>
      </c>
      <c r="AA45" s="62">
        <v>556384926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601592341</v>
      </c>
      <c r="D48" s="217">
        <f>SUM(D45:D47)</f>
        <v>0</v>
      </c>
      <c r="E48" s="264">
        <f t="shared" si="7"/>
        <v>556384926</v>
      </c>
      <c r="F48" s="219">
        <f t="shared" si="7"/>
        <v>556384926</v>
      </c>
      <c r="G48" s="219">
        <f t="shared" si="7"/>
        <v>775983112</v>
      </c>
      <c r="H48" s="219">
        <f t="shared" si="7"/>
        <v>664982885</v>
      </c>
      <c r="I48" s="219">
        <f t="shared" si="7"/>
        <v>658181779</v>
      </c>
      <c r="J48" s="219">
        <f t="shared" si="7"/>
        <v>658181779</v>
      </c>
      <c r="K48" s="219">
        <f t="shared" si="7"/>
        <v>695127331</v>
      </c>
      <c r="L48" s="219">
        <f t="shared" si="7"/>
        <v>639782172</v>
      </c>
      <c r="M48" s="219">
        <f t="shared" si="7"/>
        <v>668594470</v>
      </c>
      <c r="N48" s="219">
        <f t="shared" si="7"/>
        <v>668594470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668594470</v>
      </c>
      <c r="X48" s="219">
        <f t="shared" si="7"/>
        <v>278192463</v>
      </c>
      <c r="Y48" s="219">
        <f t="shared" si="7"/>
        <v>390402007</v>
      </c>
      <c r="Z48" s="265">
        <f>+IF(X48&lt;&gt;0,+(Y48/X48)*100,0)</f>
        <v>140.33522072810433</v>
      </c>
      <c r="AA48" s="232">
        <f>SUM(AA45:AA47)</f>
        <v>556384926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8883222</v>
      </c>
      <c r="D6" s="155"/>
      <c r="E6" s="59">
        <v>21015216</v>
      </c>
      <c r="F6" s="60">
        <v>21015216</v>
      </c>
      <c r="G6" s="60">
        <v>91227</v>
      </c>
      <c r="H6" s="60">
        <v>52407</v>
      </c>
      <c r="I6" s="60">
        <v>205140</v>
      </c>
      <c r="J6" s="60">
        <v>348774</v>
      </c>
      <c r="K6" s="60">
        <v>3247752</v>
      </c>
      <c r="L6" s="60">
        <v>64377</v>
      </c>
      <c r="M6" s="60">
        <v>3235697</v>
      </c>
      <c r="N6" s="60">
        <v>6547826</v>
      </c>
      <c r="O6" s="60"/>
      <c r="P6" s="60"/>
      <c r="Q6" s="60"/>
      <c r="R6" s="60"/>
      <c r="S6" s="60"/>
      <c r="T6" s="60"/>
      <c r="U6" s="60"/>
      <c r="V6" s="60"/>
      <c r="W6" s="60">
        <v>6896600</v>
      </c>
      <c r="X6" s="60">
        <v>5685908</v>
      </c>
      <c r="Y6" s="60">
        <v>1210692</v>
      </c>
      <c r="Z6" s="140">
        <v>21.29</v>
      </c>
      <c r="AA6" s="62">
        <v>21015216</v>
      </c>
    </row>
    <row r="7" spans="1:27" ht="12.75">
      <c r="A7" s="249" t="s">
        <v>32</v>
      </c>
      <c r="B7" s="182"/>
      <c r="C7" s="155">
        <v>1360252</v>
      </c>
      <c r="D7" s="155"/>
      <c r="E7" s="59">
        <v>1377384</v>
      </c>
      <c r="F7" s="60">
        <v>1377384</v>
      </c>
      <c r="G7" s="60">
        <v>43749</v>
      </c>
      <c r="H7" s="60">
        <v>18590</v>
      </c>
      <c r="I7" s="60">
        <v>57506</v>
      </c>
      <c r="J7" s="60">
        <v>119845</v>
      </c>
      <c r="K7" s="60">
        <v>94280</v>
      </c>
      <c r="L7" s="60">
        <v>39929</v>
      </c>
      <c r="M7" s="60">
        <v>14378</v>
      </c>
      <c r="N7" s="60">
        <v>148587</v>
      </c>
      <c r="O7" s="60"/>
      <c r="P7" s="60"/>
      <c r="Q7" s="60"/>
      <c r="R7" s="60"/>
      <c r="S7" s="60"/>
      <c r="T7" s="60"/>
      <c r="U7" s="60"/>
      <c r="V7" s="60"/>
      <c r="W7" s="60">
        <v>268432</v>
      </c>
      <c r="X7" s="60">
        <v>688692</v>
      </c>
      <c r="Y7" s="60">
        <v>-420260</v>
      </c>
      <c r="Z7" s="140">
        <v>-61.02</v>
      </c>
      <c r="AA7" s="62">
        <v>1377384</v>
      </c>
    </row>
    <row r="8" spans="1:27" ht="12.75">
      <c r="A8" s="249" t="s">
        <v>178</v>
      </c>
      <c r="B8" s="182"/>
      <c r="C8" s="155">
        <v>15332588</v>
      </c>
      <c r="D8" s="155"/>
      <c r="E8" s="59">
        <v>28787684</v>
      </c>
      <c r="F8" s="60">
        <v>28787684</v>
      </c>
      <c r="G8" s="60">
        <v>400148</v>
      </c>
      <c r="H8" s="60">
        <v>2331368</v>
      </c>
      <c r="I8" s="60">
        <v>481108</v>
      </c>
      <c r="J8" s="60">
        <v>3212624</v>
      </c>
      <c r="K8" s="60">
        <v>902908</v>
      </c>
      <c r="L8" s="60">
        <v>1277188</v>
      </c>
      <c r="M8" s="60">
        <v>850506</v>
      </c>
      <c r="N8" s="60">
        <v>3030602</v>
      </c>
      <c r="O8" s="60"/>
      <c r="P8" s="60"/>
      <c r="Q8" s="60"/>
      <c r="R8" s="60"/>
      <c r="S8" s="60"/>
      <c r="T8" s="60"/>
      <c r="U8" s="60"/>
      <c r="V8" s="60"/>
      <c r="W8" s="60">
        <v>6243226</v>
      </c>
      <c r="X8" s="60">
        <v>16050509</v>
      </c>
      <c r="Y8" s="60">
        <v>-9807283</v>
      </c>
      <c r="Z8" s="140">
        <v>-61.1</v>
      </c>
      <c r="AA8" s="62">
        <v>28787684</v>
      </c>
    </row>
    <row r="9" spans="1:27" ht="12.75">
      <c r="A9" s="249" t="s">
        <v>179</v>
      </c>
      <c r="B9" s="182"/>
      <c r="C9" s="155">
        <v>232087406</v>
      </c>
      <c r="D9" s="155"/>
      <c r="E9" s="59">
        <v>171124817</v>
      </c>
      <c r="F9" s="60">
        <v>171124817</v>
      </c>
      <c r="G9" s="60">
        <v>69137000</v>
      </c>
      <c r="H9" s="60">
        <v>456000</v>
      </c>
      <c r="I9" s="60"/>
      <c r="J9" s="60">
        <v>69593000</v>
      </c>
      <c r="K9" s="60">
        <v>79048</v>
      </c>
      <c r="L9" s="60">
        <v>14454</v>
      </c>
      <c r="M9" s="60">
        <v>55810000</v>
      </c>
      <c r="N9" s="60">
        <v>55903502</v>
      </c>
      <c r="O9" s="60"/>
      <c r="P9" s="60"/>
      <c r="Q9" s="60"/>
      <c r="R9" s="60"/>
      <c r="S9" s="60"/>
      <c r="T9" s="60"/>
      <c r="U9" s="60"/>
      <c r="V9" s="60"/>
      <c r="W9" s="60">
        <v>125496502</v>
      </c>
      <c r="X9" s="60">
        <v>77155976</v>
      </c>
      <c r="Y9" s="60">
        <v>48340526</v>
      </c>
      <c r="Z9" s="140">
        <v>62.65</v>
      </c>
      <c r="AA9" s="62">
        <v>171124817</v>
      </c>
    </row>
    <row r="10" spans="1:27" ht="12.75">
      <c r="A10" s="249" t="s">
        <v>180</v>
      </c>
      <c r="B10" s="182"/>
      <c r="C10" s="155"/>
      <c r="D10" s="155"/>
      <c r="E10" s="59">
        <v>62611061</v>
      </c>
      <c r="F10" s="60">
        <v>62611061</v>
      </c>
      <c r="G10" s="60">
        <v>18943000</v>
      </c>
      <c r="H10" s="60"/>
      <c r="I10" s="60"/>
      <c r="J10" s="60">
        <v>18943000</v>
      </c>
      <c r="K10" s="60"/>
      <c r="L10" s="60"/>
      <c r="M10" s="60">
        <v>15836000</v>
      </c>
      <c r="N10" s="60">
        <v>15836000</v>
      </c>
      <c r="O10" s="60"/>
      <c r="P10" s="60"/>
      <c r="Q10" s="60"/>
      <c r="R10" s="60"/>
      <c r="S10" s="60"/>
      <c r="T10" s="60"/>
      <c r="U10" s="60"/>
      <c r="V10" s="60"/>
      <c r="W10" s="60">
        <v>34779000</v>
      </c>
      <c r="X10" s="60">
        <v>35654542</v>
      </c>
      <c r="Y10" s="60">
        <v>-875542</v>
      </c>
      <c r="Z10" s="140">
        <v>-2.46</v>
      </c>
      <c r="AA10" s="62">
        <v>62611061</v>
      </c>
    </row>
    <row r="11" spans="1:27" ht="12.75">
      <c r="A11" s="249" t="s">
        <v>181</v>
      </c>
      <c r="B11" s="182"/>
      <c r="C11" s="155">
        <v>6117484</v>
      </c>
      <c r="D11" s="155"/>
      <c r="E11" s="59">
        <v>4878240</v>
      </c>
      <c r="F11" s="60">
        <v>4878240</v>
      </c>
      <c r="G11" s="60">
        <v>545414</v>
      </c>
      <c r="H11" s="60">
        <v>569440</v>
      </c>
      <c r="I11" s="60">
        <v>6226</v>
      </c>
      <c r="J11" s="60">
        <v>1121080</v>
      </c>
      <c r="K11" s="60"/>
      <c r="L11" s="60">
        <v>819000</v>
      </c>
      <c r="M11" s="60"/>
      <c r="N11" s="60">
        <v>819000</v>
      </c>
      <c r="O11" s="60"/>
      <c r="P11" s="60"/>
      <c r="Q11" s="60"/>
      <c r="R11" s="60"/>
      <c r="S11" s="60"/>
      <c r="T11" s="60"/>
      <c r="U11" s="60"/>
      <c r="V11" s="60"/>
      <c r="W11" s="60">
        <v>1940080</v>
      </c>
      <c r="X11" s="60">
        <v>2439120</v>
      </c>
      <c r="Y11" s="60">
        <v>-499040</v>
      </c>
      <c r="Z11" s="140">
        <v>-20.46</v>
      </c>
      <c r="AA11" s="62">
        <v>4878240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-152936640</v>
      </c>
      <c r="D14" s="155"/>
      <c r="E14" s="59">
        <v>-191218609</v>
      </c>
      <c r="F14" s="60">
        <v>-191218609</v>
      </c>
      <c r="G14" s="60">
        <v>-19081050</v>
      </c>
      <c r="H14" s="60">
        <v>-6261121</v>
      </c>
      <c r="I14" s="60">
        <v>5085264</v>
      </c>
      <c r="J14" s="60">
        <v>-20256907</v>
      </c>
      <c r="K14" s="60">
        <v>-4519983</v>
      </c>
      <c r="L14" s="60">
        <v>-9053517</v>
      </c>
      <c r="M14" s="60">
        <v>-6622496</v>
      </c>
      <c r="N14" s="60">
        <v>-20195996</v>
      </c>
      <c r="O14" s="60"/>
      <c r="P14" s="60"/>
      <c r="Q14" s="60"/>
      <c r="R14" s="60"/>
      <c r="S14" s="60"/>
      <c r="T14" s="60"/>
      <c r="U14" s="60"/>
      <c r="V14" s="60"/>
      <c r="W14" s="60">
        <v>-40452903</v>
      </c>
      <c r="X14" s="60">
        <v>-101019639</v>
      </c>
      <c r="Y14" s="60">
        <v>60566736</v>
      </c>
      <c r="Z14" s="140">
        <v>-59.96</v>
      </c>
      <c r="AA14" s="62">
        <v>-191218609</v>
      </c>
    </row>
    <row r="15" spans="1:27" ht="12.75">
      <c r="A15" s="249" t="s">
        <v>40</v>
      </c>
      <c r="B15" s="182"/>
      <c r="C15" s="155">
        <v>-341000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-23957246</v>
      </c>
      <c r="F16" s="60">
        <v>-23957246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-23957246</v>
      </c>
    </row>
    <row r="17" spans="1:27" ht="12.75">
      <c r="A17" s="250" t="s">
        <v>185</v>
      </c>
      <c r="B17" s="251"/>
      <c r="C17" s="168">
        <f aca="true" t="shared" si="0" ref="C17:Y17">SUM(C6:C16)</f>
        <v>110503312</v>
      </c>
      <c r="D17" s="168">
        <f t="shared" si="0"/>
        <v>0</v>
      </c>
      <c r="E17" s="72">
        <f t="shared" si="0"/>
        <v>74618547</v>
      </c>
      <c r="F17" s="73">
        <f t="shared" si="0"/>
        <v>74618547</v>
      </c>
      <c r="G17" s="73">
        <f t="shared" si="0"/>
        <v>70079488</v>
      </c>
      <c r="H17" s="73">
        <f t="shared" si="0"/>
        <v>-2833316</v>
      </c>
      <c r="I17" s="73">
        <f t="shared" si="0"/>
        <v>5835244</v>
      </c>
      <c r="J17" s="73">
        <f t="shared" si="0"/>
        <v>73081416</v>
      </c>
      <c r="K17" s="73">
        <f t="shared" si="0"/>
        <v>-195995</v>
      </c>
      <c r="L17" s="73">
        <f t="shared" si="0"/>
        <v>-6838569</v>
      </c>
      <c r="M17" s="73">
        <f t="shared" si="0"/>
        <v>69124085</v>
      </c>
      <c r="N17" s="73">
        <f t="shared" si="0"/>
        <v>62089521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135170937</v>
      </c>
      <c r="X17" s="73">
        <f t="shared" si="0"/>
        <v>36655108</v>
      </c>
      <c r="Y17" s="73">
        <f t="shared" si="0"/>
        <v>98515829</v>
      </c>
      <c r="Z17" s="170">
        <f>+IF(X17&lt;&gt;0,+(Y17/X17)*100,0)</f>
        <v>268.76425790370064</v>
      </c>
      <c r="AA17" s="74">
        <f>SUM(AA6:AA16)</f>
        <v>74618547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-11257821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723899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5718269</v>
      </c>
      <c r="D24" s="155"/>
      <c r="E24" s="59"/>
      <c r="F24" s="60"/>
      <c r="G24" s="60">
        <v>-74759975</v>
      </c>
      <c r="H24" s="60">
        <v>12929823</v>
      </c>
      <c r="I24" s="60">
        <v>-6226</v>
      </c>
      <c r="J24" s="60">
        <v>-61836378</v>
      </c>
      <c r="K24" s="60">
        <v>12161465</v>
      </c>
      <c r="L24" s="60">
        <v>19714111</v>
      </c>
      <c r="M24" s="60">
        <v>-47771459</v>
      </c>
      <c r="N24" s="60">
        <v>-15895883</v>
      </c>
      <c r="O24" s="60"/>
      <c r="P24" s="60"/>
      <c r="Q24" s="60"/>
      <c r="R24" s="60"/>
      <c r="S24" s="60"/>
      <c r="T24" s="60"/>
      <c r="U24" s="60"/>
      <c r="V24" s="60"/>
      <c r="W24" s="60">
        <v>-77732261</v>
      </c>
      <c r="X24" s="60"/>
      <c r="Y24" s="60">
        <v>-77732261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-62704597</v>
      </c>
      <c r="D26" s="155"/>
      <c r="E26" s="59">
        <v>-62611063</v>
      </c>
      <c r="F26" s="60">
        <v>-62611063</v>
      </c>
      <c r="G26" s="60">
        <v>-95977</v>
      </c>
      <c r="H26" s="60">
        <v>-1954261</v>
      </c>
      <c r="I26" s="60">
        <v>-2809654</v>
      </c>
      <c r="J26" s="60">
        <v>-4859892</v>
      </c>
      <c r="K26" s="60">
        <v>-1948923</v>
      </c>
      <c r="L26" s="60">
        <v>-8210503</v>
      </c>
      <c r="M26" s="60">
        <v>-5339452</v>
      </c>
      <c r="N26" s="60">
        <v>-15498878</v>
      </c>
      <c r="O26" s="60"/>
      <c r="P26" s="60"/>
      <c r="Q26" s="60"/>
      <c r="R26" s="60"/>
      <c r="S26" s="60"/>
      <c r="T26" s="60"/>
      <c r="U26" s="60"/>
      <c r="V26" s="60"/>
      <c r="W26" s="60">
        <v>-20358770</v>
      </c>
      <c r="X26" s="60">
        <v>-31682433</v>
      </c>
      <c r="Y26" s="60">
        <v>11323663</v>
      </c>
      <c r="Z26" s="140">
        <v>-35.74</v>
      </c>
      <c r="AA26" s="62">
        <v>-62611063</v>
      </c>
    </row>
    <row r="27" spans="1:27" ht="12.75">
      <c r="A27" s="250" t="s">
        <v>192</v>
      </c>
      <c r="B27" s="251"/>
      <c r="C27" s="168">
        <f aca="true" t="shared" si="1" ref="C27:Y27">SUM(C21:C26)</f>
        <v>-67520250</v>
      </c>
      <c r="D27" s="168">
        <f>SUM(D21:D26)</f>
        <v>0</v>
      </c>
      <c r="E27" s="72">
        <f t="shared" si="1"/>
        <v>-62611063</v>
      </c>
      <c r="F27" s="73">
        <f t="shared" si="1"/>
        <v>-62611063</v>
      </c>
      <c r="G27" s="73">
        <f t="shared" si="1"/>
        <v>-74855952</v>
      </c>
      <c r="H27" s="73">
        <f t="shared" si="1"/>
        <v>10975562</v>
      </c>
      <c r="I27" s="73">
        <f t="shared" si="1"/>
        <v>-2815880</v>
      </c>
      <c r="J27" s="73">
        <f t="shared" si="1"/>
        <v>-66696270</v>
      </c>
      <c r="K27" s="73">
        <f t="shared" si="1"/>
        <v>10212542</v>
      </c>
      <c r="L27" s="73">
        <f t="shared" si="1"/>
        <v>11503608</v>
      </c>
      <c r="M27" s="73">
        <f t="shared" si="1"/>
        <v>-53110911</v>
      </c>
      <c r="N27" s="73">
        <f t="shared" si="1"/>
        <v>-31394761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-98091031</v>
      </c>
      <c r="X27" s="73">
        <f t="shared" si="1"/>
        <v>-31682433</v>
      </c>
      <c r="Y27" s="73">
        <f t="shared" si="1"/>
        <v>-66408598</v>
      </c>
      <c r="Z27" s="170">
        <f>+IF(X27&lt;&gt;0,+(Y27/X27)*100,0)</f>
        <v>209.60700208850756</v>
      </c>
      <c r="AA27" s="74">
        <f>SUM(AA21:AA26)</f>
        <v>-62611063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42983062</v>
      </c>
      <c r="D38" s="153">
        <f>+D17+D27+D36</f>
        <v>0</v>
      </c>
      <c r="E38" s="99">
        <f t="shared" si="3"/>
        <v>12007484</v>
      </c>
      <c r="F38" s="100">
        <f t="shared" si="3"/>
        <v>12007484</v>
      </c>
      <c r="G38" s="100">
        <f t="shared" si="3"/>
        <v>-4776464</v>
      </c>
      <c r="H38" s="100">
        <f t="shared" si="3"/>
        <v>8142246</v>
      </c>
      <c r="I38" s="100">
        <f t="shared" si="3"/>
        <v>3019364</v>
      </c>
      <c r="J38" s="100">
        <f t="shared" si="3"/>
        <v>6385146</v>
      </c>
      <c r="K38" s="100">
        <f t="shared" si="3"/>
        <v>10016547</v>
      </c>
      <c r="L38" s="100">
        <f t="shared" si="3"/>
        <v>4665039</v>
      </c>
      <c r="M38" s="100">
        <f t="shared" si="3"/>
        <v>16013174</v>
      </c>
      <c r="N38" s="100">
        <f t="shared" si="3"/>
        <v>30694760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37079906</v>
      </c>
      <c r="X38" s="100">
        <f t="shared" si="3"/>
        <v>4972675</v>
      </c>
      <c r="Y38" s="100">
        <f t="shared" si="3"/>
        <v>32107231</v>
      </c>
      <c r="Z38" s="137">
        <f>+IF(X38&lt;&gt;0,+(Y38/X38)*100,0)</f>
        <v>645.6732241700895</v>
      </c>
      <c r="AA38" s="102">
        <f>+AA17+AA27+AA36</f>
        <v>12007484</v>
      </c>
    </row>
    <row r="39" spans="1:27" ht="12.75">
      <c r="A39" s="249" t="s">
        <v>200</v>
      </c>
      <c r="B39" s="182"/>
      <c r="C39" s="153">
        <v>37006249</v>
      </c>
      <c r="D39" s="153"/>
      <c r="E39" s="99">
        <v>39186001</v>
      </c>
      <c r="F39" s="100">
        <v>39186001</v>
      </c>
      <c r="G39" s="100">
        <v>9169535</v>
      </c>
      <c r="H39" s="100">
        <v>4393071</v>
      </c>
      <c r="I39" s="100">
        <v>12535317</v>
      </c>
      <c r="J39" s="100">
        <v>9169535</v>
      </c>
      <c r="K39" s="100">
        <v>15554681</v>
      </c>
      <c r="L39" s="100">
        <v>25571228</v>
      </c>
      <c r="M39" s="100">
        <v>30236267</v>
      </c>
      <c r="N39" s="100">
        <v>15554681</v>
      </c>
      <c r="O39" s="100"/>
      <c r="P39" s="100"/>
      <c r="Q39" s="100"/>
      <c r="R39" s="100"/>
      <c r="S39" s="100"/>
      <c r="T39" s="100"/>
      <c r="U39" s="100"/>
      <c r="V39" s="100"/>
      <c r="W39" s="100">
        <v>9169535</v>
      </c>
      <c r="X39" s="100">
        <v>39186001</v>
      </c>
      <c r="Y39" s="100">
        <v>-30016466</v>
      </c>
      <c r="Z39" s="137">
        <v>-76.6</v>
      </c>
      <c r="AA39" s="102">
        <v>39186001</v>
      </c>
    </row>
    <row r="40" spans="1:27" ht="12.75">
      <c r="A40" s="269" t="s">
        <v>201</v>
      </c>
      <c r="B40" s="256"/>
      <c r="C40" s="257">
        <v>79989309</v>
      </c>
      <c r="D40" s="257"/>
      <c r="E40" s="258">
        <v>51193481</v>
      </c>
      <c r="F40" s="259">
        <v>51193481</v>
      </c>
      <c r="G40" s="259">
        <v>4393071</v>
      </c>
      <c r="H40" s="259">
        <v>12535317</v>
      </c>
      <c r="I40" s="259">
        <v>15554681</v>
      </c>
      <c r="J40" s="259">
        <v>15554681</v>
      </c>
      <c r="K40" s="259">
        <v>25571228</v>
      </c>
      <c r="L40" s="259">
        <v>30236267</v>
      </c>
      <c r="M40" s="259">
        <v>46249441</v>
      </c>
      <c r="N40" s="259">
        <v>46249441</v>
      </c>
      <c r="O40" s="259"/>
      <c r="P40" s="259"/>
      <c r="Q40" s="259"/>
      <c r="R40" s="259"/>
      <c r="S40" s="259"/>
      <c r="T40" s="259"/>
      <c r="U40" s="259"/>
      <c r="V40" s="259"/>
      <c r="W40" s="259">
        <v>46249441</v>
      </c>
      <c r="X40" s="259">
        <v>44158672</v>
      </c>
      <c r="Y40" s="259">
        <v>2090769</v>
      </c>
      <c r="Z40" s="260">
        <v>4.73</v>
      </c>
      <c r="AA40" s="261">
        <v>51193481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48611060</v>
      </c>
      <c r="F5" s="106">
        <f t="shared" si="0"/>
        <v>48611060</v>
      </c>
      <c r="G5" s="106">
        <f t="shared" si="0"/>
        <v>95977</v>
      </c>
      <c r="H5" s="106">
        <f t="shared" si="0"/>
        <v>2246595</v>
      </c>
      <c r="I5" s="106">
        <f t="shared" si="0"/>
        <v>2405843</v>
      </c>
      <c r="J5" s="106">
        <f t="shared" si="0"/>
        <v>4748415</v>
      </c>
      <c r="K5" s="106">
        <f t="shared" si="0"/>
        <v>2251263</v>
      </c>
      <c r="L5" s="106">
        <f t="shared" si="0"/>
        <v>2251263</v>
      </c>
      <c r="M5" s="106">
        <f t="shared" si="0"/>
        <v>6106249</v>
      </c>
      <c r="N5" s="106">
        <f t="shared" si="0"/>
        <v>10608775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15357190</v>
      </c>
      <c r="X5" s="106">
        <f t="shared" si="0"/>
        <v>24305530</v>
      </c>
      <c r="Y5" s="106">
        <f t="shared" si="0"/>
        <v>-8948340</v>
      </c>
      <c r="Z5" s="201">
        <f>+IF(X5&lt;&gt;0,+(Y5/X5)*100,0)</f>
        <v>-36.816066138035254</v>
      </c>
      <c r="AA5" s="199">
        <f>SUM(AA11:AA18)</f>
        <v>48611060</v>
      </c>
    </row>
    <row r="6" spans="1:27" ht="12.75">
      <c r="A6" s="291" t="s">
        <v>206</v>
      </c>
      <c r="B6" s="142"/>
      <c r="C6" s="62"/>
      <c r="D6" s="156"/>
      <c r="E6" s="60">
        <v>17692060</v>
      </c>
      <c r="F6" s="60">
        <v>17692060</v>
      </c>
      <c r="G6" s="60"/>
      <c r="H6" s="60">
        <v>1919713</v>
      </c>
      <c r="I6" s="60">
        <v>859653</v>
      </c>
      <c r="J6" s="60">
        <v>2779366</v>
      </c>
      <c r="K6" s="60">
        <v>2241263</v>
      </c>
      <c r="L6" s="60">
        <v>2241263</v>
      </c>
      <c r="M6" s="60">
        <v>4051229</v>
      </c>
      <c r="N6" s="60">
        <v>8533755</v>
      </c>
      <c r="O6" s="60"/>
      <c r="P6" s="60"/>
      <c r="Q6" s="60"/>
      <c r="R6" s="60"/>
      <c r="S6" s="60"/>
      <c r="T6" s="60"/>
      <c r="U6" s="60"/>
      <c r="V6" s="60"/>
      <c r="W6" s="60">
        <v>11313121</v>
      </c>
      <c r="X6" s="60">
        <v>8846030</v>
      </c>
      <c r="Y6" s="60">
        <v>2467091</v>
      </c>
      <c r="Z6" s="140">
        <v>27.89</v>
      </c>
      <c r="AA6" s="155">
        <v>17692060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1000000</v>
      </c>
      <c r="F10" s="60">
        <v>1000000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500000</v>
      </c>
      <c r="Y10" s="60">
        <v>-500000</v>
      </c>
      <c r="Z10" s="140">
        <v>-100</v>
      </c>
      <c r="AA10" s="155">
        <v>1000000</v>
      </c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18692060</v>
      </c>
      <c r="F11" s="295">
        <f t="shared" si="1"/>
        <v>18692060</v>
      </c>
      <c r="G11" s="295">
        <f t="shared" si="1"/>
        <v>0</v>
      </c>
      <c r="H11" s="295">
        <f t="shared" si="1"/>
        <v>1919713</v>
      </c>
      <c r="I11" s="295">
        <f t="shared" si="1"/>
        <v>859653</v>
      </c>
      <c r="J11" s="295">
        <f t="shared" si="1"/>
        <v>2779366</v>
      </c>
      <c r="K11" s="295">
        <f t="shared" si="1"/>
        <v>2241263</v>
      </c>
      <c r="L11" s="295">
        <f t="shared" si="1"/>
        <v>2241263</v>
      </c>
      <c r="M11" s="295">
        <f t="shared" si="1"/>
        <v>4051229</v>
      </c>
      <c r="N11" s="295">
        <f t="shared" si="1"/>
        <v>8533755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11313121</v>
      </c>
      <c r="X11" s="295">
        <f t="shared" si="1"/>
        <v>9346030</v>
      </c>
      <c r="Y11" s="295">
        <f t="shared" si="1"/>
        <v>1967091</v>
      </c>
      <c r="Z11" s="296">
        <f>+IF(X11&lt;&gt;0,+(Y11/X11)*100,0)</f>
        <v>21.047343096480535</v>
      </c>
      <c r="AA11" s="297">
        <f>SUM(AA6:AA10)</f>
        <v>18692060</v>
      </c>
    </row>
    <row r="12" spans="1:27" ht="12.75">
      <c r="A12" s="298" t="s">
        <v>212</v>
      </c>
      <c r="B12" s="136"/>
      <c r="C12" s="62"/>
      <c r="D12" s="156"/>
      <c r="E12" s="60">
        <v>23065000</v>
      </c>
      <c r="F12" s="60">
        <v>23065000</v>
      </c>
      <c r="G12" s="60"/>
      <c r="H12" s="60">
        <v>326882</v>
      </c>
      <c r="I12" s="60">
        <v>1546190</v>
      </c>
      <c r="J12" s="60">
        <v>1873072</v>
      </c>
      <c r="K12" s="60"/>
      <c r="L12" s="60"/>
      <c r="M12" s="60">
        <v>2055020</v>
      </c>
      <c r="N12" s="60">
        <v>2055020</v>
      </c>
      <c r="O12" s="60"/>
      <c r="P12" s="60"/>
      <c r="Q12" s="60"/>
      <c r="R12" s="60"/>
      <c r="S12" s="60"/>
      <c r="T12" s="60"/>
      <c r="U12" s="60"/>
      <c r="V12" s="60"/>
      <c r="W12" s="60">
        <v>3928092</v>
      </c>
      <c r="X12" s="60">
        <v>11532500</v>
      </c>
      <c r="Y12" s="60">
        <v>-7604408</v>
      </c>
      <c r="Z12" s="140">
        <v>-65.94</v>
      </c>
      <c r="AA12" s="155">
        <v>23065000</v>
      </c>
    </row>
    <row r="13" spans="1:27" ht="12.75">
      <c r="A13" s="298" t="s">
        <v>213</v>
      </c>
      <c r="B13" s="136"/>
      <c r="C13" s="273"/>
      <c r="D13" s="274"/>
      <c r="E13" s="275">
        <v>250000</v>
      </c>
      <c r="F13" s="275">
        <v>250000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>
        <v>125000</v>
      </c>
      <c r="Y13" s="275">
        <v>-125000</v>
      </c>
      <c r="Z13" s="140">
        <v>-100</v>
      </c>
      <c r="AA13" s="277">
        <v>250000</v>
      </c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/>
      <c r="D15" s="156"/>
      <c r="E15" s="60">
        <v>6604000</v>
      </c>
      <c r="F15" s="60">
        <v>6604000</v>
      </c>
      <c r="G15" s="60">
        <v>95977</v>
      </c>
      <c r="H15" s="60"/>
      <c r="I15" s="60"/>
      <c r="J15" s="60">
        <v>95977</v>
      </c>
      <c r="K15" s="60">
        <v>10000</v>
      </c>
      <c r="L15" s="60">
        <v>10000</v>
      </c>
      <c r="M15" s="60"/>
      <c r="N15" s="60">
        <v>20000</v>
      </c>
      <c r="O15" s="60"/>
      <c r="P15" s="60"/>
      <c r="Q15" s="60"/>
      <c r="R15" s="60"/>
      <c r="S15" s="60"/>
      <c r="T15" s="60"/>
      <c r="U15" s="60"/>
      <c r="V15" s="60"/>
      <c r="W15" s="60">
        <v>115977</v>
      </c>
      <c r="X15" s="60">
        <v>3302000</v>
      </c>
      <c r="Y15" s="60">
        <v>-3186023</v>
      </c>
      <c r="Z15" s="140">
        <v>-96.49</v>
      </c>
      <c r="AA15" s="155">
        <v>6604000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14000000</v>
      </c>
      <c r="F20" s="100">
        <f t="shared" si="2"/>
        <v>14000000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7000000</v>
      </c>
      <c r="Y20" s="100">
        <f t="shared" si="2"/>
        <v>-7000000</v>
      </c>
      <c r="Z20" s="137">
        <f>+IF(X20&lt;&gt;0,+(Y20/X20)*100,0)</f>
        <v>-100</v>
      </c>
      <c r="AA20" s="153">
        <f>SUM(AA26:AA33)</f>
        <v>14000000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>
        <v>14000000</v>
      </c>
      <c r="F27" s="60">
        <v>14000000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7000000</v>
      </c>
      <c r="Y27" s="60">
        <v>-7000000</v>
      </c>
      <c r="Z27" s="140">
        <v>-100</v>
      </c>
      <c r="AA27" s="155">
        <v>14000000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17692060</v>
      </c>
      <c r="F36" s="60">
        <f t="shared" si="4"/>
        <v>17692060</v>
      </c>
      <c r="G36" s="60">
        <f t="shared" si="4"/>
        <v>0</v>
      </c>
      <c r="H36" s="60">
        <f t="shared" si="4"/>
        <v>1919713</v>
      </c>
      <c r="I36" s="60">
        <f t="shared" si="4"/>
        <v>859653</v>
      </c>
      <c r="J36" s="60">
        <f t="shared" si="4"/>
        <v>2779366</v>
      </c>
      <c r="K36" s="60">
        <f t="shared" si="4"/>
        <v>2241263</v>
      </c>
      <c r="L36" s="60">
        <f t="shared" si="4"/>
        <v>2241263</v>
      </c>
      <c r="M36" s="60">
        <f t="shared" si="4"/>
        <v>4051229</v>
      </c>
      <c r="N36" s="60">
        <f t="shared" si="4"/>
        <v>8533755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11313121</v>
      </c>
      <c r="X36" s="60">
        <f t="shared" si="4"/>
        <v>8846030</v>
      </c>
      <c r="Y36" s="60">
        <f t="shared" si="4"/>
        <v>2467091</v>
      </c>
      <c r="Z36" s="140">
        <f aca="true" t="shared" si="5" ref="Z36:Z49">+IF(X36&lt;&gt;0,+(Y36/X36)*100,0)</f>
        <v>27.889245232041944</v>
      </c>
      <c r="AA36" s="155">
        <f>AA6+AA21</f>
        <v>17692060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1000000</v>
      </c>
      <c r="F40" s="60">
        <f t="shared" si="4"/>
        <v>1000000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500000</v>
      </c>
      <c r="Y40" s="60">
        <f t="shared" si="4"/>
        <v>-500000</v>
      </c>
      <c r="Z40" s="140">
        <f t="shared" si="5"/>
        <v>-100</v>
      </c>
      <c r="AA40" s="155">
        <f>AA10+AA25</f>
        <v>1000000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18692060</v>
      </c>
      <c r="F41" s="295">
        <f t="shared" si="6"/>
        <v>18692060</v>
      </c>
      <c r="G41" s="295">
        <f t="shared" si="6"/>
        <v>0</v>
      </c>
      <c r="H41" s="295">
        <f t="shared" si="6"/>
        <v>1919713</v>
      </c>
      <c r="I41" s="295">
        <f t="shared" si="6"/>
        <v>859653</v>
      </c>
      <c r="J41" s="295">
        <f t="shared" si="6"/>
        <v>2779366</v>
      </c>
      <c r="K41" s="295">
        <f t="shared" si="6"/>
        <v>2241263</v>
      </c>
      <c r="L41" s="295">
        <f t="shared" si="6"/>
        <v>2241263</v>
      </c>
      <c r="M41" s="295">
        <f t="shared" si="6"/>
        <v>4051229</v>
      </c>
      <c r="N41" s="295">
        <f t="shared" si="6"/>
        <v>8533755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11313121</v>
      </c>
      <c r="X41" s="295">
        <f t="shared" si="6"/>
        <v>9346030</v>
      </c>
      <c r="Y41" s="295">
        <f t="shared" si="6"/>
        <v>1967091</v>
      </c>
      <c r="Z41" s="296">
        <f t="shared" si="5"/>
        <v>21.047343096480535</v>
      </c>
      <c r="AA41" s="297">
        <f>SUM(AA36:AA40)</f>
        <v>18692060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37065000</v>
      </c>
      <c r="F42" s="54">
        <f t="shared" si="7"/>
        <v>37065000</v>
      </c>
      <c r="G42" s="54">
        <f t="shared" si="7"/>
        <v>0</v>
      </c>
      <c r="H42" s="54">
        <f t="shared" si="7"/>
        <v>326882</v>
      </c>
      <c r="I42" s="54">
        <f t="shared" si="7"/>
        <v>1546190</v>
      </c>
      <c r="J42" s="54">
        <f t="shared" si="7"/>
        <v>1873072</v>
      </c>
      <c r="K42" s="54">
        <f t="shared" si="7"/>
        <v>0</v>
      </c>
      <c r="L42" s="54">
        <f t="shared" si="7"/>
        <v>0</v>
      </c>
      <c r="M42" s="54">
        <f t="shared" si="7"/>
        <v>2055020</v>
      </c>
      <c r="N42" s="54">
        <f t="shared" si="7"/>
        <v>2055020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3928092</v>
      </c>
      <c r="X42" s="54">
        <f t="shared" si="7"/>
        <v>18532500</v>
      </c>
      <c r="Y42" s="54">
        <f t="shared" si="7"/>
        <v>-14604408</v>
      </c>
      <c r="Z42" s="184">
        <f t="shared" si="5"/>
        <v>-78.80430594900851</v>
      </c>
      <c r="AA42" s="130">
        <f aca="true" t="shared" si="8" ref="AA42:AA48">AA12+AA27</f>
        <v>37065000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250000</v>
      </c>
      <c r="F43" s="305">
        <f t="shared" si="7"/>
        <v>250000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125000</v>
      </c>
      <c r="Y43" s="305">
        <f t="shared" si="7"/>
        <v>-125000</v>
      </c>
      <c r="Z43" s="306">
        <f t="shared" si="5"/>
        <v>-100</v>
      </c>
      <c r="AA43" s="307">
        <f t="shared" si="8"/>
        <v>250000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6604000</v>
      </c>
      <c r="F45" s="54">
        <f t="shared" si="7"/>
        <v>6604000</v>
      </c>
      <c r="G45" s="54">
        <f t="shared" si="7"/>
        <v>95977</v>
      </c>
      <c r="H45" s="54">
        <f t="shared" si="7"/>
        <v>0</v>
      </c>
      <c r="I45" s="54">
        <f t="shared" si="7"/>
        <v>0</v>
      </c>
      <c r="J45" s="54">
        <f t="shared" si="7"/>
        <v>95977</v>
      </c>
      <c r="K45" s="54">
        <f t="shared" si="7"/>
        <v>10000</v>
      </c>
      <c r="L45" s="54">
        <f t="shared" si="7"/>
        <v>10000</v>
      </c>
      <c r="M45" s="54">
        <f t="shared" si="7"/>
        <v>0</v>
      </c>
      <c r="N45" s="54">
        <f t="shared" si="7"/>
        <v>20000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115977</v>
      </c>
      <c r="X45" s="54">
        <f t="shared" si="7"/>
        <v>3302000</v>
      </c>
      <c r="Y45" s="54">
        <f t="shared" si="7"/>
        <v>-3186023</v>
      </c>
      <c r="Z45" s="184">
        <f t="shared" si="5"/>
        <v>-96.48767413688674</v>
      </c>
      <c r="AA45" s="130">
        <f t="shared" si="8"/>
        <v>6604000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62611060</v>
      </c>
      <c r="F49" s="220">
        <f t="shared" si="9"/>
        <v>62611060</v>
      </c>
      <c r="G49" s="220">
        <f t="shared" si="9"/>
        <v>95977</v>
      </c>
      <c r="H49" s="220">
        <f t="shared" si="9"/>
        <v>2246595</v>
      </c>
      <c r="I49" s="220">
        <f t="shared" si="9"/>
        <v>2405843</v>
      </c>
      <c r="J49" s="220">
        <f t="shared" si="9"/>
        <v>4748415</v>
      </c>
      <c r="K49" s="220">
        <f t="shared" si="9"/>
        <v>2251263</v>
      </c>
      <c r="L49" s="220">
        <f t="shared" si="9"/>
        <v>2251263</v>
      </c>
      <c r="M49" s="220">
        <f t="shared" si="9"/>
        <v>6106249</v>
      </c>
      <c r="N49" s="220">
        <f t="shared" si="9"/>
        <v>10608775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15357190</v>
      </c>
      <c r="X49" s="220">
        <f t="shared" si="9"/>
        <v>31305530</v>
      </c>
      <c r="Y49" s="220">
        <f t="shared" si="9"/>
        <v>-15948340</v>
      </c>
      <c r="Z49" s="221">
        <f t="shared" si="5"/>
        <v>-50.94416226142793</v>
      </c>
      <c r="AA49" s="222">
        <f>SUM(AA41:AA48)</f>
        <v>62611060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21560115</v>
      </c>
      <c r="F51" s="54">
        <f t="shared" si="10"/>
        <v>21560115</v>
      </c>
      <c r="G51" s="54">
        <f t="shared" si="10"/>
        <v>161895</v>
      </c>
      <c r="H51" s="54">
        <f t="shared" si="10"/>
        <v>255284</v>
      </c>
      <c r="I51" s="54">
        <f t="shared" si="10"/>
        <v>312057</v>
      </c>
      <c r="J51" s="54">
        <f t="shared" si="10"/>
        <v>729236</v>
      </c>
      <c r="K51" s="54">
        <f t="shared" si="10"/>
        <v>217313</v>
      </c>
      <c r="L51" s="54">
        <f t="shared" si="10"/>
        <v>217313</v>
      </c>
      <c r="M51" s="54">
        <f t="shared" si="10"/>
        <v>1478</v>
      </c>
      <c r="N51" s="54">
        <f t="shared" si="10"/>
        <v>436104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1165340</v>
      </c>
      <c r="X51" s="54">
        <f t="shared" si="10"/>
        <v>10780058</v>
      </c>
      <c r="Y51" s="54">
        <f t="shared" si="10"/>
        <v>-9614718</v>
      </c>
      <c r="Z51" s="184">
        <f>+IF(X51&lt;&gt;0,+(Y51/X51)*100,0)</f>
        <v>-89.18985408056245</v>
      </c>
      <c r="AA51" s="130">
        <f>SUM(AA57:AA61)</f>
        <v>21560115</v>
      </c>
    </row>
    <row r="52" spans="1:27" ht="12.75">
      <c r="A52" s="310" t="s">
        <v>206</v>
      </c>
      <c r="B52" s="142"/>
      <c r="C52" s="62"/>
      <c r="D52" s="156"/>
      <c r="E52" s="60">
        <v>16790000</v>
      </c>
      <c r="F52" s="60">
        <v>16790000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8395000</v>
      </c>
      <c r="Y52" s="60">
        <v>-8395000</v>
      </c>
      <c r="Z52" s="140">
        <v>-100</v>
      </c>
      <c r="AA52" s="155">
        <v>16790000</v>
      </c>
    </row>
    <row r="53" spans="1:27" ht="12.75">
      <c r="A53" s="310" t="s">
        <v>207</v>
      </c>
      <c r="B53" s="142"/>
      <c r="C53" s="62"/>
      <c r="D53" s="156"/>
      <c r="E53" s="60">
        <v>2202112</v>
      </c>
      <c r="F53" s="60">
        <v>2202112</v>
      </c>
      <c r="G53" s="60"/>
      <c r="H53" s="60"/>
      <c r="I53" s="60">
        <v>68138</v>
      </c>
      <c r="J53" s="60">
        <v>68138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68138</v>
      </c>
      <c r="X53" s="60">
        <v>1101056</v>
      </c>
      <c r="Y53" s="60">
        <v>-1032918</v>
      </c>
      <c r="Z53" s="140">
        <v>-93.81</v>
      </c>
      <c r="AA53" s="155">
        <v>2202112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>
        <v>400000</v>
      </c>
      <c r="F56" s="60">
        <v>400000</v>
      </c>
      <c r="G56" s="60"/>
      <c r="H56" s="60">
        <v>55178</v>
      </c>
      <c r="I56" s="60"/>
      <c r="J56" s="60">
        <v>55178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55178</v>
      </c>
      <c r="X56" s="60">
        <v>200000</v>
      </c>
      <c r="Y56" s="60">
        <v>-144822</v>
      </c>
      <c r="Z56" s="140">
        <v>-72.41</v>
      </c>
      <c r="AA56" s="155">
        <v>400000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19392112</v>
      </c>
      <c r="F57" s="295">
        <f t="shared" si="11"/>
        <v>19392112</v>
      </c>
      <c r="G57" s="295">
        <f t="shared" si="11"/>
        <v>0</v>
      </c>
      <c r="H57" s="295">
        <f t="shared" si="11"/>
        <v>55178</v>
      </c>
      <c r="I57" s="295">
        <f t="shared" si="11"/>
        <v>68138</v>
      </c>
      <c r="J57" s="295">
        <f t="shared" si="11"/>
        <v>123316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123316</v>
      </c>
      <c r="X57" s="295">
        <f t="shared" si="11"/>
        <v>9696056</v>
      </c>
      <c r="Y57" s="295">
        <f t="shared" si="11"/>
        <v>-9572740</v>
      </c>
      <c r="Z57" s="296">
        <f>+IF(X57&lt;&gt;0,+(Y57/X57)*100,0)</f>
        <v>-98.72818391312921</v>
      </c>
      <c r="AA57" s="297">
        <f>SUM(AA52:AA56)</f>
        <v>19392112</v>
      </c>
    </row>
    <row r="58" spans="1:27" ht="12.75">
      <c r="A58" s="311" t="s">
        <v>212</v>
      </c>
      <c r="B58" s="136"/>
      <c r="C58" s="62"/>
      <c r="D58" s="156"/>
      <c r="E58" s="60">
        <v>560000</v>
      </c>
      <c r="F58" s="60">
        <v>560000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280000</v>
      </c>
      <c r="Y58" s="60">
        <v>-280000</v>
      </c>
      <c r="Z58" s="140">
        <v>-100</v>
      </c>
      <c r="AA58" s="155">
        <v>560000</v>
      </c>
    </row>
    <row r="59" spans="1:27" ht="12.75">
      <c r="A59" s="311" t="s">
        <v>213</v>
      </c>
      <c r="B59" s="136"/>
      <c r="C59" s="273"/>
      <c r="D59" s="274"/>
      <c r="E59" s="275">
        <v>114727</v>
      </c>
      <c r="F59" s="275">
        <v>114727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>
        <v>57364</v>
      </c>
      <c r="Y59" s="275">
        <v>-57364</v>
      </c>
      <c r="Z59" s="140">
        <v>-100</v>
      </c>
      <c r="AA59" s="277">
        <v>114727</v>
      </c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1493276</v>
      </c>
      <c r="F61" s="60">
        <v>1493276</v>
      </c>
      <c r="G61" s="60">
        <v>161895</v>
      </c>
      <c r="H61" s="60">
        <v>200106</v>
      </c>
      <c r="I61" s="60">
        <v>243919</v>
      </c>
      <c r="J61" s="60">
        <v>605920</v>
      </c>
      <c r="K61" s="60">
        <v>217313</v>
      </c>
      <c r="L61" s="60">
        <v>217313</v>
      </c>
      <c r="M61" s="60">
        <v>1478</v>
      </c>
      <c r="N61" s="60">
        <v>436104</v>
      </c>
      <c r="O61" s="60"/>
      <c r="P61" s="60"/>
      <c r="Q61" s="60"/>
      <c r="R61" s="60"/>
      <c r="S61" s="60"/>
      <c r="T61" s="60"/>
      <c r="U61" s="60"/>
      <c r="V61" s="60"/>
      <c r="W61" s="60">
        <v>1042024</v>
      </c>
      <c r="X61" s="60">
        <v>746638</v>
      </c>
      <c r="Y61" s="60">
        <v>295386</v>
      </c>
      <c r="Z61" s="140">
        <v>39.56</v>
      </c>
      <c r="AA61" s="155">
        <v>1493276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70517102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161895</v>
      </c>
      <c r="H68" s="60">
        <v>255284</v>
      </c>
      <c r="I68" s="60">
        <v>390028</v>
      </c>
      <c r="J68" s="60">
        <v>807207</v>
      </c>
      <c r="K68" s="60">
        <v>244813</v>
      </c>
      <c r="L68" s="60">
        <v>217313</v>
      </c>
      <c r="M68" s="60">
        <v>1478</v>
      </c>
      <c r="N68" s="60">
        <v>463604</v>
      </c>
      <c r="O68" s="60"/>
      <c r="P68" s="60"/>
      <c r="Q68" s="60"/>
      <c r="R68" s="60"/>
      <c r="S68" s="60"/>
      <c r="T68" s="60"/>
      <c r="U68" s="60"/>
      <c r="V68" s="60"/>
      <c r="W68" s="60">
        <v>1270811</v>
      </c>
      <c r="X68" s="60"/>
      <c r="Y68" s="60">
        <v>1270811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70517102</v>
      </c>
      <c r="F69" s="220">
        <f t="shared" si="12"/>
        <v>0</v>
      </c>
      <c r="G69" s="220">
        <f t="shared" si="12"/>
        <v>161895</v>
      </c>
      <c r="H69" s="220">
        <f t="shared" si="12"/>
        <v>255284</v>
      </c>
      <c r="I69" s="220">
        <f t="shared" si="12"/>
        <v>390028</v>
      </c>
      <c r="J69" s="220">
        <f t="shared" si="12"/>
        <v>807207</v>
      </c>
      <c r="K69" s="220">
        <f t="shared" si="12"/>
        <v>244813</v>
      </c>
      <c r="L69" s="220">
        <f t="shared" si="12"/>
        <v>217313</v>
      </c>
      <c r="M69" s="220">
        <f t="shared" si="12"/>
        <v>1478</v>
      </c>
      <c r="N69" s="220">
        <f t="shared" si="12"/>
        <v>463604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1270811</v>
      </c>
      <c r="X69" s="220">
        <f t="shared" si="12"/>
        <v>0</v>
      </c>
      <c r="Y69" s="220">
        <f t="shared" si="12"/>
        <v>1270811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18692060</v>
      </c>
      <c r="F5" s="358">
        <f t="shared" si="0"/>
        <v>18692060</v>
      </c>
      <c r="G5" s="358">
        <f t="shared" si="0"/>
        <v>0</v>
      </c>
      <c r="H5" s="356">
        <f t="shared" si="0"/>
        <v>1919713</v>
      </c>
      <c r="I5" s="356">
        <f t="shared" si="0"/>
        <v>859653</v>
      </c>
      <c r="J5" s="358">
        <f t="shared" si="0"/>
        <v>2779366</v>
      </c>
      <c r="K5" s="358">
        <f t="shared" si="0"/>
        <v>2241263</v>
      </c>
      <c r="L5" s="356">
        <f t="shared" si="0"/>
        <v>2241263</v>
      </c>
      <c r="M5" s="356">
        <f t="shared" si="0"/>
        <v>4051229</v>
      </c>
      <c r="N5" s="358">
        <f t="shared" si="0"/>
        <v>8533755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11313121</v>
      </c>
      <c r="X5" s="356">
        <f t="shared" si="0"/>
        <v>9346030</v>
      </c>
      <c r="Y5" s="358">
        <f t="shared" si="0"/>
        <v>1967091</v>
      </c>
      <c r="Z5" s="359">
        <f>+IF(X5&lt;&gt;0,+(Y5/X5)*100,0)</f>
        <v>21.047343096480535</v>
      </c>
      <c r="AA5" s="360">
        <f>+AA6+AA8+AA11+AA13+AA15</f>
        <v>18692060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17692060</v>
      </c>
      <c r="F6" s="59">
        <f t="shared" si="1"/>
        <v>17692060</v>
      </c>
      <c r="G6" s="59">
        <f t="shared" si="1"/>
        <v>0</v>
      </c>
      <c r="H6" s="60">
        <f t="shared" si="1"/>
        <v>1919713</v>
      </c>
      <c r="I6" s="60">
        <f t="shared" si="1"/>
        <v>859653</v>
      </c>
      <c r="J6" s="59">
        <f t="shared" si="1"/>
        <v>2779366</v>
      </c>
      <c r="K6" s="59">
        <f t="shared" si="1"/>
        <v>2241263</v>
      </c>
      <c r="L6" s="60">
        <f t="shared" si="1"/>
        <v>2241263</v>
      </c>
      <c r="M6" s="60">
        <f t="shared" si="1"/>
        <v>4051229</v>
      </c>
      <c r="N6" s="59">
        <f t="shared" si="1"/>
        <v>8533755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11313121</v>
      </c>
      <c r="X6" s="60">
        <f t="shared" si="1"/>
        <v>8846030</v>
      </c>
      <c r="Y6" s="59">
        <f t="shared" si="1"/>
        <v>2467091</v>
      </c>
      <c r="Z6" s="61">
        <f>+IF(X6&lt;&gt;0,+(Y6/X6)*100,0)</f>
        <v>27.889245232041944</v>
      </c>
      <c r="AA6" s="62">
        <f t="shared" si="1"/>
        <v>17692060</v>
      </c>
    </row>
    <row r="7" spans="1:27" ht="12.75">
      <c r="A7" s="291" t="s">
        <v>230</v>
      </c>
      <c r="B7" s="142"/>
      <c r="C7" s="60"/>
      <c r="D7" s="340"/>
      <c r="E7" s="60">
        <v>17692060</v>
      </c>
      <c r="F7" s="59">
        <v>17692060</v>
      </c>
      <c r="G7" s="59"/>
      <c r="H7" s="60">
        <v>1919713</v>
      </c>
      <c r="I7" s="60">
        <v>859653</v>
      </c>
      <c r="J7" s="59">
        <v>2779366</v>
      </c>
      <c r="K7" s="59">
        <v>2241263</v>
      </c>
      <c r="L7" s="60">
        <v>2241263</v>
      </c>
      <c r="M7" s="60">
        <v>4051229</v>
      </c>
      <c r="N7" s="59">
        <v>8533755</v>
      </c>
      <c r="O7" s="59"/>
      <c r="P7" s="60"/>
      <c r="Q7" s="60"/>
      <c r="R7" s="59"/>
      <c r="S7" s="59"/>
      <c r="T7" s="60"/>
      <c r="U7" s="60"/>
      <c r="V7" s="59"/>
      <c r="W7" s="59">
        <v>11313121</v>
      </c>
      <c r="X7" s="60">
        <v>8846030</v>
      </c>
      <c r="Y7" s="59">
        <v>2467091</v>
      </c>
      <c r="Z7" s="61">
        <v>27.89</v>
      </c>
      <c r="AA7" s="62">
        <v>17692060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1000000</v>
      </c>
      <c r="F15" s="59">
        <f t="shared" si="5"/>
        <v>1000000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500000</v>
      </c>
      <c r="Y15" s="59">
        <f t="shared" si="5"/>
        <v>-500000</v>
      </c>
      <c r="Z15" s="61">
        <f>+IF(X15&lt;&gt;0,+(Y15/X15)*100,0)</f>
        <v>-100</v>
      </c>
      <c r="AA15" s="62">
        <f>SUM(AA16:AA20)</f>
        <v>1000000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1000000</v>
      </c>
      <c r="F20" s="59">
        <v>1000000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500000</v>
      </c>
      <c r="Y20" s="59">
        <v>-500000</v>
      </c>
      <c r="Z20" s="61">
        <v>-100</v>
      </c>
      <c r="AA20" s="62">
        <v>1000000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23065000</v>
      </c>
      <c r="F22" s="345">
        <f t="shared" si="6"/>
        <v>23065000</v>
      </c>
      <c r="G22" s="345">
        <f t="shared" si="6"/>
        <v>0</v>
      </c>
      <c r="H22" s="343">
        <f t="shared" si="6"/>
        <v>326882</v>
      </c>
      <c r="I22" s="343">
        <f t="shared" si="6"/>
        <v>1546190</v>
      </c>
      <c r="J22" s="345">
        <f t="shared" si="6"/>
        <v>1873072</v>
      </c>
      <c r="K22" s="345">
        <f t="shared" si="6"/>
        <v>0</v>
      </c>
      <c r="L22" s="343">
        <f t="shared" si="6"/>
        <v>0</v>
      </c>
      <c r="M22" s="343">
        <f t="shared" si="6"/>
        <v>2055020</v>
      </c>
      <c r="N22" s="345">
        <f t="shared" si="6"/>
        <v>2055020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3928092</v>
      </c>
      <c r="X22" s="343">
        <f t="shared" si="6"/>
        <v>11532500</v>
      </c>
      <c r="Y22" s="345">
        <f t="shared" si="6"/>
        <v>-7604408</v>
      </c>
      <c r="Z22" s="336">
        <f>+IF(X22&lt;&gt;0,+(Y22/X22)*100,0)</f>
        <v>-65.938937784522</v>
      </c>
      <c r="AA22" s="350">
        <f>SUM(AA23:AA32)</f>
        <v>23065000</v>
      </c>
    </row>
    <row r="23" spans="1:27" ht="12.75">
      <c r="A23" s="361" t="s">
        <v>238</v>
      </c>
      <c r="B23" s="142"/>
      <c r="C23" s="60"/>
      <c r="D23" s="340"/>
      <c r="E23" s="60">
        <v>11150000</v>
      </c>
      <c r="F23" s="59">
        <v>11150000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5575000</v>
      </c>
      <c r="Y23" s="59">
        <v>-5575000</v>
      </c>
      <c r="Z23" s="61">
        <v>-100</v>
      </c>
      <c r="AA23" s="62">
        <v>11150000</v>
      </c>
    </row>
    <row r="24" spans="1:27" ht="12.75">
      <c r="A24" s="361" t="s">
        <v>239</v>
      </c>
      <c r="B24" s="142"/>
      <c r="C24" s="60"/>
      <c r="D24" s="340"/>
      <c r="E24" s="60">
        <v>10000000</v>
      </c>
      <c r="F24" s="59">
        <v>10000000</v>
      </c>
      <c r="G24" s="59"/>
      <c r="H24" s="60">
        <v>326882</v>
      </c>
      <c r="I24" s="60">
        <v>1546190</v>
      </c>
      <c r="J24" s="59">
        <v>1873072</v>
      </c>
      <c r="K24" s="59"/>
      <c r="L24" s="60"/>
      <c r="M24" s="60">
        <v>2055020</v>
      </c>
      <c r="N24" s="59">
        <v>2055020</v>
      </c>
      <c r="O24" s="59"/>
      <c r="P24" s="60"/>
      <c r="Q24" s="60"/>
      <c r="R24" s="59"/>
      <c r="S24" s="59"/>
      <c r="T24" s="60"/>
      <c r="U24" s="60"/>
      <c r="V24" s="59"/>
      <c r="W24" s="59">
        <v>3928092</v>
      </c>
      <c r="X24" s="60">
        <v>5000000</v>
      </c>
      <c r="Y24" s="59">
        <v>-1071908</v>
      </c>
      <c r="Z24" s="61">
        <v>-21.44</v>
      </c>
      <c r="AA24" s="62">
        <v>10000000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1915000</v>
      </c>
      <c r="F32" s="59">
        <v>1915000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957500</v>
      </c>
      <c r="Y32" s="59">
        <v>-957500</v>
      </c>
      <c r="Z32" s="61">
        <v>-100</v>
      </c>
      <c r="AA32" s="62">
        <v>1915000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250000</v>
      </c>
      <c r="F34" s="345">
        <f t="shared" si="7"/>
        <v>250000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125000</v>
      </c>
      <c r="Y34" s="345">
        <f t="shared" si="7"/>
        <v>-125000</v>
      </c>
      <c r="Z34" s="336">
        <f>+IF(X34&lt;&gt;0,+(Y34/X34)*100,0)</f>
        <v>-100</v>
      </c>
      <c r="AA34" s="350">
        <f t="shared" si="7"/>
        <v>250000</v>
      </c>
    </row>
    <row r="35" spans="1:27" ht="12.75">
      <c r="A35" s="361" t="s">
        <v>247</v>
      </c>
      <c r="B35" s="136"/>
      <c r="C35" s="54"/>
      <c r="D35" s="368"/>
      <c r="E35" s="54">
        <v>250000</v>
      </c>
      <c r="F35" s="53">
        <v>250000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125000</v>
      </c>
      <c r="Y35" s="53">
        <v>-125000</v>
      </c>
      <c r="Z35" s="94">
        <v>-100</v>
      </c>
      <c r="AA35" s="95">
        <v>250000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6604000</v>
      </c>
      <c r="F40" s="345">
        <f t="shared" si="9"/>
        <v>6604000</v>
      </c>
      <c r="G40" s="345">
        <f t="shared" si="9"/>
        <v>95977</v>
      </c>
      <c r="H40" s="343">
        <f t="shared" si="9"/>
        <v>0</v>
      </c>
      <c r="I40" s="343">
        <f t="shared" si="9"/>
        <v>0</v>
      </c>
      <c r="J40" s="345">
        <f t="shared" si="9"/>
        <v>95977</v>
      </c>
      <c r="K40" s="345">
        <f t="shared" si="9"/>
        <v>10000</v>
      </c>
      <c r="L40" s="343">
        <f t="shared" si="9"/>
        <v>10000</v>
      </c>
      <c r="M40" s="343">
        <f t="shared" si="9"/>
        <v>0</v>
      </c>
      <c r="N40" s="345">
        <f t="shared" si="9"/>
        <v>20000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115977</v>
      </c>
      <c r="X40" s="343">
        <f t="shared" si="9"/>
        <v>3302000</v>
      </c>
      <c r="Y40" s="345">
        <f t="shared" si="9"/>
        <v>-3186023</v>
      </c>
      <c r="Z40" s="336">
        <f>+IF(X40&lt;&gt;0,+(Y40/X40)*100,0)</f>
        <v>-96.48767413688674</v>
      </c>
      <c r="AA40" s="350">
        <f>SUM(AA41:AA49)</f>
        <v>6604000</v>
      </c>
    </row>
    <row r="41" spans="1:27" ht="12.75">
      <c r="A41" s="361" t="s">
        <v>249</v>
      </c>
      <c r="B41" s="142"/>
      <c r="C41" s="362"/>
      <c r="D41" s="363"/>
      <c r="E41" s="362">
        <v>545000</v>
      </c>
      <c r="F41" s="364">
        <v>545000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272500</v>
      </c>
      <c r="Y41" s="364">
        <v>-272500</v>
      </c>
      <c r="Z41" s="365">
        <v>-100</v>
      </c>
      <c r="AA41" s="366">
        <v>545000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1624000</v>
      </c>
      <c r="F44" s="53">
        <v>1624000</v>
      </c>
      <c r="G44" s="53"/>
      <c r="H44" s="54"/>
      <c r="I44" s="54"/>
      <c r="J44" s="53"/>
      <c r="K44" s="53">
        <v>10000</v>
      </c>
      <c r="L44" s="54">
        <v>10000</v>
      </c>
      <c r="M44" s="54"/>
      <c r="N44" s="53">
        <v>20000</v>
      </c>
      <c r="O44" s="53"/>
      <c r="P44" s="54"/>
      <c r="Q44" s="54"/>
      <c r="R44" s="53"/>
      <c r="S44" s="53"/>
      <c r="T44" s="54"/>
      <c r="U44" s="54"/>
      <c r="V44" s="53"/>
      <c r="W44" s="53">
        <v>20000</v>
      </c>
      <c r="X44" s="54">
        <v>812000</v>
      </c>
      <c r="Y44" s="53">
        <v>-792000</v>
      </c>
      <c r="Z44" s="94">
        <v>-97.54</v>
      </c>
      <c r="AA44" s="95">
        <v>1624000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4435000</v>
      </c>
      <c r="F49" s="53">
        <v>4435000</v>
      </c>
      <c r="G49" s="53">
        <v>95977</v>
      </c>
      <c r="H49" s="54"/>
      <c r="I49" s="54"/>
      <c r="J49" s="53">
        <v>95977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95977</v>
      </c>
      <c r="X49" s="54">
        <v>2217500</v>
      </c>
      <c r="Y49" s="53">
        <v>-2121523</v>
      </c>
      <c r="Z49" s="94">
        <v>-95.67</v>
      </c>
      <c r="AA49" s="95">
        <v>4435000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48611060</v>
      </c>
      <c r="F60" s="264">
        <f t="shared" si="14"/>
        <v>48611060</v>
      </c>
      <c r="G60" s="264">
        <f t="shared" si="14"/>
        <v>95977</v>
      </c>
      <c r="H60" s="219">
        <f t="shared" si="14"/>
        <v>2246595</v>
      </c>
      <c r="I60" s="219">
        <f t="shared" si="14"/>
        <v>2405843</v>
      </c>
      <c r="J60" s="264">
        <f t="shared" si="14"/>
        <v>4748415</v>
      </c>
      <c r="K60" s="264">
        <f t="shared" si="14"/>
        <v>2251263</v>
      </c>
      <c r="L60" s="219">
        <f t="shared" si="14"/>
        <v>2251263</v>
      </c>
      <c r="M60" s="219">
        <f t="shared" si="14"/>
        <v>6106249</v>
      </c>
      <c r="N60" s="264">
        <f t="shared" si="14"/>
        <v>10608775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15357190</v>
      </c>
      <c r="X60" s="219">
        <f t="shared" si="14"/>
        <v>24305530</v>
      </c>
      <c r="Y60" s="264">
        <f t="shared" si="14"/>
        <v>-8948340</v>
      </c>
      <c r="Z60" s="337">
        <f>+IF(X60&lt;&gt;0,+(Y60/X60)*100,0)</f>
        <v>-36.816066138035254</v>
      </c>
      <c r="AA60" s="232">
        <f>+AA57+AA54+AA51+AA40+AA37+AA34+AA22+AA5</f>
        <v>48611060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14000000</v>
      </c>
      <c r="F22" s="345">
        <f t="shared" si="6"/>
        <v>14000000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7000000</v>
      </c>
      <c r="Y22" s="345">
        <f t="shared" si="6"/>
        <v>-7000000</v>
      </c>
      <c r="Z22" s="336">
        <f>+IF(X22&lt;&gt;0,+(Y22/X22)*100,0)</f>
        <v>-100</v>
      </c>
      <c r="AA22" s="350">
        <f>SUM(AA23:AA32)</f>
        <v>14000000</v>
      </c>
    </row>
    <row r="23" spans="1:27" ht="12.75">
      <c r="A23" s="361" t="s">
        <v>238</v>
      </c>
      <c r="B23" s="142"/>
      <c r="C23" s="60"/>
      <c r="D23" s="340"/>
      <c r="E23" s="60">
        <v>14000000</v>
      </c>
      <c r="F23" s="59">
        <v>14000000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7000000</v>
      </c>
      <c r="Y23" s="59">
        <v>-7000000</v>
      </c>
      <c r="Z23" s="61">
        <v>-100</v>
      </c>
      <c r="AA23" s="62">
        <v>14000000</v>
      </c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14000000</v>
      </c>
      <c r="F60" s="264">
        <f t="shared" si="14"/>
        <v>14000000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7000000</v>
      </c>
      <c r="Y60" s="264">
        <f t="shared" si="14"/>
        <v>-7000000</v>
      </c>
      <c r="Z60" s="337">
        <f>+IF(X60&lt;&gt;0,+(Y60/X60)*100,0)</f>
        <v>-100</v>
      </c>
      <c r="AA60" s="232">
        <f>+AA57+AA54+AA51+AA40+AA37+AA34+AA22+AA5</f>
        <v>14000000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2019-01-31T12:43:40Z</dcterms:created>
  <dcterms:modified xsi:type="dcterms:W3CDTF">2019-01-31T12:43:45Z</dcterms:modified>
  <cp:category/>
  <cp:version/>
  <cp:contentType/>
  <cp:contentStatus/>
</cp:coreProperties>
</file>