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<sst xmlns="http://schemas.openxmlformats.org/spreadsheetml/2006/main" count="859" uniqueCount="304">
  <si>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Matatiele(EC441)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</si>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</sst>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25727287</v>
      </c>
      <c r="C5" s="19">
        <v>0</v>
      </c>
      <c r="D5" s="59">
        <v>35612498</v>
      </c>
      <c r="E5" s="60">
        <v>35612498</v>
      </c>
      <c r="F5" s="60">
        <v>39090981</v>
      </c>
      <c r="G5" s="60">
        <v>-9350327</v>
      </c>
      <c r="H5" s="60">
        <v>4698407</v>
      </c>
      <c r="I5" s="60">
        <v>34439061</v>
      </c>
      <c r="J5" s="60">
        <v>1423657</v>
      </c>
      <c r="K5" s="60">
        <v>-9015644</v>
      </c>
      <c r="L5" s="60">
        <v>1239582</v>
      </c>
      <c r="M5" s="60">
        <v>-6352405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28086656</v>
      </c>
      <c r="W5" s="60">
        <v>17806248</v>
      </c>
      <c r="X5" s="60">
        <v>10280408</v>
      </c>
      <c r="Y5" s="61">
        <v>57.73</v>
      </c>
      <c r="Z5" s="62">
        <v>35612498</v>
      </c>
    </row>
    <row r="6" spans="1:26" ht="12.75">
      <c r="A6" s="58" t="s">
        <v>32</v>
      </c>
      <c r="B6" s="19">
        <v>57944653</v>
      </c>
      <c r="C6" s="19">
        <v>0</v>
      </c>
      <c r="D6" s="59">
        <v>61816320</v>
      </c>
      <c r="E6" s="60">
        <v>61816320</v>
      </c>
      <c r="F6" s="60">
        <v>5572593</v>
      </c>
      <c r="G6" s="60">
        <v>5370574</v>
      </c>
      <c r="H6" s="60">
        <v>835308</v>
      </c>
      <c r="I6" s="60">
        <v>11778475</v>
      </c>
      <c r="J6" s="60">
        <v>539695</v>
      </c>
      <c r="K6" s="60">
        <v>4322462</v>
      </c>
      <c r="L6" s="60">
        <v>5035684</v>
      </c>
      <c r="M6" s="60">
        <v>9897841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21676316</v>
      </c>
      <c r="W6" s="60">
        <v>30908160</v>
      </c>
      <c r="X6" s="60">
        <v>-9231844</v>
      </c>
      <c r="Y6" s="61">
        <v>-29.87</v>
      </c>
      <c r="Z6" s="62">
        <v>61816320</v>
      </c>
    </row>
    <row r="7" spans="1:26" ht="12.75">
      <c r="A7" s="58" t="s">
        <v>33</v>
      </c>
      <c r="B7" s="19">
        <v>8988913</v>
      </c>
      <c r="C7" s="19">
        <v>0</v>
      </c>
      <c r="D7" s="59">
        <v>8900877</v>
      </c>
      <c r="E7" s="60">
        <v>8900877</v>
      </c>
      <c r="F7" s="60">
        <v>447653</v>
      </c>
      <c r="G7" s="60">
        <v>1021374</v>
      </c>
      <c r="H7" s="60">
        <v>525338</v>
      </c>
      <c r="I7" s="60">
        <v>1994365</v>
      </c>
      <c r="J7" s="60">
        <v>1163532</v>
      </c>
      <c r="K7" s="60">
        <v>692649</v>
      </c>
      <c r="L7" s="60">
        <v>720695</v>
      </c>
      <c r="M7" s="60">
        <v>2576876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4571241</v>
      </c>
      <c r="W7" s="60">
        <v>4450440</v>
      </c>
      <c r="X7" s="60">
        <v>120801</v>
      </c>
      <c r="Y7" s="61">
        <v>2.71</v>
      </c>
      <c r="Z7" s="62">
        <v>8900877</v>
      </c>
    </row>
    <row r="8" spans="1:26" ht="12.75">
      <c r="A8" s="58" t="s">
        <v>34</v>
      </c>
      <c r="B8" s="19">
        <v>186586201</v>
      </c>
      <c r="C8" s="19">
        <v>0</v>
      </c>
      <c r="D8" s="59">
        <v>215541500</v>
      </c>
      <c r="E8" s="60">
        <v>215541500</v>
      </c>
      <c r="F8" s="60">
        <v>94677000</v>
      </c>
      <c r="G8" s="60">
        <v>609633</v>
      </c>
      <c r="H8" s="60">
        <v>0</v>
      </c>
      <c r="I8" s="60">
        <v>95286633</v>
      </c>
      <c r="J8" s="60">
        <v>-6862985</v>
      </c>
      <c r="K8" s="60">
        <v>1086130</v>
      </c>
      <c r="L8" s="60">
        <v>69420882</v>
      </c>
      <c r="M8" s="60">
        <v>63644027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158930660</v>
      </c>
      <c r="W8" s="60">
        <v>107770752</v>
      </c>
      <c r="X8" s="60">
        <v>51159908</v>
      </c>
      <c r="Y8" s="61">
        <v>47.47</v>
      </c>
      <c r="Z8" s="62">
        <v>215541500</v>
      </c>
    </row>
    <row r="9" spans="1:26" ht="12.75">
      <c r="A9" s="58" t="s">
        <v>35</v>
      </c>
      <c r="B9" s="19">
        <v>16567268</v>
      </c>
      <c r="C9" s="19">
        <v>0</v>
      </c>
      <c r="D9" s="59">
        <v>15743173</v>
      </c>
      <c r="E9" s="60">
        <v>15743173</v>
      </c>
      <c r="F9" s="60">
        <v>1093767</v>
      </c>
      <c r="G9" s="60">
        <v>996777</v>
      </c>
      <c r="H9" s="60">
        <v>8509364</v>
      </c>
      <c r="I9" s="60">
        <v>10599908</v>
      </c>
      <c r="J9" s="60">
        <v>-2908097</v>
      </c>
      <c r="K9" s="60">
        <v>1637945</v>
      </c>
      <c r="L9" s="60">
        <v>947891</v>
      </c>
      <c r="M9" s="60">
        <v>-322261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10277647</v>
      </c>
      <c r="W9" s="60">
        <v>7871592</v>
      </c>
      <c r="X9" s="60">
        <v>2406055</v>
      </c>
      <c r="Y9" s="61">
        <v>30.57</v>
      </c>
      <c r="Z9" s="62">
        <v>15743173</v>
      </c>
    </row>
    <row r="10" spans="1:26" ht="22.5">
      <c r="A10" s="63" t="s">
        <v>279</v>
      </c>
      <c r="B10" s="64">
        <f>SUM(B5:B9)</f>
        <v>295814322</v>
      </c>
      <c r="C10" s="64">
        <f>SUM(C5:C9)</f>
        <v>0</v>
      </c>
      <c r="D10" s="65">
        <f aca="true" t="shared" si="0" ref="D10:Z10">SUM(D5:D9)</f>
        <v>337614368</v>
      </c>
      <c r="E10" s="66">
        <f t="shared" si="0"/>
        <v>337614368</v>
      </c>
      <c r="F10" s="66">
        <f t="shared" si="0"/>
        <v>140881994</v>
      </c>
      <c r="G10" s="66">
        <f t="shared" si="0"/>
        <v>-1351969</v>
      </c>
      <c r="H10" s="66">
        <f t="shared" si="0"/>
        <v>14568417</v>
      </c>
      <c r="I10" s="66">
        <f t="shared" si="0"/>
        <v>154098442</v>
      </c>
      <c r="J10" s="66">
        <f t="shared" si="0"/>
        <v>-6644198</v>
      </c>
      <c r="K10" s="66">
        <f t="shared" si="0"/>
        <v>-1276458</v>
      </c>
      <c r="L10" s="66">
        <f t="shared" si="0"/>
        <v>77364734</v>
      </c>
      <c r="M10" s="66">
        <f t="shared" si="0"/>
        <v>69444078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223542520</v>
      </c>
      <c r="W10" s="66">
        <f t="shared" si="0"/>
        <v>168807192</v>
      </c>
      <c r="X10" s="66">
        <f t="shared" si="0"/>
        <v>54735328</v>
      </c>
      <c r="Y10" s="67">
        <f>+IF(W10&lt;&gt;0,(X10/W10)*100,0)</f>
        <v>32.424760670149645</v>
      </c>
      <c r="Z10" s="68">
        <f t="shared" si="0"/>
        <v>337614368</v>
      </c>
    </row>
    <row r="11" spans="1:26" ht="12.75">
      <c r="A11" s="58" t="s">
        <v>37</v>
      </c>
      <c r="B11" s="19">
        <v>101317066</v>
      </c>
      <c r="C11" s="19">
        <v>0</v>
      </c>
      <c r="D11" s="59">
        <v>114330288</v>
      </c>
      <c r="E11" s="60">
        <v>114330288</v>
      </c>
      <c r="F11" s="60">
        <v>0</v>
      </c>
      <c r="G11" s="60">
        <v>0</v>
      </c>
      <c r="H11" s="60">
        <v>27312146</v>
      </c>
      <c r="I11" s="60">
        <v>27312146</v>
      </c>
      <c r="J11" s="60">
        <v>8630288</v>
      </c>
      <c r="K11" s="60">
        <v>8454199</v>
      </c>
      <c r="L11" s="60">
        <v>9225035</v>
      </c>
      <c r="M11" s="60">
        <v>26309522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53621668</v>
      </c>
      <c r="W11" s="60">
        <v>57165234</v>
      </c>
      <c r="X11" s="60">
        <v>-3543566</v>
      </c>
      <c r="Y11" s="61">
        <v>-6.2</v>
      </c>
      <c r="Z11" s="62">
        <v>114330288</v>
      </c>
    </row>
    <row r="12" spans="1:26" ht="12.75">
      <c r="A12" s="58" t="s">
        <v>38</v>
      </c>
      <c r="B12" s="19">
        <v>18636391</v>
      </c>
      <c r="C12" s="19">
        <v>0</v>
      </c>
      <c r="D12" s="59">
        <v>20227228</v>
      </c>
      <c r="E12" s="60">
        <v>20227228</v>
      </c>
      <c r="F12" s="60">
        <v>0</v>
      </c>
      <c r="G12" s="60">
        <v>528</v>
      </c>
      <c r="H12" s="60">
        <v>4768741</v>
      </c>
      <c r="I12" s="60">
        <v>4769269</v>
      </c>
      <c r="J12" s="60">
        <v>1558500</v>
      </c>
      <c r="K12" s="60">
        <v>1464617</v>
      </c>
      <c r="L12" s="60">
        <v>1557949</v>
      </c>
      <c r="M12" s="60">
        <v>4581066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9350335</v>
      </c>
      <c r="W12" s="60">
        <v>10113612</v>
      </c>
      <c r="X12" s="60">
        <v>-763277</v>
      </c>
      <c r="Y12" s="61">
        <v>-7.55</v>
      </c>
      <c r="Z12" s="62">
        <v>20227228</v>
      </c>
    </row>
    <row r="13" spans="1:26" ht="12.75">
      <c r="A13" s="58" t="s">
        <v>280</v>
      </c>
      <c r="B13" s="19">
        <v>51771201</v>
      </c>
      <c r="C13" s="19">
        <v>0</v>
      </c>
      <c r="D13" s="59">
        <v>15547718</v>
      </c>
      <c r="E13" s="60">
        <v>15547718</v>
      </c>
      <c r="F13" s="60">
        <v>0</v>
      </c>
      <c r="G13" s="60">
        <v>0</v>
      </c>
      <c r="H13" s="60">
        <v>40480</v>
      </c>
      <c r="I13" s="60">
        <v>40480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40480</v>
      </c>
      <c r="W13" s="60">
        <v>7773858</v>
      </c>
      <c r="X13" s="60">
        <v>-7733378</v>
      </c>
      <c r="Y13" s="61">
        <v>-99.48</v>
      </c>
      <c r="Z13" s="62">
        <v>15547718</v>
      </c>
    </row>
    <row r="14" spans="1:26" ht="12.75">
      <c r="A14" s="58" t="s">
        <v>40</v>
      </c>
      <c r="B14" s="19">
        <v>7605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2725</v>
      </c>
      <c r="L14" s="60">
        <v>0</v>
      </c>
      <c r="M14" s="60">
        <v>2725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2725</v>
      </c>
      <c r="W14" s="60"/>
      <c r="X14" s="60">
        <v>2725</v>
      </c>
      <c r="Y14" s="61">
        <v>0</v>
      </c>
      <c r="Z14" s="62">
        <v>0</v>
      </c>
    </row>
    <row r="15" spans="1:26" ht="12.75">
      <c r="A15" s="58" t="s">
        <v>41</v>
      </c>
      <c r="B15" s="19">
        <v>41747783</v>
      </c>
      <c r="C15" s="19">
        <v>0</v>
      </c>
      <c r="D15" s="59">
        <v>48258228</v>
      </c>
      <c r="E15" s="60">
        <v>48258228</v>
      </c>
      <c r="F15" s="60">
        <v>5006655</v>
      </c>
      <c r="G15" s="60">
        <v>5358132</v>
      </c>
      <c r="H15" s="60">
        <v>300203</v>
      </c>
      <c r="I15" s="60">
        <v>10664990</v>
      </c>
      <c r="J15" s="60">
        <v>6873820</v>
      </c>
      <c r="K15" s="60">
        <v>432321</v>
      </c>
      <c r="L15" s="60">
        <v>6017502</v>
      </c>
      <c r="M15" s="60">
        <v>13323643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23988633</v>
      </c>
      <c r="W15" s="60">
        <v>24129114</v>
      </c>
      <c r="X15" s="60">
        <v>-140481</v>
      </c>
      <c r="Y15" s="61">
        <v>-0.58</v>
      </c>
      <c r="Z15" s="62">
        <v>48258228</v>
      </c>
    </row>
    <row r="16" spans="1:26" ht="12.75">
      <c r="A16" s="69" t="s">
        <v>42</v>
      </c>
      <c r="B16" s="19">
        <v>0</v>
      </c>
      <c r="C16" s="19">
        <v>0</v>
      </c>
      <c r="D16" s="59">
        <v>150000</v>
      </c>
      <c r="E16" s="60">
        <v>150000</v>
      </c>
      <c r="F16" s="60">
        <v>0</v>
      </c>
      <c r="G16" s="60">
        <v>0</v>
      </c>
      <c r="H16" s="60">
        <v>0</v>
      </c>
      <c r="I16" s="60">
        <v>0</v>
      </c>
      <c r="J16" s="60">
        <v>150000</v>
      </c>
      <c r="K16" s="60">
        <v>0</v>
      </c>
      <c r="L16" s="60">
        <v>0</v>
      </c>
      <c r="M16" s="60">
        <v>150000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150000</v>
      </c>
      <c r="W16" s="60">
        <v>75000</v>
      </c>
      <c r="X16" s="60">
        <v>75000</v>
      </c>
      <c r="Y16" s="61">
        <v>100</v>
      </c>
      <c r="Z16" s="62">
        <v>150000</v>
      </c>
    </row>
    <row r="17" spans="1:26" ht="12.75">
      <c r="A17" s="58" t="s">
        <v>43</v>
      </c>
      <c r="B17" s="19">
        <v>148270082</v>
      </c>
      <c r="C17" s="19">
        <v>0</v>
      </c>
      <c r="D17" s="59">
        <v>139098579</v>
      </c>
      <c r="E17" s="60">
        <v>139098579</v>
      </c>
      <c r="F17" s="60">
        <v>5462290</v>
      </c>
      <c r="G17" s="60">
        <v>8906669</v>
      </c>
      <c r="H17" s="60">
        <v>9234777</v>
      </c>
      <c r="I17" s="60">
        <v>23603736</v>
      </c>
      <c r="J17" s="60">
        <v>9644225</v>
      </c>
      <c r="K17" s="60">
        <v>-2961785</v>
      </c>
      <c r="L17" s="60">
        <v>12238489</v>
      </c>
      <c r="M17" s="60">
        <v>18920929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42524665</v>
      </c>
      <c r="W17" s="60">
        <v>69549276</v>
      </c>
      <c r="X17" s="60">
        <v>-27024611</v>
      </c>
      <c r="Y17" s="61">
        <v>-38.86</v>
      </c>
      <c r="Z17" s="62">
        <v>139098579</v>
      </c>
    </row>
    <row r="18" spans="1:26" ht="12.75">
      <c r="A18" s="70" t="s">
        <v>44</v>
      </c>
      <c r="B18" s="71">
        <f>SUM(B11:B17)</f>
        <v>361750128</v>
      </c>
      <c r="C18" s="71">
        <f>SUM(C11:C17)</f>
        <v>0</v>
      </c>
      <c r="D18" s="72">
        <f aca="true" t="shared" si="1" ref="D18:Z18">SUM(D11:D17)</f>
        <v>337612041</v>
      </c>
      <c r="E18" s="73">
        <f t="shared" si="1"/>
        <v>337612041</v>
      </c>
      <c r="F18" s="73">
        <f t="shared" si="1"/>
        <v>10468945</v>
      </c>
      <c r="G18" s="73">
        <f t="shared" si="1"/>
        <v>14265329</v>
      </c>
      <c r="H18" s="73">
        <f t="shared" si="1"/>
        <v>41656347</v>
      </c>
      <c r="I18" s="73">
        <f t="shared" si="1"/>
        <v>66390621</v>
      </c>
      <c r="J18" s="73">
        <f t="shared" si="1"/>
        <v>26856833</v>
      </c>
      <c r="K18" s="73">
        <f t="shared" si="1"/>
        <v>7392077</v>
      </c>
      <c r="L18" s="73">
        <f t="shared" si="1"/>
        <v>29038975</v>
      </c>
      <c r="M18" s="73">
        <f t="shared" si="1"/>
        <v>63287885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129678506</v>
      </c>
      <c r="W18" s="73">
        <f t="shared" si="1"/>
        <v>168806094</v>
      </c>
      <c r="X18" s="73">
        <f t="shared" si="1"/>
        <v>-39127588</v>
      </c>
      <c r="Y18" s="67">
        <f>+IF(W18&lt;&gt;0,(X18/W18)*100,0)</f>
        <v>-23.179013904557262</v>
      </c>
      <c r="Z18" s="74">
        <f t="shared" si="1"/>
        <v>337612041</v>
      </c>
    </row>
    <row r="19" spans="1:26" ht="12.75">
      <c r="A19" s="70" t="s">
        <v>45</v>
      </c>
      <c r="B19" s="75">
        <f>+B10-B18</f>
        <v>-65935806</v>
      </c>
      <c r="C19" s="75">
        <f>+C10-C18</f>
        <v>0</v>
      </c>
      <c r="D19" s="76">
        <f aca="true" t="shared" si="2" ref="D19:Z19">+D10-D18</f>
        <v>2327</v>
      </c>
      <c r="E19" s="77">
        <f t="shared" si="2"/>
        <v>2327</v>
      </c>
      <c r="F19" s="77">
        <f t="shared" si="2"/>
        <v>130413049</v>
      </c>
      <c r="G19" s="77">
        <f t="shared" si="2"/>
        <v>-15617298</v>
      </c>
      <c r="H19" s="77">
        <f t="shared" si="2"/>
        <v>-27087930</v>
      </c>
      <c r="I19" s="77">
        <f t="shared" si="2"/>
        <v>87707821</v>
      </c>
      <c r="J19" s="77">
        <f t="shared" si="2"/>
        <v>-33501031</v>
      </c>
      <c r="K19" s="77">
        <f t="shared" si="2"/>
        <v>-8668535</v>
      </c>
      <c r="L19" s="77">
        <f t="shared" si="2"/>
        <v>48325759</v>
      </c>
      <c r="M19" s="77">
        <f t="shared" si="2"/>
        <v>6156193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93864014</v>
      </c>
      <c r="W19" s="77">
        <f>IF(E10=E18,0,W10-W18)</f>
        <v>1098</v>
      </c>
      <c r="X19" s="77">
        <f t="shared" si="2"/>
        <v>93862916</v>
      </c>
      <c r="Y19" s="78">
        <f>+IF(W19&lt;&gt;0,(X19/W19)*100,0)</f>
        <v>8548535.154826958</v>
      </c>
      <c r="Z19" s="79">
        <f t="shared" si="2"/>
        <v>2327</v>
      </c>
    </row>
    <row r="20" spans="1:26" ht="12.75">
      <c r="A20" s="58" t="s">
        <v>46</v>
      </c>
      <c r="B20" s="19">
        <v>136428014</v>
      </c>
      <c r="C20" s="19">
        <v>0</v>
      </c>
      <c r="D20" s="59">
        <v>98435100</v>
      </c>
      <c r="E20" s="60">
        <v>98435100</v>
      </c>
      <c r="F20" s="60">
        <v>0</v>
      </c>
      <c r="G20" s="60">
        <v>0</v>
      </c>
      <c r="H20" s="60">
        <v>0</v>
      </c>
      <c r="I20" s="60">
        <v>0</v>
      </c>
      <c r="J20" s="60">
        <v>16871754</v>
      </c>
      <c r="K20" s="60">
        <v>21774357</v>
      </c>
      <c r="L20" s="60">
        <v>0</v>
      </c>
      <c r="M20" s="60">
        <v>38646111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38646111</v>
      </c>
      <c r="W20" s="60">
        <v>68901750</v>
      </c>
      <c r="X20" s="60">
        <v>-30255639</v>
      </c>
      <c r="Y20" s="61">
        <v>-43.91</v>
      </c>
      <c r="Z20" s="62">
        <v>98435100</v>
      </c>
    </row>
    <row r="21" spans="1:26" ht="12.75">
      <c r="A21" s="58" t="s">
        <v>281</v>
      </c>
      <c r="B21" s="80">
        <v>0</v>
      </c>
      <c r="C21" s="80">
        <v>0</v>
      </c>
      <c r="D21" s="81">
        <v>43647000</v>
      </c>
      <c r="E21" s="82">
        <v>43647000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21823302</v>
      </c>
      <c r="X21" s="82">
        <v>-21823302</v>
      </c>
      <c r="Y21" s="83">
        <v>-100</v>
      </c>
      <c r="Z21" s="84">
        <v>43647000</v>
      </c>
    </row>
    <row r="22" spans="1:26" ht="22.5">
      <c r="A22" s="85" t="s">
        <v>282</v>
      </c>
      <c r="B22" s="86">
        <f>SUM(B19:B21)</f>
        <v>70492208</v>
      </c>
      <c r="C22" s="86">
        <f>SUM(C19:C21)</f>
        <v>0</v>
      </c>
      <c r="D22" s="87">
        <f aca="true" t="shared" si="3" ref="D22:Z22">SUM(D19:D21)</f>
        <v>142084427</v>
      </c>
      <c r="E22" s="88">
        <f t="shared" si="3"/>
        <v>142084427</v>
      </c>
      <c r="F22" s="88">
        <f t="shared" si="3"/>
        <v>130413049</v>
      </c>
      <c r="G22" s="88">
        <f t="shared" si="3"/>
        <v>-15617298</v>
      </c>
      <c r="H22" s="88">
        <f t="shared" si="3"/>
        <v>-27087930</v>
      </c>
      <c r="I22" s="88">
        <f t="shared" si="3"/>
        <v>87707821</v>
      </c>
      <c r="J22" s="88">
        <f t="shared" si="3"/>
        <v>-16629277</v>
      </c>
      <c r="K22" s="88">
        <f t="shared" si="3"/>
        <v>13105822</v>
      </c>
      <c r="L22" s="88">
        <f t="shared" si="3"/>
        <v>48325759</v>
      </c>
      <c r="M22" s="88">
        <f t="shared" si="3"/>
        <v>44802304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132510125</v>
      </c>
      <c r="W22" s="88">
        <f t="shared" si="3"/>
        <v>90726150</v>
      </c>
      <c r="X22" s="88">
        <f t="shared" si="3"/>
        <v>41783975</v>
      </c>
      <c r="Y22" s="89">
        <f>+IF(W22&lt;&gt;0,(X22/W22)*100,0)</f>
        <v>46.05505138264988</v>
      </c>
      <c r="Z22" s="90">
        <f t="shared" si="3"/>
        <v>142084427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70492208</v>
      </c>
      <c r="C24" s="75">
        <f>SUM(C22:C23)</f>
        <v>0</v>
      </c>
      <c r="D24" s="76">
        <f aca="true" t="shared" si="4" ref="D24:Z24">SUM(D22:D23)</f>
        <v>142084427</v>
      </c>
      <c r="E24" s="77">
        <f t="shared" si="4"/>
        <v>142084427</v>
      </c>
      <c r="F24" s="77">
        <f t="shared" si="4"/>
        <v>130413049</v>
      </c>
      <c r="G24" s="77">
        <f t="shared" si="4"/>
        <v>-15617298</v>
      </c>
      <c r="H24" s="77">
        <f t="shared" si="4"/>
        <v>-27087930</v>
      </c>
      <c r="I24" s="77">
        <f t="shared" si="4"/>
        <v>87707821</v>
      </c>
      <c r="J24" s="77">
        <f t="shared" si="4"/>
        <v>-16629277</v>
      </c>
      <c r="K24" s="77">
        <f t="shared" si="4"/>
        <v>13105822</v>
      </c>
      <c r="L24" s="77">
        <f t="shared" si="4"/>
        <v>48325759</v>
      </c>
      <c r="M24" s="77">
        <f t="shared" si="4"/>
        <v>44802304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132510125</v>
      </c>
      <c r="W24" s="77">
        <f t="shared" si="4"/>
        <v>90726150</v>
      </c>
      <c r="X24" s="77">
        <f t="shared" si="4"/>
        <v>41783975</v>
      </c>
      <c r="Y24" s="78">
        <f>+IF(W24&lt;&gt;0,(X24/W24)*100,0)</f>
        <v>46.05505138264988</v>
      </c>
      <c r="Z24" s="79">
        <f t="shared" si="4"/>
        <v>142084427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137409347</v>
      </c>
      <c r="C27" s="22">
        <v>0</v>
      </c>
      <c r="D27" s="99">
        <v>142082100</v>
      </c>
      <c r="E27" s="100">
        <v>142082100</v>
      </c>
      <c r="F27" s="100">
        <v>38905377</v>
      </c>
      <c r="G27" s="100">
        <v>5712781</v>
      </c>
      <c r="H27" s="100">
        <v>9823446</v>
      </c>
      <c r="I27" s="100">
        <v>54441604</v>
      </c>
      <c r="J27" s="100">
        <v>12879577</v>
      </c>
      <c r="K27" s="100">
        <v>14870214</v>
      </c>
      <c r="L27" s="100">
        <v>17892579</v>
      </c>
      <c r="M27" s="100">
        <v>45642370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100083974</v>
      </c>
      <c r="W27" s="100">
        <v>71041050</v>
      </c>
      <c r="X27" s="100">
        <v>29042924</v>
      </c>
      <c r="Y27" s="101">
        <v>40.88</v>
      </c>
      <c r="Z27" s="102">
        <v>142082100</v>
      </c>
    </row>
    <row r="28" spans="1:26" ht="12.75">
      <c r="A28" s="103" t="s">
        <v>46</v>
      </c>
      <c r="B28" s="19">
        <v>112603147</v>
      </c>
      <c r="C28" s="19">
        <v>0</v>
      </c>
      <c r="D28" s="59">
        <v>98435500</v>
      </c>
      <c r="E28" s="60">
        <v>98435500</v>
      </c>
      <c r="F28" s="60">
        <v>-4634008</v>
      </c>
      <c r="G28" s="60">
        <v>6576973</v>
      </c>
      <c r="H28" s="60">
        <v>7840336</v>
      </c>
      <c r="I28" s="60">
        <v>9783301</v>
      </c>
      <c r="J28" s="60">
        <v>6496287</v>
      </c>
      <c r="K28" s="60">
        <v>12582556</v>
      </c>
      <c r="L28" s="60">
        <v>17124847</v>
      </c>
      <c r="M28" s="60">
        <v>36203690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45986991</v>
      </c>
      <c r="W28" s="60">
        <v>49217750</v>
      </c>
      <c r="X28" s="60">
        <v>-3230759</v>
      </c>
      <c r="Y28" s="61">
        <v>-6.56</v>
      </c>
      <c r="Z28" s="62">
        <v>98435500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32982</v>
      </c>
      <c r="M30" s="60">
        <v>32982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32982</v>
      </c>
      <c r="W30" s="60"/>
      <c r="X30" s="60">
        <v>32982</v>
      </c>
      <c r="Y30" s="61">
        <v>0</v>
      </c>
      <c r="Z30" s="62">
        <v>0</v>
      </c>
    </row>
    <row r="31" spans="1:26" ht="12.75">
      <c r="A31" s="58" t="s">
        <v>53</v>
      </c>
      <c r="B31" s="19">
        <v>24806200</v>
      </c>
      <c r="C31" s="19">
        <v>0</v>
      </c>
      <c r="D31" s="59">
        <v>43646600</v>
      </c>
      <c r="E31" s="60">
        <v>43646600</v>
      </c>
      <c r="F31" s="60">
        <v>43539385</v>
      </c>
      <c r="G31" s="60">
        <v>-864192</v>
      </c>
      <c r="H31" s="60">
        <v>1983110</v>
      </c>
      <c r="I31" s="60">
        <v>44658303</v>
      </c>
      <c r="J31" s="60">
        <v>6383290</v>
      </c>
      <c r="K31" s="60">
        <v>2287658</v>
      </c>
      <c r="L31" s="60">
        <v>734750</v>
      </c>
      <c r="M31" s="60">
        <v>9405698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54064001</v>
      </c>
      <c r="W31" s="60">
        <v>21823300</v>
      </c>
      <c r="X31" s="60">
        <v>32240701</v>
      </c>
      <c r="Y31" s="61">
        <v>147.74</v>
      </c>
      <c r="Z31" s="62">
        <v>43646600</v>
      </c>
    </row>
    <row r="32" spans="1:26" ht="12.75">
      <c r="A32" s="70" t="s">
        <v>54</v>
      </c>
      <c r="B32" s="22">
        <f>SUM(B28:B31)</f>
        <v>137409347</v>
      </c>
      <c r="C32" s="22">
        <f>SUM(C28:C31)</f>
        <v>0</v>
      </c>
      <c r="D32" s="99">
        <f aca="true" t="shared" si="5" ref="D32:Z32">SUM(D28:D31)</f>
        <v>142082100</v>
      </c>
      <c r="E32" s="100">
        <f t="shared" si="5"/>
        <v>142082100</v>
      </c>
      <c r="F32" s="100">
        <f t="shared" si="5"/>
        <v>38905377</v>
      </c>
      <c r="G32" s="100">
        <f t="shared" si="5"/>
        <v>5712781</v>
      </c>
      <c r="H32" s="100">
        <f t="shared" si="5"/>
        <v>9823446</v>
      </c>
      <c r="I32" s="100">
        <f t="shared" si="5"/>
        <v>54441604</v>
      </c>
      <c r="J32" s="100">
        <f t="shared" si="5"/>
        <v>12879577</v>
      </c>
      <c r="K32" s="100">
        <f t="shared" si="5"/>
        <v>14870214</v>
      </c>
      <c r="L32" s="100">
        <f t="shared" si="5"/>
        <v>17892579</v>
      </c>
      <c r="M32" s="100">
        <f t="shared" si="5"/>
        <v>45642370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100083974</v>
      </c>
      <c r="W32" s="100">
        <f t="shared" si="5"/>
        <v>71041050</v>
      </c>
      <c r="X32" s="100">
        <f t="shared" si="5"/>
        <v>29042924</v>
      </c>
      <c r="Y32" s="101">
        <f>+IF(W32&lt;&gt;0,(X32/W32)*100,0)</f>
        <v>40.88189011845968</v>
      </c>
      <c r="Z32" s="102">
        <f t="shared" si="5"/>
        <v>142082100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188093369</v>
      </c>
      <c r="C35" s="19">
        <v>0</v>
      </c>
      <c r="D35" s="59">
        <v>69103236</v>
      </c>
      <c r="E35" s="60">
        <v>69103236</v>
      </c>
      <c r="F35" s="60">
        <v>359441405</v>
      </c>
      <c r="G35" s="60">
        <v>338729634</v>
      </c>
      <c r="H35" s="60">
        <v>446224801</v>
      </c>
      <c r="I35" s="60">
        <v>446224801</v>
      </c>
      <c r="J35" s="60">
        <v>240185698</v>
      </c>
      <c r="K35" s="60">
        <v>223604078</v>
      </c>
      <c r="L35" s="60">
        <v>278821007</v>
      </c>
      <c r="M35" s="60">
        <v>278821007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278821007</v>
      </c>
      <c r="W35" s="60">
        <v>34551618</v>
      </c>
      <c r="X35" s="60">
        <v>244269389</v>
      </c>
      <c r="Y35" s="61">
        <v>706.97</v>
      </c>
      <c r="Z35" s="62">
        <v>69103236</v>
      </c>
    </row>
    <row r="36" spans="1:26" ht="12.75">
      <c r="A36" s="58" t="s">
        <v>57</v>
      </c>
      <c r="B36" s="19">
        <v>940377262</v>
      </c>
      <c r="C36" s="19">
        <v>0</v>
      </c>
      <c r="D36" s="59">
        <v>911916643</v>
      </c>
      <c r="E36" s="60">
        <v>911916643</v>
      </c>
      <c r="F36" s="60">
        <v>888592231</v>
      </c>
      <c r="G36" s="60">
        <v>949305262</v>
      </c>
      <c r="H36" s="60">
        <v>702633083</v>
      </c>
      <c r="I36" s="60">
        <v>702633083</v>
      </c>
      <c r="J36" s="60">
        <v>972008289</v>
      </c>
      <c r="K36" s="60">
        <v>986426206</v>
      </c>
      <c r="L36" s="60">
        <v>1004318783</v>
      </c>
      <c r="M36" s="60">
        <v>1004318783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1004318783</v>
      </c>
      <c r="W36" s="60">
        <v>455958322</v>
      </c>
      <c r="X36" s="60">
        <v>548360461</v>
      </c>
      <c r="Y36" s="61">
        <v>120.27</v>
      </c>
      <c r="Z36" s="62">
        <v>911916643</v>
      </c>
    </row>
    <row r="37" spans="1:26" ht="12.75">
      <c r="A37" s="58" t="s">
        <v>58</v>
      </c>
      <c r="B37" s="19">
        <v>64627625</v>
      </c>
      <c r="C37" s="19">
        <v>0</v>
      </c>
      <c r="D37" s="59">
        <v>35532647</v>
      </c>
      <c r="E37" s="60">
        <v>35532647</v>
      </c>
      <c r="F37" s="60">
        <v>95592299</v>
      </c>
      <c r="G37" s="60">
        <v>112288624</v>
      </c>
      <c r="H37" s="60">
        <v>104817809</v>
      </c>
      <c r="I37" s="60">
        <v>104817809</v>
      </c>
      <c r="J37" s="60">
        <v>75645178</v>
      </c>
      <c r="K37" s="60">
        <v>60035867</v>
      </c>
      <c r="L37" s="60">
        <v>85736947</v>
      </c>
      <c r="M37" s="60">
        <v>85736947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85736947</v>
      </c>
      <c r="W37" s="60">
        <v>17766324</v>
      </c>
      <c r="X37" s="60">
        <v>67970623</v>
      </c>
      <c r="Y37" s="61">
        <v>382.58</v>
      </c>
      <c r="Z37" s="62">
        <v>35532647</v>
      </c>
    </row>
    <row r="38" spans="1:26" ht="12.75">
      <c r="A38" s="58" t="s">
        <v>59</v>
      </c>
      <c r="B38" s="19">
        <v>27767356</v>
      </c>
      <c r="C38" s="19">
        <v>0</v>
      </c>
      <c r="D38" s="59">
        <v>26947508</v>
      </c>
      <c r="E38" s="60">
        <v>26947508</v>
      </c>
      <c r="F38" s="60">
        <v>27465648</v>
      </c>
      <c r="G38" s="60">
        <v>27465648</v>
      </c>
      <c r="H38" s="60">
        <v>27465648</v>
      </c>
      <c r="I38" s="60">
        <v>27465648</v>
      </c>
      <c r="J38" s="60">
        <v>27712291</v>
      </c>
      <c r="K38" s="60">
        <v>27712291</v>
      </c>
      <c r="L38" s="60">
        <v>26080069</v>
      </c>
      <c r="M38" s="60">
        <v>26080069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26080069</v>
      </c>
      <c r="W38" s="60">
        <v>13473754</v>
      </c>
      <c r="X38" s="60">
        <v>12606315</v>
      </c>
      <c r="Y38" s="61">
        <v>93.56</v>
      </c>
      <c r="Z38" s="62">
        <v>26947508</v>
      </c>
    </row>
    <row r="39" spans="1:26" ht="12.75">
      <c r="A39" s="58" t="s">
        <v>60</v>
      </c>
      <c r="B39" s="19">
        <v>1036075650</v>
      </c>
      <c r="C39" s="19">
        <v>0</v>
      </c>
      <c r="D39" s="59">
        <v>918539725</v>
      </c>
      <c r="E39" s="60">
        <v>918539725</v>
      </c>
      <c r="F39" s="60">
        <v>1124975689</v>
      </c>
      <c r="G39" s="60">
        <v>1148280624</v>
      </c>
      <c r="H39" s="60">
        <v>1016574427</v>
      </c>
      <c r="I39" s="60">
        <v>1016574427</v>
      </c>
      <c r="J39" s="60">
        <v>1108836518</v>
      </c>
      <c r="K39" s="60">
        <v>1122282126</v>
      </c>
      <c r="L39" s="60">
        <v>1171322774</v>
      </c>
      <c r="M39" s="60">
        <v>1171322774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1171322774</v>
      </c>
      <c r="W39" s="60">
        <v>459269863</v>
      </c>
      <c r="X39" s="60">
        <v>712052911</v>
      </c>
      <c r="Y39" s="61">
        <v>155.04</v>
      </c>
      <c r="Z39" s="62">
        <v>918539725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181942944</v>
      </c>
      <c r="C42" s="19">
        <v>0</v>
      </c>
      <c r="D42" s="59">
        <v>118985412</v>
      </c>
      <c r="E42" s="60">
        <v>118985412</v>
      </c>
      <c r="F42" s="60">
        <v>145461218</v>
      </c>
      <c r="G42" s="60">
        <v>-16489278</v>
      </c>
      <c r="H42" s="60">
        <v>-27087929</v>
      </c>
      <c r="I42" s="60">
        <v>101884011</v>
      </c>
      <c r="J42" s="60">
        <v>-16479278</v>
      </c>
      <c r="K42" s="60">
        <v>13105822</v>
      </c>
      <c r="L42" s="60">
        <v>48325759</v>
      </c>
      <c r="M42" s="60">
        <v>44952303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146836314</v>
      </c>
      <c r="W42" s="60">
        <v>59492706</v>
      </c>
      <c r="X42" s="60">
        <v>87343608</v>
      </c>
      <c r="Y42" s="61">
        <v>146.81</v>
      </c>
      <c r="Z42" s="62">
        <v>118985412</v>
      </c>
    </row>
    <row r="43" spans="1:26" ht="12.75">
      <c r="A43" s="58" t="s">
        <v>63</v>
      </c>
      <c r="B43" s="19">
        <v>-134059981</v>
      </c>
      <c r="C43" s="19">
        <v>0</v>
      </c>
      <c r="D43" s="59">
        <v>-98435496</v>
      </c>
      <c r="E43" s="60">
        <v>-98435496</v>
      </c>
      <c r="F43" s="60">
        <v>-8565279</v>
      </c>
      <c r="G43" s="60">
        <v>-85301071</v>
      </c>
      <c r="H43" s="60">
        <v>0</v>
      </c>
      <c r="I43" s="60">
        <v>-93866350</v>
      </c>
      <c r="J43" s="60">
        <v>-150000</v>
      </c>
      <c r="K43" s="60">
        <v>-14870214</v>
      </c>
      <c r="L43" s="60">
        <v>-17892579</v>
      </c>
      <c r="M43" s="60">
        <v>-32912793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-126779143</v>
      </c>
      <c r="W43" s="60">
        <v>-49217748</v>
      </c>
      <c r="X43" s="60">
        <v>-77561395</v>
      </c>
      <c r="Y43" s="61">
        <v>157.59</v>
      </c>
      <c r="Z43" s="62">
        <v>-98435496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11827796</v>
      </c>
      <c r="G44" s="60">
        <v>3436</v>
      </c>
      <c r="H44" s="60">
        <v>0</v>
      </c>
      <c r="I44" s="60">
        <v>11831232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11831232</v>
      </c>
      <c r="W44" s="60"/>
      <c r="X44" s="60">
        <v>11831232</v>
      </c>
      <c r="Y44" s="61">
        <v>0</v>
      </c>
      <c r="Z44" s="62">
        <v>0</v>
      </c>
    </row>
    <row r="45" spans="1:26" ht="12.75">
      <c r="A45" s="70" t="s">
        <v>65</v>
      </c>
      <c r="B45" s="22">
        <v>119868615</v>
      </c>
      <c r="C45" s="22">
        <v>0</v>
      </c>
      <c r="D45" s="99">
        <v>26387059</v>
      </c>
      <c r="E45" s="100">
        <v>26387059</v>
      </c>
      <c r="F45" s="100">
        <v>148723735</v>
      </c>
      <c r="G45" s="100">
        <v>46936822</v>
      </c>
      <c r="H45" s="100">
        <v>19848893</v>
      </c>
      <c r="I45" s="100">
        <v>19848893</v>
      </c>
      <c r="J45" s="100">
        <v>3219615</v>
      </c>
      <c r="K45" s="100">
        <v>1455223</v>
      </c>
      <c r="L45" s="100">
        <v>31888403</v>
      </c>
      <c r="M45" s="100">
        <v>31888403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31888403</v>
      </c>
      <c r="W45" s="100">
        <v>16112101</v>
      </c>
      <c r="X45" s="100">
        <v>15776302</v>
      </c>
      <c r="Y45" s="101">
        <v>97.92</v>
      </c>
      <c r="Z45" s="102">
        <v>26387059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5646156</v>
      </c>
      <c r="C49" s="52">
        <v>0</v>
      </c>
      <c r="D49" s="129">
        <v>6262555</v>
      </c>
      <c r="E49" s="54">
        <v>2797220</v>
      </c>
      <c r="F49" s="54">
        <v>0</v>
      </c>
      <c r="G49" s="54">
        <v>0</v>
      </c>
      <c r="H49" s="54">
        <v>0</v>
      </c>
      <c r="I49" s="54">
        <v>4400042</v>
      </c>
      <c r="J49" s="54">
        <v>0</v>
      </c>
      <c r="K49" s="54">
        <v>0</v>
      </c>
      <c r="L49" s="54">
        <v>0</v>
      </c>
      <c r="M49" s="54">
        <v>2383281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19278605</v>
      </c>
      <c r="W49" s="54">
        <v>5214095</v>
      </c>
      <c r="X49" s="54">
        <v>61879485</v>
      </c>
      <c r="Y49" s="54">
        <v>107861439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100.0000019343172</v>
      </c>
      <c r="E58" s="7">
        <f t="shared" si="6"/>
        <v>100.0000019343172</v>
      </c>
      <c r="F58" s="7">
        <f t="shared" si="6"/>
        <v>98.16726755832033</v>
      </c>
      <c r="G58" s="7">
        <f t="shared" si="6"/>
        <v>123.60225461170575</v>
      </c>
      <c r="H58" s="7">
        <f t="shared" si="6"/>
        <v>100</v>
      </c>
      <c r="I58" s="7">
        <f t="shared" si="6"/>
        <v>96.62099282263239</v>
      </c>
      <c r="J58" s="7">
        <f t="shared" si="6"/>
        <v>100</v>
      </c>
      <c r="K58" s="7">
        <f t="shared" si="6"/>
        <v>100</v>
      </c>
      <c r="L58" s="7">
        <f t="shared" si="6"/>
        <v>102.21676253972412</v>
      </c>
      <c r="M58" s="7">
        <f t="shared" si="6"/>
        <v>102.5610711714913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97.29113556365789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100.0000019343172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99.99999438399408</v>
      </c>
      <c r="E59" s="10">
        <f t="shared" si="7"/>
        <v>99.99999438399408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112.69799012893056</v>
      </c>
      <c r="M59" s="10">
        <f t="shared" si="7"/>
        <v>97.52216680139254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100.56041559379656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99.99999438399408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85.12570359974254</v>
      </c>
      <c r="G60" s="13">
        <f t="shared" si="7"/>
        <v>85.02530641976071</v>
      </c>
      <c r="H60" s="13">
        <f t="shared" si="7"/>
        <v>100</v>
      </c>
      <c r="I60" s="13">
        <f t="shared" si="7"/>
        <v>86.13478400217346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92.46591994691349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99.9999923012609</v>
      </c>
      <c r="E61" s="13">
        <f t="shared" si="7"/>
        <v>99.9999923012609</v>
      </c>
      <c r="F61" s="13">
        <f t="shared" si="7"/>
        <v>100</v>
      </c>
      <c r="G61" s="13">
        <f t="shared" si="7"/>
        <v>100.14933530546297</v>
      </c>
      <c r="H61" s="13">
        <f t="shared" si="7"/>
        <v>0</v>
      </c>
      <c r="I61" s="13">
        <f t="shared" si="7"/>
        <v>109.05186114052438</v>
      </c>
      <c r="J61" s="13">
        <f t="shared" si="7"/>
        <v>-181.54128193484368</v>
      </c>
      <c r="K61" s="13">
        <f t="shared" si="7"/>
        <v>100</v>
      </c>
      <c r="L61" s="13">
        <f t="shared" si="7"/>
        <v>100</v>
      </c>
      <c r="M61" s="13">
        <f t="shared" si="7"/>
        <v>111.32435165861068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110.05795298517056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99.9999923012609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100.00004056893881</v>
      </c>
      <c r="E64" s="13">
        <f t="shared" si="7"/>
        <v>100.00004056893881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66.61249544251667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33.563624998366926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100.00004056893881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100.00006703715869</v>
      </c>
      <c r="E66" s="16">
        <f t="shared" si="7"/>
        <v>100.00006703715869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100.00006703715869</v>
      </c>
    </row>
    <row r="67" spans="1:26" ht="12.75" hidden="1">
      <c r="A67" s="41" t="s">
        <v>287</v>
      </c>
      <c r="B67" s="24">
        <v>92944954</v>
      </c>
      <c r="C67" s="24"/>
      <c r="D67" s="25">
        <v>103395658</v>
      </c>
      <c r="E67" s="26">
        <v>103395658</v>
      </c>
      <c r="F67" s="26">
        <v>45226678</v>
      </c>
      <c r="G67" s="26">
        <v>-3407416</v>
      </c>
      <c r="H67" s="26">
        <v>6511828</v>
      </c>
      <c r="I67" s="26">
        <v>48331090</v>
      </c>
      <c r="J67" s="26">
        <v>2852877</v>
      </c>
      <c r="K67" s="26">
        <v>-3807468</v>
      </c>
      <c r="L67" s="26">
        <v>7100535</v>
      </c>
      <c r="M67" s="26">
        <v>6145944</v>
      </c>
      <c r="N67" s="26"/>
      <c r="O67" s="26"/>
      <c r="P67" s="26"/>
      <c r="Q67" s="26"/>
      <c r="R67" s="26"/>
      <c r="S67" s="26"/>
      <c r="T67" s="26"/>
      <c r="U67" s="26"/>
      <c r="V67" s="26">
        <v>54477034</v>
      </c>
      <c r="W67" s="26">
        <v>51697830</v>
      </c>
      <c r="X67" s="26"/>
      <c r="Y67" s="25"/>
      <c r="Z67" s="27">
        <v>103395658</v>
      </c>
    </row>
    <row r="68" spans="1:26" ht="12.75" hidden="1">
      <c r="A68" s="37" t="s">
        <v>31</v>
      </c>
      <c r="B68" s="19">
        <v>25727287</v>
      </c>
      <c r="C68" s="19"/>
      <c r="D68" s="20">
        <v>35612498</v>
      </c>
      <c r="E68" s="21">
        <v>35612498</v>
      </c>
      <c r="F68" s="21">
        <v>39090981</v>
      </c>
      <c r="G68" s="21">
        <v>-9350327</v>
      </c>
      <c r="H68" s="21">
        <v>4698407</v>
      </c>
      <c r="I68" s="21">
        <v>34439061</v>
      </c>
      <c r="J68" s="21">
        <v>1423657</v>
      </c>
      <c r="K68" s="21">
        <v>-9015644</v>
      </c>
      <c r="L68" s="21">
        <v>1239582</v>
      </c>
      <c r="M68" s="21">
        <v>-6352405</v>
      </c>
      <c r="N68" s="21"/>
      <c r="O68" s="21"/>
      <c r="P68" s="21"/>
      <c r="Q68" s="21"/>
      <c r="R68" s="21"/>
      <c r="S68" s="21"/>
      <c r="T68" s="21"/>
      <c r="U68" s="21"/>
      <c r="V68" s="21">
        <v>28086656</v>
      </c>
      <c r="W68" s="21">
        <v>17806248</v>
      </c>
      <c r="X68" s="21"/>
      <c r="Y68" s="20"/>
      <c r="Z68" s="23">
        <v>35612498</v>
      </c>
    </row>
    <row r="69" spans="1:26" ht="12.75" hidden="1">
      <c r="A69" s="38" t="s">
        <v>32</v>
      </c>
      <c r="B69" s="19">
        <v>57944653</v>
      </c>
      <c r="C69" s="19"/>
      <c r="D69" s="20">
        <v>61816320</v>
      </c>
      <c r="E69" s="21">
        <v>61816320</v>
      </c>
      <c r="F69" s="21">
        <v>5572593</v>
      </c>
      <c r="G69" s="21">
        <v>5370574</v>
      </c>
      <c r="H69" s="21">
        <v>835308</v>
      </c>
      <c r="I69" s="21">
        <v>11778475</v>
      </c>
      <c r="J69" s="21">
        <v>539695</v>
      </c>
      <c r="K69" s="21">
        <v>4322462</v>
      </c>
      <c r="L69" s="21">
        <v>5035684</v>
      </c>
      <c r="M69" s="21">
        <v>9897841</v>
      </c>
      <c r="N69" s="21"/>
      <c r="O69" s="21"/>
      <c r="P69" s="21"/>
      <c r="Q69" s="21"/>
      <c r="R69" s="21"/>
      <c r="S69" s="21"/>
      <c r="T69" s="21"/>
      <c r="U69" s="21"/>
      <c r="V69" s="21">
        <v>21676316</v>
      </c>
      <c r="W69" s="21">
        <v>30908160</v>
      </c>
      <c r="X69" s="21"/>
      <c r="Y69" s="20"/>
      <c r="Z69" s="23">
        <v>61816320</v>
      </c>
    </row>
    <row r="70" spans="1:26" ht="12.75" hidden="1">
      <c r="A70" s="39" t="s">
        <v>103</v>
      </c>
      <c r="B70" s="19">
        <v>48494138</v>
      </c>
      <c r="C70" s="19"/>
      <c r="D70" s="20">
        <v>51956560</v>
      </c>
      <c r="E70" s="21">
        <v>51956560</v>
      </c>
      <c r="F70" s="21">
        <v>4743709</v>
      </c>
      <c r="G70" s="21">
        <v>4559538</v>
      </c>
      <c r="H70" s="21"/>
      <c r="I70" s="21">
        <v>9303247</v>
      </c>
      <c r="J70" s="21">
        <v>-297285</v>
      </c>
      <c r="K70" s="21">
        <v>3489680</v>
      </c>
      <c r="L70" s="21">
        <v>4198580</v>
      </c>
      <c r="M70" s="21">
        <v>7390975</v>
      </c>
      <c r="N70" s="21"/>
      <c r="O70" s="21"/>
      <c r="P70" s="21"/>
      <c r="Q70" s="21"/>
      <c r="R70" s="21"/>
      <c r="S70" s="21"/>
      <c r="T70" s="21"/>
      <c r="U70" s="21"/>
      <c r="V70" s="21">
        <v>16694222</v>
      </c>
      <c r="W70" s="21">
        <v>25978278</v>
      </c>
      <c r="X70" s="21"/>
      <c r="Y70" s="20"/>
      <c r="Z70" s="23">
        <v>51956560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9450515</v>
      </c>
      <c r="C73" s="19"/>
      <c r="D73" s="20">
        <v>9859760</v>
      </c>
      <c r="E73" s="21">
        <v>9859760</v>
      </c>
      <c r="F73" s="21">
        <v>828884</v>
      </c>
      <c r="G73" s="21">
        <v>804227</v>
      </c>
      <c r="H73" s="21">
        <v>835308</v>
      </c>
      <c r="I73" s="21">
        <v>2468419</v>
      </c>
      <c r="J73" s="21">
        <v>836980</v>
      </c>
      <c r="K73" s="21">
        <v>832782</v>
      </c>
      <c r="L73" s="21">
        <v>837104</v>
      </c>
      <c r="M73" s="21">
        <v>2506866</v>
      </c>
      <c r="N73" s="21"/>
      <c r="O73" s="21"/>
      <c r="P73" s="21"/>
      <c r="Q73" s="21"/>
      <c r="R73" s="21"/>
      <c r="S73" s="21"/>
      <c r="T73" s="21"/>
      <c r="U73" s="21"/>
      <c r="V73" s="21">
        <v>4975285</v>
      </c>
      <c r="W73" s="21">
        <v>4929882</v>
      </c>
      <c r="X73" s="21"/>
      <c r="Y73" s="20"/>
      <c r="Z73" s="23">
        <v>9859760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6809</v>
      </c>
      <c r="H74" s="21"/>
      <c r="I74" s="21">
        <v>6809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6809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9273014</v>
      </c>
      <c r="C75" s="28"/>
      <c r="D75" s="29">
        <v>5966840</v>
      </c>
      <c r="E75" s="30">
        <v>5966840</v>
      </c>
      <c r="F75" s="30">
        <v>563104</v>
      </c>
      <c r="G75" s="30">
        <v>572337</v>
      </c>
      <c r="H75" s="30">
        <v>978113</v>
      </c>
      <c r="I75" s="30">
        <v>2113554</v>
      </c>
      <c r="J75" s="30">
        <v>889525</v>
      </c>
      <c r="K75" s="30">
        <v>885714</v>
      </c>
      <c r="L75" s="30">
        <v>825269</v>
      </c>
      <c r="M75" s="30">
        <v>2600508</v>
      </c>
      <c r="N75" s="30"/>
      <c r="O75" s="30"/>
      <c r="P75" s="30"/>
      <c r="Q75" s="30"/>
      <c r="R75" s="30"/>
      <c r="S75" s="30"/>
      <c r="T75" s="30"/>
      <c r="U75" s="30"/>
      <c r="V75" s="30">
        <v>4714062</v>
      </c>
      <c r="W75" s="30">
        <v>2983422</v>
      </c>
      <c r="X75" s="30"/>
      <c r="Y75" s="29"/>
      <c r="Z75" s="31">
        <v>5966840</v>
      </c>
    </row>
    <row r="76" spans="1:26" ht="12.75" hidden="1">
      <c r="A76" s="42" t="s">
        <v>288</v>
      </c>
      <c r="B76" s="32">
        <v>92944954</v>
      </c>
      <c r="C76" s="32"/>
      <c r="D76" s="33">
        <v>103395660</v>
      </c>
      <c r="E76" s="34">
        <v>103395660</v>
      </c>
      <c r="F76" s="34">
        <v>44397794</v>
      </c>
      <c r="G76" s="34">
        <v>-4211643</v>
      </c>
      <c r="H76" s="34">
        <v>6511828</v>
      </c>
      <c r="I76" s="34">
        <v>46697979</v>
      </c>
      <c r="J76" s="34">
        <v>2852877</v>
      </c>
      <c r="K76" s="34">
        <v>-3807468</v>
      </c>
      <c r="L76" s="34">
        <v>7257937</v>
      </c>
      <c r="M76" s="34">
        <v>6303346</v>
      </c>
      <c r="N76" s="34"/>
      <c r="O76" s="34"/>
      <c r="P76" s="34"/>
      <c r="Q76" s="34"/>
      <c r="R76" s="34"/>
      <c r="S76" s="34"/>
      <c r="T76" s="34"/>
      <c r="U76" s="34"/>
      <c r="V76" s="34">
        <v>53001325</v>
      </c>
      <c r="W76" s="34">
        <v>51697830</v>
      </c>
      <c r="X76" s="34"/>
      <c r="Y76" s="33"/>
      <c r="Z76" s="35">
        <v>103395660</v>
      </c>
    </row>
    <row r="77" spans="1:26" ht="12.75" hidden="1">
      <c r="A77" s="37" t="s">
        <v>31</v>
      </c>
      <c r="B77" s="19">
        <v>25727287</v>
      </c>
      <c r="C77" s="19"/>
      <c r="D77" s="20">
        <v>35612496</v>
      </c>
      <c r="E77" s="21">
        <v>35612496</v>
      </c>
      <c r="F77" s="21">
        <v>39090981</v>
      </c>
      <c r="G77" s="21">
        <v>-9350327</v>
      </c>
      <c r="H77" s="21">
        <v>4698407</v>
      </c>
      <c r="I77" s="21">
        <v>34439061</v>
      </c>
      <c r="J77" s="21">
        <v>1423657</v>
      </c>
      <c r="K77" s="21">
        <v>-9015644</v>
      </c>
      <c r="L77" s="21">
        <v>1396984</v>
      </c>
      <c r="M77" s="21">
        <v>-6195003</v>
      </c>
      <c r="N77" s="21"/>
      <c r="O77" s="21"/>
      <c r="P77" s="21"/>
      <c r="Q77" s="21"/>
      <c r="R77" s="21"/>
      <c r="S77" s="21"/>
      <c r="T77" s="21"/>
      <c r="U77" s="21"/>
      <c r="V77" s="21">
        <v>28244058</v>
      </c>
      <c r="W77" s="21">
        <v>17806248</v>
      </c>
      <c r="X77" s="21"/>
      <c r="Y77" s="20"/>
      <c r="Z77" s="23">
        <v>35612496</v>
      </c>
    </row>
    <row r="78" spans="1:26" ht="12.75" hidden="1">
      <c r="A78" s="38" t="s">
        <v>32</v>
      </c>
      <c r="B78" s="19">
        <v>57944653</v>
      </c>
      <c r="C78" s="19"/>
      <c r="D78" s="20">
        <v>61816320</v>
      </c>
      <c r="E78" s="21">
        <v>61816320</v>
      </c>
      <c r="F78" s="21">
        <v>4743709</v>
      </c>
      <c r="G78" s="21">
        <v>4566347</v>
      </c>
      <c r="H78" s="21">
        <v>835308</v>
      </c>
      <c r="I78" s="21">
        <v>10145364</v>
      </c>
      <c r="J78" s="21">
        <v>539695</v>
      </c>
      <c r="K78" s="21">
        <v>4322462</v>
      </c>
      <c r="L78" s="21">
        <v>5035684</v>
      </c>
      <c r="M78" s="21">
        <v>9897841</v>
      </c>
      <c r="N78" s="21"/>
      <c r="O78" s="21"/>
      <c r="P78" s="21"/>
      <c r="Q78" s="21"/>
      <c r="R78" s="21"/>
      <c r="S78" s="21"/>
      <c r="T78" s="21"/>
      <c r="U78" s="21"/>
      <c r="V78" s="21">
        <v>20043205</v>
      </c>
      <c r="W78" s="21">
        <v>30908160</v>
      </c>
      <c r="X78" s="21"/>
      <c r="Y78" s="20"/>
      <c r="Z78" s="23">
        <v>61816320</v>
      </c>
    </row>
    <row r="79" spans="1:26" ht="12.75" hidden="1">
      <c r="A79" s="39" t="s">
        <v>103</v>
      </c>
      <c r="B79" s="19">
        <v>48494138</v>
      </c>
      <c r="C79" s="19"/>
      <c r="D79" s="20">
        <v>51956556</v>
      </c>
      <c r="E79" s="21">
        <v>51956556</v>
      </c>
      <c r="F79" s="21">
        <v>4743709</v>
      </c>
      <c r="G79" s="21">
        <v>4566347</v>
      </c>
      <c r="H79" s="21">
        <v>835308</v>
      </c>
      <c r="I79" s="21">
        <v>10145364</v>
      </c>
      <c r="J79" s="21">
        <v>539695</v>
      </c>
      <c r="K79" s="21">
        <v>3489680</v>
      </c>
      <c r="L79" s="21">
        <v>4198580</v>
      </c>
      <c r="M79" s="21">
        <v>8227955</v>
      </c>
      <c r="N79" s="21"/>
      <c r="O79" s="21"/>
      <c r="P79" s="21"/>
      <c r="Q79" s="21"/>
      <c r="R79" s="21"/>
      <c r="S79" s="21"/>
      <c r="T79" s="21"/>
      <c r="U79" s="21"/>
      <c r="V79" s="21">
        <v>18373319</v>
      </c>
      <c r="W79" s="21">
        <v>25978278</v>
      </c>
      <c r="X79" s="21"/>
      <c r="Y79" s="20"/>
      <c r="Z79" s="23">
        <v>51956556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9450515</v>
      </c>
      <c r="C82" s="19"/>
      <c r="D82" s="20">
        <v>9859764</v>
      </c>
      <c r="E82" s="21">
        <v>9859764</v>
      </c>
      <c r="F82" s="21"/>
      <c r="G82" s="21"/>
      <c r="H82" s="21"/>
      <c r="I82" s="21"/>
      <c r="J82" s="21"/>
      <c r="K82" s="21">
        <v>832782</v>
      </c>
      <c r="L82" s="21">
        <v>837104</v>
      </c>
      <c r="M82" s="21">
        <v>1669886</v>
      </c>
      <c r="N82" s="21"/>
      <c r="O82" s="21"/>
      <c r="P82" s="21"/>
      <c r="Q82" s="21"/>
      <c r="R82" s="21"/>
      <c r="S82" s="21"/>
      <c r="T82" s="21"/>
      <c r="U82" s="21"/>
      <c r="V82" s="21">
        <v>1669886</v>
      </c>
      <c r="W82" s="21">
        <v>4929882</v>
      </c>
      <c r="X82" s="21"/>
      <c r="Y82" s="20"/>
      <c r="Z82" s="23">
        <v>9859764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9273014</v>
      </c>
      <c r="C84" s="28"/>
      <c r="D84" s="29">
        <v>5966844</v>
      </c>
      <c r="E84" s="30">
        <v>5966844</v>
      </c>
      <c r="F84" s="30">
        <v>563104</v>
      </c>
      <c r="G84" s="30">
        <v>572337</v>
      </c>
      <c r="H84" s="30">
        <v>978113</v>
      </c>
      <c r="I84" s="30">
        <v>2113554</v>
      </c>
      <c r="J84" s="30">
        <v>889525</v>
      </c>
      <c r="K84" s="30">
        <v>885714</v>
      </c>
      <c r="L84" s="30">
        <v>825269</v>
      </c>
      <c r="M84" s="30">
        <v>2600508</v>
      </c>
      <c r="N84" s="30"/>
      <c r="O84" s="30"/>
      <c r="P84" s="30"/>
      <c r="Q84" s="30"/>
      <c r="R84" s="30"/>
      <c r="S84" s="30"/>
      <c r="T84" s="30"/>
      <c r="U84" s="30"/>
      <c r="V84" s="30">
        <v>4714062</v>
      </c>
      <c r="W84" s="30">
        <v>2983422</v>
      </c>
      <c r="X84" s="30"/>
      <c r="Y84" s="29"/>
      <c r="Z84" s="31">
        <v>5966844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12710000</v>
      </c>
      <c r="F5" s="358">
        <f t="shared" si="0"/>
        <v>12710000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6355000</v>
      </c>
      <c r="Y5" s="358">
        <f t="shared" si="0"/>
        <v>-6355000</v>
      </c>
      <c r="Z5" s="359">
        <f>+IF(X5&lt;&gt;0,+(Y5/X5)*100,0)</f>
        <v>-100</v>
      </c>
      <c r="AA5" s="360">
        <f>+AA6+AA8+AA11+AA13+AA15</f>
        <v>12710000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12710000</v>
      </c>
      <c r="F6" s="59">
        <f t="shared" si="1"/>
        <v>12710000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6355000</v>
      </c>
      <c r="Y6" s="59">
        <f t="shared" si="1"/>
        <v>-6355000</v>
      </c>
      <c r="Z6" s="61">
        <f>+IF(X6&lt;&gt;0,+(Y6/X6)*100,0)</f>
        <v>-100</v>
      </c>
      <c r="AA6" s="62">
        <f t="shared" si="1"/>
        <v>12710000</v>
      </c>
    </row>
    <row r="7" spans="1:27" ht="12.75">
      <c r="A7" s="291" t="s">
        <v>230</v>
      </c>
      <c r="B7" s="142"/>
      <c r="C7" s="60"/>
      <c r="D7" s="340"/>
      <c r="E7" s="60">
        <v>12710000</v>
      </c>
      <c r="F7" s="59">
        <v>12710000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6355000</v>
      </c>
      <c r="Y7" s="59">
        <v>-6355000</v>
      </c>
      <c r="Z7" s="61">
        <v>-100</v>
      </c>
      <c r="AA7" s="62">
        <v>12710000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12710000</v>
      </c>
      <c r="F60" s="264">
        <f t="shared" si="14"/>
        <v>12710000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6355000</v>
      </c>
      <c r="Y60" s="264">
        <f t="shared" si="14"/>
        <v>-6355000</v>
      </c>
      <c r="Z60" s="337">
        <f>+IF(X60&lt;&gt;0,+(Y60/X60)*100,0)</f>
        <v>-100</v>
      </c>
      <c r="AA60" s="232">
        <f>+AA57+AA54+AA51+AA40+AA37+AA34+AA22+AA5</f>
        <v>12710000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231253284</v>
      </c>
      <c r="D5" s="153">
        <f>SUM(D6:D8)</f>
        <v>0</v>
      </c>
      <c r="E5" s="154">
        <f t="shared" si="0"/>
        <v>305238875</v>
      </c>
      <c r="F5" s="100">
        <f t="shared" si="0"/>
        <v>305238875</v>
      </c>
      <c r="G5" s="100">
        <f t="shared" si="0"/>
        <v>134335823</v>
      </c>
      <c r="H5" s="100">
        <f t="shared" si="0"/>
        <v>-7603188</v>
      </c>
      <c r="I5" s="100">
        <f t="shared" si="0"/>
        <v>9989902</v>
      </c>
      <c r="J5" s="100">
        <f t="shared" si="0"/>
        <v>136722537</v>
      </c>
      <c r="K5" s="100">
        <f t="shared" si="0"/>
        <v>-8307032</v>
      </c>
      <c r="L5" s="100">
        <f t="shared" si="0"/>
        <v>-6509056</v>
      </c>
      <c r="M5" s="100">
        <f t="shared" si="0"/>
        <v>72112460</v>
      </c>
      <c r="N5" s="100">
        <f t="shared" si="0"/>
        <v>57296372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194018909</v>
      </c>
      <c r="X5" s="100">
        <f t="shared" si="0"/>
        <v>152619438</v>
      </c>
      <c r="Y5" s="100">
        <f t="shared" si="0"/>
        <v>41399471</v>
      </c>
      <c r="Z5" s="137">
        <f>+IF(X5&lt;&gt;0,+(Y5/X5)*100,0)</f>
        <v>27.125949055060733</v>
      </c>
      <c r="AA5" s="153">
        <f>SUM(AA6:AA8)</f>
        <v>305238875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231054846</v>
      </c>
      <c r="D7" s="157"/>
      <c r="E7" s="158">
        <v>305238875</v>
      </c>
      <c r="F7" s="159">
        <v>305238875</v>
      </c>
      <c r="G7" s="159">
        <v>134335823</v>
      </c>
      <c r="H7" s="159">
        <v>-7618359</v>
      </c>
      <c r="I7" s="159">
        <v>9989902</v>
      </c>
      <c r="J7" s="159">
        <v>136707366</v>
      </c>
      <c r="K7" s="159">
        <v>-8307032</v>
      </c>
      <c r="L7" s="159">
        <v>-6509056</v>
      </c>
      <c r="M7" s="159">
        <v>72112460</v>
      </c>
      <c r="N7" s="159">
        <v>57296372</v>
      </c>
      <c r="O7" s="159"/>
      <c r="P7" s="159"/>
      <c r="Q7" s="159"/>
      <c r="R7" s="159"/>
      <c r="S7" s="159"/>
      <c r="T7" s="159"/>
      <c r="U7" s="159"/>
      <c r="V7" s="159"/>
      <c r="W7" s="159">
        <v>194003738</v>
      </c>
      <c r="X7" s="159">
        <v>152619438</v>
      </c>
      <c r="Y7" s="159">
        <v>41384300</v>
      </c>
      <c r="Z7" s="141">
        <v>27.12</v>
      </c>
      <c r="AA7" s="157">
        <v>305238875</v>
      </c>
    </row>
    <row r="8" spans="1:27" ht="12.75">
      <c r="A8" s="138" t="s">
        <v>77</v>
      </c>
      <c r="B8" s="136"/>
      <c r="C8" s="155">
        <v>198438</v>
      </c>
      <c r="D8" s="155"/>
      <c r="E8" s="156"/>
      <c r="F8" s="60"/>
      <c r="G8" s="60"/>
      <c r="H8" s="60">
        <v>15171</v>
      </c>
      <c r="I8" s="60"/>
      <c r="J8" s="60">
        <v>15171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15171</v>
      </c>
      <c r="X8" s="60"/>
      <c r="Y8" s="60">
        <v>15171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4500403</v>
      </c>
      <c r="D9" s="153">
        <f>SUM(D10:D14)</f>
        <v>0</v>
      </c>
      <c r="E9" s="154">
        <f t="shared" si="1"/>
        <v>9185000</v>
      </c>
      <c r="F9" s="100">
        <f t="shared" si="1"/>
        <v>9185000</v>
      </c>
      <c r="G9" s="100">
        <f t="shared" si="1"/>
        <v>301098</v>
      </c>
      <c r="H9" s="100">
        <f t="shared" si="1"/>
        <v>268581</v>
      </c>
      <c r="I9" s="100">
        <f t="shared" si="1"/>
        <v>172442</v>
      </c>
      <c r="J9" s="100">
        <f t="shared" si="1"/>
        <v>742121</v>
      </c>
      <c r="K9" s="100">
        <f t="shared" si="1"/>
        <v>331387</v>
      </c>
      <c r="L9" s="100">
        <f t="shared" si="1"/>
        <v>464401</v>
      </c>
      <c r="M9" s="100">
        <f t="shared" si="1"/>
        <v>-50815</v>
      </c>
      <c r="N9" s="100">
        <f t="shared" si="1"/>
        <v>744973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1487094</v>
      </c>
      <c r="X9" s="100">
        <f t="shared" si="1"/>
        <v>4592502</v>
      </c>
      <c r="Y9" s="100">
        <f t="shared" si="1"/>
        <v>-3105408</v>
      </c>
      <c r="Z9" s="137">
        <f>+IF(X9&lt;&gt;0,+(Y9/X9)*100,0)</f>
        <v>-67.61908867976541</v>
      </c>
      <c r="AA9" s="153">
        <f>SUM(AA10:AA14)</f>
        <v>9185000</v>
      </c>
    </row>
    <row r="10" spans="1:27" ht="12.75">
      <c r="A10" s="138" t="s">
        <v>79</v>
      </c>
      <c r="B10" s="136"/>
      <c r="C10" s="155">
        <v>41397</v>
      </c>
      <c r="D10" s="155"/>
      <c r="E10" s="156">
        <v>4785000</v>
      </c>
      <c r="F10" s="60">
        <v>4785000</v>
      </c>
      <c r="G10" s="60"/>
      <c r="H10" s="60"/>
      <c r="I10" s="60"/>
      <c r="J10" s="60"/>
      <c r="K10" s="60">
        <v>1279</v>
      </c>
      <c r="L10" s="60">
        <v>138777</v>
      </c>
      <c r="M10" s="60">
        <v>26836</v>
      </c>
      <c r="N10" s="60">
        <v>166892</v>
      </c>
      <c r="O10" s="60"/>
      <c r="P10" s="60"/>
      <c r="Q10" s="60"/>
      <c r="R10" s="60"/>
      <c r="S10" s="60"/>
      <c r="T10" s="60"/>
      <c r="U10" s="60"/>
      <c r="V10" s="60"/>
      <c r="W10" s="60">
        <v>166892</v>
      </c>
      <c r="X10" s="60">
        <v>2392500</v>
      </c>
      <c r="Y10" s="60">
        <v>-2225608</v>
      </c>
      <c r="Z10" s="140">
        <v>-93.02</v>
      </c>
      <c r="AA10" s="155">
        <v>4785000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4459006</v>
      </c>
      <c r="D12" s="155"/>
      <c r="E12" s="156">
        <v>4400000</v>
      </c>
      <c r="F12" s="60">
        <v>4400000</v>
      </c>
      <c r="G12" s="60">
        <v>301098</v>
      </c>
      <c r="H12" s="60">
        <v>268581</v>
      </c>
      <c r="I12" s="60">
        <v>172442</v>
      </c>
      <c r="J12" s="60">
        <v>742121</v>
      </c>
      <c r="K12" s="60">
        <v>330108</v>
      </c>
      <c r="L12" s="60">
        <v>325624</v>
      </c>
      <c r="M12" s="60">
        <v>-77651</v>
      </c>
      <c r="N12" s="60">
        <v>578081</v>
      </c>
      <c r="O12" s="60"/>
      <c r="P12" s="60"/>
      <c r="Q12" s="60"/>
      <c r="R12" s="60"/>
      <c r="S12" s="60"/>
      <c r="T12" s="60"/>
      <c r="U12" s="60"/>
      <c r="V12" s="60"/>
      <c r="W12" s="60">
        <v>1320202</v>
      </c>
      <c r="X12" s="60">
        <v>2200002</v>
      </c>
      <c r="Y12" s="60">
        <v>-879800</v>
      </c>
      <c r="Z12" s="140">
        <v>-39.99</v>
      </c>
      <c r="AA12" s="155">
        <v>4400000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47650626</v>
      </c>
      <c r="D15" s="153">
        <f>SUM(D16:D18)</f>
        <v>0</v>
      </c>
      <c r="E15" s="154">
        <f t="shared" si="2"/>
        <v>61730000</v>
      </c>
      <c r="F15" s="100">
        <f t="shared" si="2"/>
        <v>61730000</v>
      </c>
      <c r="G15" s="100">
        <f t="shared" si="2"/>
        <v>96548</v>
      </c>
      <c r="H15" s="100">
        <f t="shared" si="2"/>
        <v>22048</v>
      </c>
      <c r="I15" s="100">
        <f t="shared" si="2"/>
        <v>21399</v>
      </c>
      <c r="J15" s="100">
        <f t="shared" si="2"/>
        <v>139995</v>
      </c>
      <c r="K15" s="100">
        <f t="shared" si="2"/>
        <v>10230411</v>
      </c>
      <c r="L15" s="100">
        <f t="shared" si="2"/>
        <v>9097424</v>
      </c>
      <c r="M15" s="100">
        <f t="shared" si="2"/>
        <v>206534</v>
      </c>
      <c r="N15" s="100">
        <f t="shared" si="2"/>
        <v>19534369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19674364</v>
      </c>
      <c r="X15" s="100">
        <f t="shared" si="2"/>
        <v>30864996</v>
      </c>
      <c r="Y15" s="100">
        <f t="shared" si="2"/>
        <v>-11190632</v>
      </c>
      <c r="Z15" s="137">
        <f>+IF(X15&lt;&gt;0,+(Y15/X15)*100,0)</f>
        <v>-36.25670970441726</v>
      </c>
      <c r="AA15" s="153">
        <f>SUM(AA16:AA18)</f>
        <v>61730000</v>
      </c>
    </row>
    <row r="16" spans="1:27" ht="12.75">
      <c r="A16" s="138" t="s">
        <v>85</v>
      </c>
      <c r="B16" s="136"/>
      <c r="C16" s="155">
        <v>638068</v>
      </c>
      <c r="D16" s="155"/>
      <c r="E16" s="156">
        <v>625000</v>
      </c>
      <c r="F16" s="60">
        <v>625000</v>
      </c>
      <c r="G16" s="60">
        <v>83826</v>
      </c>
      <c r="H16" s="60">
        <v>12038</v>
      </c>
      <c r="I16" s="60">
        <v>11989</v>
      </c>
      <c r="J16" s="60">
        <v>107853</v>
      </c>
      <c r="K16" s="60">
        <v>87650</v>
      </c>
      <c r="L16" s="60">
        <v>144569</v>
      </c>
      <c r="M16" s="60">
        <v>23564</v>
      </c>
      <c r="N16" s="60">
        <v>255783</v>
      </c>
      <c r="O16" s="60"/>
      <c r="P16" s="60"/>
      <c r="Q16" s="60"/>
      <c r="R16" s="60"/>
      <c r="S16" s="60"/>
      <c r="T16" s="60"/>
      <c r="U16" s="60"/>
      <c r="V16" s="60"/>
      <c r="W16" s="60">
        <v>363636</v>
      </c>
      <c r="X16" s="60">
        <v>312498</v>
      </c>
      <c r="Y16" s="60">
        <v>51138</v>
      </c>
      <c r="Z16" s="140">
        <v>16.36</v>
      </c>
      <c r="AA16" s="155">
        <v>625000</v>
      </c>
    </row>
    <row r="17" spans="1:27" ht="12.75">
      <c r="A17" s="138" t="s">
        <v>86</v>
      </c>
      <c r="B17" s="136"/>
      <c r="C17" s="155">
        <v>47012558</v>
      </c>
      <c r="D17" s="155"/>
      <c r="E17" s="156">
        <v>61105000</v>
      </c>
      <c r="F17" s="60">
        <v>61105000</v>
      </c>
      <c r="G17" s="60">
        <v>12722</v>
      </c>
      <c r="H17" s="60">
        <v>10010</v>
      </c>
      <c r="I17" s="60">
        <v>9410</v>
      </c>
      <c r="J17" s="60">
        <v>32142</v>
      </c>
      <c r="K17" s="60">
        <v>10142761</v>
      </c>
      <c r="L17" s="60">
        <v>8952855</v>
      </c>
      <c r="M17" s="60">
        <v>182970</v>
      </c>
      <c r="N17" s="60">
        <v>19278586</v>
      </c>
      <c r="O17" s="60"/>
      <c r="P17" s="60"/>
      <c r="Q17" s="60"/>
      <c r="R17" s="60"/>
      <c r="S17" s="60"/>
      <c r="T17" s="60"/>
      <c r="U17" s="60"/>
      <c r="V17" s="60"/>
      <c r="W17" s="60">
        <v>19310728</v>
      </c>
      <c r="X17" s="60">
        <v>30552498</v>
      </c>
      <c r="Y17" s="60">
        <v>-11241770</v>
      </c>
      <c r="Z17" s="140">
        <v>-36.79</v>
      </c>
      <c r="AA17" s="155">
        <v>61105000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148838023</v>
      </c>
      <c r="D19" s="153">
        <f>SUM(D20:D23)</f>
        <v>0</v>
      </c>
      <c r="E19" s="154">
        <f t="shared" si="3"/>
        <v>103542593</v>
      </c>
      <c r="F19" s="100">
        <f t="shared" si="3"/>
        <v>103542593</v>
      </c>
      <c r="G19" s="100">
        <f t="shared" si="3"/>
        <v>6148525</v>
      </c>
      <c r="H19" s="100">
        <f t="shared" si="3"/>
        <v>5960590</v>
      </c>
      <c r="I19" s="100">
        <f t="shared" si="3"/>
        <v>4384674</v>
      </c>
      <c r="J19" s="100">
        <f t="shared" si="3"/>
        <v>16493789</v>
      </c>
      <c r="K19" s="100">
        <f t="shared" si="3"/>
        <v>7972790</v>
      </c>
      <c r="L19" s="100">
        <f t="shared" si="3"/>
        <v>17445130</v>
      </c>
      <c r="M19" s="100">
        <f t="shared" si="3"/>
        <v>5096555</v>
      </c>
      <c r="N19" s="100">
        <f t="shared" si="3"/>
        <v>30514475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47008264</v>
      </c>
      <c r="X19" s="100">
        <f t="shared" si="3"/>
        <v>51771294</v>
      </c>
      <c r="Y19" s="100">
        <f t="shared" si="3"/>
        <v>-4763030</v>
      </c>
      <c r="Z19" s="137">
        <f>+IF(X19&lt;&gt;0,+(Y19/X19)*100,0)</f>
        <v>-9.20013704892136</v>
      </c>
      <c r="AA19" s="153">
        <f>SUM(AA20:AA23)</f>
        <v>103542593</v>
      </c>
    </row>
    <row r="20" spans="1:27" ht="12.75">
      <c r="A20" s="138" t="s">
        <v>89</v>
      </c>
      <c r="B20" s="136"/>
      <c r="C20" s="155">
        <v>139287267</v>
      </c>
      <c r="D20" s="155"/>
      <c r="E20" s="156">
        <v>93630833</v>
      </c>
      <c r="F20" s="60">
        <v>93630833</v>
      </c>
      <c r="G20" s="60">
        <v>5306814</v>
      </c>
      <c r="H20" s="60">
        <v>5132650</v>
      </c>
      <c r="I20" s="60">
        <v>3544979</v>
      </c>
      <c r="J20" s="60">
        <v>13984443</v>
      </c>
      <c r="K20" s="60">
        <v>7123382</v>
      </c>
      <c r="L20" s="60">
        <v>16606096</v>
      </c>
      <c r="M20" s="60">
        <v>4247913</v>
      </c>
      <c r="N20" s="60">
        <v>27977391</v>
      </c>
      <c r="O20" s="60"/>
      <c r="P20" s="60"/>
      <c r="Q20" s="60"/>
      <c r="R20" s="60"/>
      <c r="S20" s="60"/>
      <c r="T20" s="60"/>
      <c r="U20" s="60"/>
      <c r="V20" s="60"/>
      <c r="W20" s="60">
        <v>41961834</v>
      </c>
      <c r="X20" s="60">
        <v>46815414</v>
      </c>
      <c r="Y20" s="60">
        <v>-4853580</v>
      </c>
      <c r="Z20" s="140">
        <v>-10.37</v>
      </c>
      <c r="AA20" s="155">
        <v>93630833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9550756</v>
      </c>
      <c r="D23" s="155"/>
      <c r="E23" s="156">
        <v>9911760</v>
      </c>
      <c r="F23" s="60">
        <v>9911760</v>
      </c>
      <c r="G23" s="60">
        <v>841711</v>
      </c>
      <c r="H23" s="60">
        <v>827940</v>
      </c>
      <c r="I23" s="60">
        <v>839695</v>
      </c>
      <c r="J23" s="60">
        <v>2509346</v>
      </c>
      <c r="K23" s="60">
        <v>849408</v>
      </c>
      <c r="L23" s="60">
        <v>839034</v>
      </c>
      <c r="M23" s="60">
        <v>848642</v>
      </c>
      <c r="N23" s="60">
        <v>2537084</v>
      </c>
      <c r="O23" s="60"/>
      <c r="P23" s="60"/>
      <c r="Q23" s="60"/>
      <c r="R23" s="60"/>
      <c r="S23" s="60"/>
      <c r="T23" s="60"/>
      <c r="U23" s="60"/>
      <c r="V23" s="60"/>
      <c r="W23" s="60">
        <v>5046430</v>
      </c>
      <c r="X23" s="60">
        <v>4955880</v>
      </c>
      <c r="Y23" s="60">
        <v>90550</v>
      </c>
      <c r="Z23" s="140">
        <v>1.83</v>
      </c>
      <c r="AA23" s="155">
        <v>9911760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432242336</v>
      </c>
      <c r="D25" s="168">
        <f>+D5+D9+D15+D19+D24</f>
        <v>0</v>
      </c>
      <c r="E25" s="169">
        <f t="shared" si="4"/>
        <v>479696468</v>
      </c>
      <c r="F25" s="73">
        <f t="shared" si="4"/>
        <v>479696468</v>
      </c>
      <c r="G25" s="73">
        <f t="shared" si="4"/>
        <v>140881994</v>
      </c>
      <c r="H25" s="73">
        <f t="shared" si="4"/>
        <v>-1351969</v>
      </c>
      <c r="I25" s="73">
        <f t="shared" si="4"/>
        <v>14568417</v>
      </c>
      <c r="J25" s="73">
        <f t="shared" si="4"/>
        <v>154098442</v>
      </c>
      <c r="K25" s="73">
        <f t="shared" si="4"/>
        <v>10227556</v>
      </c>
      <c r="L25" s="73">
        <f t="shared" si="4"/>
        <v>20497899</v>
      </c>
      <c r="M25" s="73">
        <f t="shared" si="4"/>
        <v>77364734</v>
      </c>
      <c r="N25" s="73">
        <f t="shared" si="4"/>
        <v>108090189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262188631</v>
      </c>
      <c r="X25" s="73">
        <f t="shared" si="4"/>
        <v>239848230</v>
      </c>
      <c r="Y25" s="73">
        <f t="shared" si="4"/>
        <v>22340401</v>
      </c>
      <c r="Z25" s="170">
        <f>+IF(X25&lt;&gt;0,+(Y25/X25)*100,0)</f>
        <v>9.31439060442514</v>
      </c>
      <c r="AA25" s="168">
        <f>+AA5+AA9+AA15+AA19+AA24</f>
        <v>479696468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198118438</v>
      </c>
      <c r="D28" s="153">
        <f>SUM(D29:D31)</f>
        <v>0</v>
      </c>
      <c r="E28" s="154">
        <f t="shared" si="5"/>
        <v>183263508</v>
      </c>
      <c r="F28" s="100">
        <f t="shared" si="5"/>
        <v>183263508</v>
      </c>
      <c r="G28" s="100">
        <f t="shared" si="5"/>
        <v>4534032</v>
      </c>
      <c r="H28" s="100">
        <f t="shared" si="5"/>
        <v>7105570</v>
      </c>
      <c r="I28" s="100">
        <f t="shared" si="5"/>
        <v>25437855</v>
      </c>
      <c r="J28" s="100">
        <f t="shared" si="5"/>
        <v>37077457</v>
      </c>
      <c r="K28" s="100">
        <f t="shared" si="5"/>
        <v>13277660</v>
      </c>
      <c r="L28" s="100">
        <f t="shared" si="5"/>
        <v>445965</v>
      </c>
      <c r="M28" s="100">
        <f t="shared" si="5"/>
        <v>16012630</v>
      </c>
      <c r="N28" s="100">
        <f t="shared" si="5"/>
        <v>29736255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66813712</v>
      </c>
      <c r="X28" s="100">
        <f t="shared" si="5"/>
        <v>91631760</v>
      </c>
      <c r="Y28" s="100">
        <f t="shared" si="5"/>
        <v>-24818048</v>
      </c>
      <c r="Z28" s="137">
        <f>+IF(X28&lt;&gt;0,+(Y28/X28)*100,0)</f>
        <v>-27.084547977688082</v>
      </c>
      <c r="AA28" s="153">
        <f>SUM(AA29:AA31)</f>
        <v>183263508</v>
      </c>
    </row>
    <row r="29" spans="1:27" ht="12.75">
      <c r="A29" s="138" t="s">
        <v>75</v>
      </c>
      <c r="B29" s="136"/>
      <c r="C29" s="155">
        <v>29197395</v>
      </c>
      <c r="D29" s="155"/>
      <c r="E29" s="156">
        <v>29282160</v>
      </c>
      <c r="F29" s="60">
        <v>29282160</v>
      </c>
      <c r="G29" s="60">
        <v>1236710</v>
      </c>
      <c r="H29" s="60">
        <v>372301</v>
      </c>
      <c r="I29" s="60">
        <v>6382523</v>
      </c>
      <c r="J29" s="60">
        <v>7991534</v>
      </c>
      <c r="K29" s="60">
        <v>2455263</v>
      </c>
      <c r="L29" s="60">
        <v>1963485</v>
      </c>
      <c r="M29" s="60">
        <v>2366812</v>
      </c>
      <c r="N29" s="60">
        <v>6785560</v>
      </c>
      <c r="O29" s="60"/>
      <c r="P29" s="60"/>
      <c r="Q29" s="60"/>
      <c r="R29" s="60"/>
      <c r="S29" s="60"/>
      <c r="T29" s="60"/>
      <c r="U29" s="60"/>
      <c r="V29" s="60"/>
      <c r="W29" s="60">
        <v>14777094</v>
      </c>
      <c r="X29" s="60">
        <v>14641080</v>
      </c>
      <c r="Y29" s="60">
        <v>136014</v>
      </c>
      <c r="Z29" s="140">
        <v>0.93</v>
      </c>
      <c r="AA29" s="155">
        <v>29282160</v>
      </c>
    </row>
    <row r="30" spans="1:27" ht="12.75">
      <c r="A30" s="138" t="s">
        <v>76</v>
      </c>
      <c r="B30" s="136"/>
      <c r="C30" s="157">
        <v>132302113</v>
      </c>
      <c r="D30" s="157"/>
      <c r="E30" s="158">
        <v>150642114</v>
      </c>
      <c r="F30" s="159">
        <v>150642114</v>
      </c>
      <c r="G30" s="159">
        <v>1991077</v>
      </c>
      <c r="H30" s="159">
        <v>4343092</v>
      </c>
      <c r="I30" s="159">
        <v>19055332</v>
      </c>
      <c r="J30" s="159">
        <v>25389501</v>
      </c>
      <c r="K30" s="159">
        <v>10822397</v>
      </c>
      <c r="L30" s="159">
        <v>-1517520</v>
      </c>
      <c r="M30" s="159">
        <v>13645818</v>
      </c>
      <c r="N30" s="159">
        <v>22950695</v>
      </c>
      <c r="O30" s="159"/>
      <c r="P30" s="159"/>
      <c r="Q30" s="159"/>
      <c r="R30" s="159"/>
      <c r="S30" s="159"/>
      <c r="T30" s="159"/>
      <c r="U30" s="159"/>
      <c r="V30" s="159"/>
      <c r="W30" s="159">
        <v>48340196</v>
      </c>
      <c r="X30" s="159">
        <v>75321060</v>
      </c>
      <c r="Y30" s="159">
        <v>-26980864</v>
      </c>
      <c r="Z30" s="141">
        <v>-35.82</v>
      </c>
      <c r="AA30" s="157">
        <v>150642114</v>
      </c>
    </row>
    <row r="31" spans="1:27" ht="12.75">
      <c r="A31" s="138" t="s">
        <v>77</v>
      </c>
      <c r="B31" s="136"/>
      <c r="C31" s="155">
        <v>36618930</v>
      </c>
      <c r="D31" s="155"/>
      <c r="E31" s="156">
        <v>3339234</v>
      </c>
      <c r="F31" s="60">
        <v>3339234</v>
      </c>
      <c r="G31" s="60">
        <v>1306245</v>
      </c>
      <c r="H31" s="60">
        <v>2390177</v>
      </c>
      <c r="I31" s="60"/>
      <c r="J31" s="60">
        <v>3696422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3696422</v>
      </c>
      <c r="X31" s="60">
        <v>1669620</v>
      </c>
      <c r="Y31" s="60">
        <v>2026802</v>
      </c>
      <c r="Z31" s="140">
        <v>121.39</v>
      </c>
      <c r="AA31" s="155">
        <v>3339234</v>
      </c>
    </row>
    <row r="32" spans="1:27" ht="12.75">
      <c r="A32" s="135" t="s">
        <v>78</v>
      </c>
      <c r="B32" s="136"/>
      <c r="C32" s="153">
        <f aca="true" t="shared" si="6" ref="C32:Y32">SUM(C33:C37)</f>
        <v>15642650</v>
      </c>
      <c r="D32" s="153">
        <f>SUM(D33:D37)</f>
        <v>0</v>
      </c>
      <c r="E32" s="154">
        <f t="shared" si="6"/>
        <v>25623077</v>
      </c>
      <c r="F32" s="100">
        <f t="shared" si="6"/>
        <v>25623077</v>
      </c>
      <c r="G32" s="100">
        <f t="shared" si="6"/>
        <v>114244</v>
      </c>
      <c r="H32" s="100">
        <f t="shared" si="6"/>
        <v>85015</v>
      </c>
      <c r="I32" s="100">
        <f t="shared" si="6"/>
        <v>5913032</v>
      </c>
      <c r="J32" s="100">
        <f t="shared" si="6"/>
        <v>6112291</v>
      </c>
      <c r="K32" s="100">
        <f t="shared" si="6"/>
        <v>2355793</v>
      </c>
      <c r="L32" s="100">
        <f t="shared" si="6"/>
        <v>2141805</v>
      </c>
      <c r="M32" s="100">
        <f t="shared" si="6"/>
        <v>2416982</v>
      </c>
      <c r="N32" s="100">
        <f t="shared" si="6"/>
        <v>6914580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13026871</v>
      </c>
      <c r="X32" s="100">
        <f t="shared" si="6"/>
        <v>12811638</v>
      </c>
      <c r="Y32" s="100">
        <f t="shared" si="6"/>
        <v>215233</v>
      </c>
      <c r="Z32" s="137">
        <f>+IF(X32&lt;&gt;0,+(Y32/X32)*100,0)</f>
        <v>1.679980342872629</v>
      </c>
      <c r="AA32" s="153">
        <f>SUM(AA33:AA37)</f>
        <v>25623077</v>
      </c>
    </row>
    <row r="33" spans="1:27" ht="12.75">
      <c r="A33" s="138" t="s">
        <v>79</v>
      </c>
      <c r="B33" s="136"/>
      <c r="C33" s="155">
        <v>1957540</v>
      </c>
      <c r="D33" s="155"/>
      <c r="E33" s="156">
        <v>9491435</v>
      </c>
      <c r="F33" s="60">
        <v>9491435</v>
      </c>
      <c r="G33" s="60">
        <v>114244</v>
      </c>
      <c r="H33" s="60">
        <v>74670</v>
      </c>
      <c r="I33" s="60">
        <v>1968868</v>
      </c>
      <c r="J33" s="60">
        <v>2157782</v>
      </c>
      <c r="K33" s="60">
        <v>1071376</v>
      </c>
      <c r="L33" s="60">
        <v>820706</v>
      </c>
      <c r="M33" s="60">
        <v>1024528</v>
      </c>
      <c r="N33" s="60">
        <v>2916610</v>
      </c>
      <c r="O33" s="60"/>
      <c r="P33" s="60"/>
      <c r="Q33" s="60"/>
      <c r="R33" s="60"/>
      <c r="S33" s="60"/>
      <c r="T33" s="60"/>
      <c r="U33" s="60"/>
      <c r="V33" s="60"/>
      <c r="W33" s="60">
        <v>5074392</v>
      </c>
      <c r="X33" s="60">
        <v>4745712</v>
      </c>
      <c r="Y33" s="60">
        <v>328680</v>
      </c>
      <c r="Z33" s="140">
        <v>6.93</v>
      </c>
      <c r="AA33" s="155">
        <v>9491435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13685110</v>
      </c>
      <c r="D35" s="155"/>
      <c r="E35" s="156">
        <v>16131642</v>
      </c>
      <c r="F35" s="60">
        <v>16131642</v>
      </c>
      <c r="G35" s="60"/>
      <c r="H35" s="60">
        <v>10345</v>
      </c>
      <c r="I35" s="60">
        <v>3944164</v>
      </c>
      <c r="J35" s="60">
        <v>3954509</v>
      </c>
      <c r="K35" s="60">
        <v>1284417</v>
      </c>
      <c r="L35" s="60">
        <v>1321099</v>
      </c>
      <c r="M35" s="60">
        <v>1392454</v>
      </c>
      <c r="N35" s="60">
        <v>3997970</v>
      </c>
      <c r="O35" s="60"/>
      <c r="P35" s="60"/>
      <c r="Q35" s="60"/>
      <c r="R35" s="60"/>
      <c r="S35" s="60"/>
      <c r="T35" s="60"/>
      <c r="U35" s="60"/>
      <c r="V35" s="60"/>
      <c r="W35" s="60">
        <v>7952479</v>
      </c>
      <c r="X35" s="60">
        <v>8065926</v>
      </c>
      <c r="Y35" s="60">
        <v>-113447</v>
      </c>
      <c r="Z35" s="140">
        <v>-1.41</v>
      </c>
      <c r="AA35" s="155">
        <v>16131642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84489904</v>
      </c>
      <c r="D38" s="153">
        <f>SUM(D39:D41)</f>
        <v>0</v>
      </c>
      <c r="E38" s="154">
        <f t="shared" si="7"/>
        <v>60986291</v>
      </c>
      <c r="F38" s="100">
        <f t="shared" si="7"/>
        <v>60986291</v>
      </c>
      <c r="G38" s="100">
        <f t="shared" si="7"/>
        <v>299721</v>
      </c>
      <c r="H38" s="100">
        <f t="shared" si="7"/>
        <v>472754</v>
      </c>
      <c r="I38" s="100">
        <f t="shared" si="7"/>
        <v>6779276</v>
      </c>
      <c r="J38" s="100">
        <f t="shared" si="7"/>
        <v>7551751</v>
      </c>
      <c r="K38" s="100">
        <f t="shared" si="7"/>
        <v>2819304</v>
      </c>
      <c r="L38" s="100">
        <f t="shared" si="7"/>
        <v>2752115</v>
      </c>
      <c r="M38" s="100">
        <f t="shared" si="7"/>
        <v>2989204</v>
      </c>
      <c r="N38" s="100">
        <f t="shared" si="7"/>
        <v>8560623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16112374</v>
      </c>
      <c r="X38" s="100">
        <f t="shared" si="7"/>
        <v>30493122</v>
      </c>
      <c r="Y38" s="100">
        <f t="shared" si="7"/>
        <v>-14380748</v>
      </c>
      <c r="Z38" s="137">
        <f>+IF(X38&lt;&gt;0,+(Y38/X38)*100,0)</f>
        <v>-47.16062855092371</v>
      </c>
      <c r="AA38" s="153">
        <f>SUM(AA39:AA41)</f>
        <v>60986291</v>
      </c>
    </row>
    <row r="39" spans="1:27" ht="12.75">
      <c r="A39" s="138" t="s">
        <v>85</v>
      </c>
      <c r="B39" s="136"/>
      <c r="C39" s="155">
        <v>15518217</v>
      </c>
      <c r="D39" s="155"/>
      <c r="E39" s="156">
        <v>20024140</v>
      </c>
      <c r="F39" s="60">
        <v>20024140</v>
      </c>
      <c r="G39" s="60"/>
      <c r="H39" s="60">
        <v>178306</v>
      </c>
      <c r="I39" s="60">
        <v>2283497</v>
      </c>
      <c r="J39" s="60">
        <v>2461803</v>
      </c>
      <c r="K39" s="60">
        <v>1245955</v>
      </c>
      <c r="L39" s="60">
        <v>944283</v>
      </c>
      <c r="M39" s="60">
        <v>1041991</v>
      </c>
      <c r="N39" s="60">
        <v>3232229</v>
      </c>
      <c r="O39" s="60"/>
      <c r="P39" s="60"/>
      <c r="Q39" s="60"/>
      <c r="R39" s="60"/>
      <c r="S39" s="60"/>
      <c r="T39" s="60"/>
      <c r="U39" s="60"/>
      <c r="V39" s="60"/>
      <c r="W39" s="60">
        <v>5694032</v>
      </c>
      <c r="X39" s="60">
        <v>10012062</v>
      </c>
      <c r="Y39" s="60">
        <v>-4318030</v>
      </c>
      <c r="Z39" s="140">
        <v>-43.13</v>
      </c>
      <c r="AA39" s="155">
        <v>20024140</v>
      </c>
    </row>
    <row r="40" spans="1:27" ht="12.75">
      <c r="A40" s="138" t="s">
        <v>86</v>
      </c>
      <c r="B40" s="136"/>
      <c r="C40" s="155">
        <v>68971687</v>
      </c>
      <c r="D40" s="155"/>
      <c r="E40" s="156">
        <v>40962151</v>
      </c>
      <c r="F40" s="60">
        <v>40962151</v>
      </c>
      <c r="G40" s="60">
        <v>299721</v>
      </c>
      <c r="H40" s="60">
        <v>294448</v>
      </c>
      <c r="I40" s="60">
        <v>4495779</v>
      </c>
      <c r="J40" s="60">
        <v>5089948</v>
      </c>
      <c r="K40" s="60">
        <v>1573349</v>
      </c>
      <c r="L40" s="60">
        <v>1807832</v>
      </c>
      <c r="M40" s="60">
        <v>1947213</v>
      </c>
      <c r="N40" s="60">
        <v>5328394</v>
      </c>
      <c r="O40" s="60"/>
      <c r="P40" s="60"/>
      <c r="Q40" s="60"/>
      <c r="R40" s="60"/>
      <c r="S40" s="60"/>
      <c r="T40" s="60"/>
      <c r="U40" s="60"/>
      <c r="V40" s="60"/>
      <c r="W40" s="60">
        <v>10418342</v>
      </c>
      <c r="X40" s="60">
        <v>20481060</v>
      </c>
      <c r="Y40" s="60">
        <v>-10062718</v>
      </c>
      <c r="Z40" s="140">
        <v>-49.13</v>
      </c>
      <c r="AA40" s="155">
        <v>40962151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63499136</v>
      </c>
      <c r="D42" s="153">
        <f>SUM(D43:D46)</f>
        <v>0</v>
      </c>
      <c r="E42" s="154">
        <f t="shared" si="8"/>
        <v>67739165</v>
      </c>
      <c r="F42" s="100">
        <f t="shared" si="8"/>
        <v>67739165</v>
      </c>
      <c r="G42" s="100">
        <f t="shared" si="8"/>
        <v>5520948</v>
      </c>
      <c r="H42" s="100">
        <f t="shared" si="8"/>
        <v>6601990</v>
      </c>
      <c r="I42" s="100">
        <f t="shared" si="8"/>
        <v>3526184</v>
      </c>
      <c r="J42" s="100">
        <f t="shared" si="8"/>
        <v>15649122</v>
      </c>
      <c r="K42" s="100">
        <f t="shared" si="8"/>
        <v>8404076</v>
      </c>
      <c r="L42" s="100">
        <f t="shared" si="8"/>
        <v>2052192</v>
      </c>
      <c r="M42" s="100">
        <f t="shared" si="8"/>
        <v>7620159</v>
      </c>
      <c r="N42" s="100">
        <f t="shared" si="8"/>
        <v>18076427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33725549</v>
      </c>
      <c r="X42" s="100">
        <f t="shared" si="8"/>
        <v>33869580</v>
      </c>
      <c r="Y42" s="100">
        <f t="shared" si="8"/>
        <v>-144031</v>
      </c>
      <c r="Z42" s="137">
        <f>+IF(X42&lt;&gt;0,+(Y42/X42)*100,0)</f>
        <v>-0.42525180412629854</v>
      </c>
      <c r="AA42" s="153">
        <f>SUM(AA43:AA46)</f>
        <v>67739165</v>
      </c>
    </row>
    <row r="43" spans="1:27" ht="12.75">
      <c r="A43" s="138" t="s">
        <v>89</v>
      </c>
      <c r="B43" s="136"/>
      <c r="C43" s="155">
        <v>51639002</v>
      </c>
      <c r="D43" s="155"/>
      <c r="E43" s="156">
        <v>49749661</v>
      </c>
      <c r="F43" s="60">
        <v>49749661</v>
      </c>
      <c r="G43" s="60">
        <v>4891765</v>
      </c>
      <c r="H43" s="60">
        <v>6276550</v>
      </c>
      <c r="I43" s="60">
        <v>1603727</v>
      </c>
      <c r="J43" s="60">
        <v>12772042</v>
      </c>
      <c r="K43" s="60">
        <v>7194020</v>
      </c>
      <c r="L43" s="60">
        <v>449511</v>
      </c>
      <c r="M43" s="60">
        <v>6075447</v>
      </c>
      <c r="N43" s="60">
        <v>13718978</v>
      </c>
      <c r="O43" s="60"/>
      <c r="P43" s="60"/>
      <c r="Q43" s="60"/>
      <c r="R43" s="60"/>
      <c r="S43" s="60"/>
      <c r="T43" s="60"/>
      <c r="U43" s="60"/>
      <c r="V43" s="60"/>
      <c r="W43" s="60">
        <v>26491020</v>
      </c>
      <c r="X43" s="60">
        <v>24874830</v>
      </c>
      <c r="Y43" s="60">
        <v>1616190</v>
      </c>
      <c r="Z43" s="140">
        <v>6.5</v>
      </c>
      <c r="AA43" s="155">
        <v>49749661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11860134</v>
      </c>
      <c r="D46" s="155"/>
      <c r="E46" s="156">
        <v>17989504</v>
      </c>
      <c r="F46" s="60">
        <v>17989504</v>
      </c>
      <c r="G46" s="60">
        <v>629183</v>
      </c>
      <c r="H46" s="60">
        <v>325440</v>
      </c>
      <c r="I46" s="60">
        <v>1922457</v>
      </c>
      <c r="J46" s="60">
        <v>2877080</v>
      </c>
      <c r="K46" s="60">
        <v>1210056</v>
      </c>
      <c r="L46" s="60">
        <v>1602681</v>
      </c>
      <c r="M46" s="60">
        <v>1544712</v>
      </c>
      <c r="N46" s="60">
        <v>4357449</v>
      </c>
      <c r="O46" s="60"/>
      <c r="P46" s="60"/>
      <c r="Q46" s="60"/>
      <c r="R46" s="60"/>
      <c r="S46" s="60"/>
      <c r="T46" s="60"/>
      <c r="U46" s="60"/>
      <c r="V46" s="60"/>
      <c r="W46" s="60">
        <v>7234529</v>
      </c>
      <c r="X46" s="60">
        <v>8994750</v>
      </c>
      <c r="Y46" s="60">
        <v>-1760221</v>
      </c>
      <c r="Z46" s="140">
        <v>-19.57</v>
      </c>
      <c r="AA46" s="155">
        <v>17989504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361750128</v>
      </c>
      <c r="D48" s="168">
        <f>+D28+D32+D38+D42+D47</f>
        <v>0</v>
      </c>
      <c r="E48" s="169">
        <f t="shared" si="9"/>
        <v>337612041</v>
      </c>
      <c r="F48" s="73">
        <f t="shared" si="9"/>
        <v>337612041</v>
      </c>
      <c r="G48" s="73">
        <f t="shared" si="9"/>
        <v>10468945</v>
      </c>
      <c r="H48" s="73">
        <f t="shared" si="9"/>
        <v>14265329</v>
      </c>
      <c r="I48" s="73">
        <f t="shared" si="9"/>
        <v>41656347</v>
      </c>
      <c r="J48" s="73">
        <f t="shared" si="9"/>
        <v>66390621</v>
      </c>
      <c r="K48" s="73">
        <f t="shared" si="9"/>
        <v>26856833</v>
      </c>
      <c r="L48" s="73">
        <f t="shared" si="9"/>
        <v>7392077</v>
      </c>
      <c r="M48" s="73">
        <f t="shared" si="9"/>
        <v>29038975</v>
      </c>
      <c r="N48" s="73">
        <f t="shared" si="9"/>
        <v>63287885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129678506</v>
      </c>
      <c r="X48" s="73">
        <f t="shared" si="9"/>
        <v>168806100</v>
      </c>
      <c r="Y48" s="73">
        <f t="shared" si="9"/>
        <v>-39127594</v>
      </c>
      <c r="Z48" s="170">
        <f>+IF(X48&lt;&gt;0,+(Y48/X48)*100,0)</f>
        <v>-23.179016635062357</v>
      </c>
      <c r="AA48" s="168">
        <f>+AA28+AA32+AA38+AA42+AA47</f>
        <v>337612041</v>
      </c>
    </row>
    <row r="49" spans="1:27" ht="12.75">
      <c r="A49" s="148" t="s">
        <v>49</v>
      </c>
      <c r="B49" s="149"/>
      <c r="C49" s="171">
        <f aca="true" t="shared" si="10" ref="C49:Y49">+C25-C48</f>
        <v>70492208</v>
      </c>
      <c r="D49" s="171">
        <f>+D25-D48</f>
        <v>0</v>
      </c>
      <c r="E49" s="172">
        <f t="shared" si="10"/>
        <v>142084427</v>
      </c>
      <c r="F49" s="173">
        <f t="shared" si="10"/>
        <v>142084427</v>
      </c>
      <c r="G49" s="173">
        <f t="shared" si="10"/>
        <v>130413049</v>
      </c>
      <c r="H49" s="173">
        <f t="shared" si="10"/>
        <v>-15617298</v>
      </c>
      <c r="I49" s="173">
        <f t="shared" si="10"/>
        <v>-27087930</v>
      </c>
      <c r="J49" s="173">
        <f t="shared" si="10"/>
        <v>87707821</v>
      </c>
      <c r="K49" s="173">
        <f t="shared" si="10"/>
        <v>-16629277</v>
      </c>
      <c r="L49" s="173">
        <f t="shared" si="10"/>
        <v>13105822</v>
      </c>
      <c r="M49" s="173">
        <f t="shared" si="10"/>
        <v>48325759</v>
      </c>
      <c r="N49" s="173">
        <f t="shared" si="10"/>
        <v>44802304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132510125</v>
      </c>
      <c r="X49" s="173">
        <f>IF(F25=F48,0,X25-X48)</f>
        <v>71042130</v>
      </c>
      <c r="Y49" s="173">
        <f t="shared" si="10"/>
        <v>61467995</v>
      </c>
      <c r="Z49" s="174">
        <f>+IF(X49&lt;&gt;0,+(Y49/X49)*100,0)</f>
        <v>86.52329962516609</v>
      </c>
      <c r="AA49" s="171">
        <f>+AA25-AA48</f>
        <v>142084427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25727287</v>
      </c>
      <c r="D5" s="155">
        <v>0</v>
      </c>
      <c r="E5" s="156">
        <v>35612498</v>
      </c>
      <c r="F5" s="60">
        <v>35612498</v>
      </c>
      <c r="G5" s="60">
        <v>39090981</v>
      </c>
      <c r="H5" s="60">
        <v>-9350327</v>
      </c>
      <c r="I5" s="60">
        <v>4698407</v>
      </c>
      <c r="J5" s="60">
        <v>34439061</v>
      </c>
      <c r="K5" s="60">
        <v>1423657</v>
      </c>
      <c r="L5" s="60">
        <v>-9015644</v>
      </c>
      <c r="M5" s="60">
        <v>1239582</v>
      </c>
      <c r="N5" s="60">
        <v>-6352405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28086656</v>
      </c>
      <c r="X5" s="60">
        <v>17806248</v>
      </c>
      <c r="Y5" s="60">
        <v>10280408</v>
      </c>
      <c r="Z5" s="140">
        <v>57.73</v>
      </c>
      <c r="AA5" s="155">
        <v>35612498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48494138</v>
      </c>
      <c r="D7" s="155">
        <v>0</v>
      </c>
      <c r="E7" s="156">
        <v>51956560</v>
      </c>
      <c r="F7" s="60">
        <v>51956560</v>
      </c>
      <c r="G7" s="60">
        <v>4743709</v>
      </c>
      <c r="H7" s="60">
        <v>4559538</v>
      </c>
      <c r="I7" s="60">
        <v>0</v>
      </c>
      <c r="J7" s="60">
        <v>9303247</v>
      </c>
      <c r="K7" s="60">
        <v>-297285</v>
      </c>
      <c r="L7" s="60">
        <v>3489680</v>
      </c>
      <c r="M7" s="60">
        <v>4198580</v>
      </c>
      <c r="N7" s="60">
        <v>7390975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16694222</v>
      </c>
      <c r="X7" s="60">
        <v>25978278</v>
      </c>
      <c r="Y7" s="60">
        <v>-9284056</v>
      </c>
      <c r="Z7" s="140">
        <v>-35.74</v>
      </c>
      <c r="AA7" s="155">
        <v>51956560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9450515</v>
      </c>
      <c r="D10" s="155">
        <v>0</v>
      </c>
      <c r="E10" s="156">
        <v>9859760</v>
      </c>
      <c r="F10" s="54">
        <v>9859760</v>
      </c>
      <c r="G10" s="54">
        <v>828884</v>
      </c>
      <c r="H10" s="54">
        <v>804227</v>
      </c>
      <c r="I10" s="54">
        <v>835308</v>
      </c>
      <c r="J10" s="54">
        <v>2468419</v>
      </c>
      <c r="K10" s="54">
        <v>836980</v>
      </c>
      <c r="L10" s="54">
        <v>832782</v>
      </c>
      <c r="M10" s="54">
        <v>837104</v>
      </c>
      <c r="N10" s="54">
        <v>2506866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4975285</v>
      </c>
      <c r="X10" s="54">
        <v>4929882</v>
      </c>
      <c r="Y10" s="54">
        <v>45403</v>
      </c>
      <c r="Z10" s="184">
        <v>0.92</v>
      </c>
      <c r="AA10" s="130">
        <v>9859760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6809</v>
      </c>
      <c r="I11" s="60">
        <v>0</v>
      </c>
      <c r="J11" s="60">
        <v>6809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6809</v>
      </c>
      <c r="X11" s="60"/>
      <c r="Y11" s="60">
        <v>6809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955607</v>
      </c>
      <c r="D12" s="155">
        <v>0</v>
      </c>
      <c r="E12" s="156">
        <v>1700000</v>
      </c>
      <c r="F12" s="60">
        <v>1700000</v>
      </c>
      <c r="G12" s="60">
        <v>80897</v>
      </c>
      <c r="H12" s="60">
        <v>82388</v>
      </c>
      <c r="I12" s="60">
        <v>7313114</v>
      </c>
      <c r="J12" s="60">
        <v>7476399</v>
      </c>
      <c r="K12" s="60">
        <v>-4425560</v>
      </c>
      <c r="L12" s="60">
        <v>129585</v>
      </c>
      <c r="M12" s="60">
        <v>114527</v>
      </c>
      <c r="N12" s="60">
        <v>-4181448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3294951</v>
      </c>
      <c r="X12" s="60">
        <v>850002</v>
      </c>
      <c r="Y12" s="60">
        <v>2444949</v>
      </c>
      <c r="Z12" s="140">
        <v>287.64</v>
      </c>
      <c r="AA12" s="155">
        <v>1700000</v>
      </c>
    </row>
    <row r="13" spans="1:27" ht="12.75">
      <c r="A13" s="181" t="s">
        <v>109</v>
      </c>
      <c r="B13" s="185"/>
      <c r="C13" s="155">
        <v>8988913</v>
      </c>
      <c r="D13" s="155">
        <v>0</v>
      </c>
      <c r="E13" s="156">
        <v>8900877</v>
      </c>
      <c r="F13" s="60">
        <v>8900877</v>
      </c>
      <c r="G13" s="60">
        <v>447653</v>
      </c>
      <c r="H13" s="60">
        <v>1021374</v>
      </c>
      <c r="I13" s="60">
        <v>525338</v>
      </c>
      <c r="J13" s="60">
        <v>1994365</v>
      </c>
      <c r="K13" s="60">
        <v>1163532</v>
      </c>
      <c r="L13" s="60">
        <v>692649</v>
      </c>
      <c r="M13" s="60">
        <v>720695</v>
      </c>
      <c r="N13" s="60">
        <v>2576876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4571241</v>
      </c>
      <c r="X13" s="60">
        <v>4450440</v>
      </c>
      <c r="Y13" s="60">
        <v>120801</v>
      </c>
      <c r="Z13" s="140">
        <v>2.71</v>
      </c>
      <c r="AA13" s="155">
        <v>8900877</v>
      </c>
    </row>
    <row r="14" spans="1:27" ht="12.75">
      <c r="A14" s="181" t="s">
        <v>110</v>
      </c>
      <c r="B14" s="185"/>
      <c r="C14" s="155">
        <v>9273014</v>
      </c>
      <c r="D14" s="155">
        <v>0</v>
      </c>
      <c r="E14" s="156">
        <v>5966840</v>
      </c>
      <c r="F14" s="60">
        <v>5966840</v>
      </c>
      <c r="G14" s="60">
        <v>563104</v>
      </c>
      <c r="H14" s="60">
        <v>572337</v>
      </c>
      <c r="I14" s="60">
        <v>978113</v>
      </c>
      <c r="J14" s="60">
        <v>2113554</v>
      </c>
      <c r="K14" s="60">
        <v>889525</v>
      </c>
      <c r="L14" s="60">
        <v>885714</v>
      </c>
      <c r="M14" s="60">
        <v>825269</v>
      </c>
      <c r="N14" s="60">
        <v>2600508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4714062</v>
      </c>
      <c r="X14" s="60">
        <v>2983422</v>
      </c>
      <c r="Y14" s="60">
        <v>1730640</v>
      </c>
      <c r="Z14" s="140">
        <v>58.01</v>
      </c>
      <c r="AA14" s="155">
        <v>5966840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1295940</v>
      </c>
      <c r="D16" s="155">
        <v>0</v>
      </c>
      <c r="E16" s="156">
        <v>2330531</v>
      </c>
      <c r="F16" s="60">
        <v>2330531</v>
      </c>
      <c r="G16" s="60">
        <v>83401</v>
      </c>
      <c r="H16" s="60">
        <v>13382</v>
      </c>
      <c r="I16" s="60">
        <v>8942</v>
      </c>
      <c r="J16" s="60">
        <v>105725</v>
      </c>
      <c r="K16" s="60">
        <v>87602</v>
      </c>
      <c r="L16" s="60">
        <v>124571</v>
      </c>
      <c r="M16" s="60">
        <v>-309490</v>
      </c>
      <c r="N16" s="60">
        <v>-97317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8408</v>
      </c>
      <c r="X16" s="60">
        <v>1165266</v>
      </c>
      <c r="Y16" s="60">
        <v>-1156858</v>
      </c>
      <c r="Z16" s="140">
        <v>-99.28</v>
      </c>
      <c r="AA16" s="155">
        <v>2330531</v>
      </c>
    </row>
    <row r="17" spans="1:27" ht="12.75">
      <c r="A17" s="181" t="s">
        <v>113</v>
      </c>
      <c r="B17" s="185"/>
      <c r="C17" s="155">
        <v>3598251</v>
      </c>
      <c r="D17" s="155">
        <v>0</v>
      </c>
      <c r="E17" s="156">
        <v>3849000</v>
      </c>
      <c r="F17" s="60">
        <v>3849000</v>
      </c>
      <c r="G17" s="60">
        <v>297256</v>
      </c>
      <c r="H17" s="60">
        <v>262872</v>
      </c>
      <c r="I17" s="60">
        <v>169381</v>
      </c>
      <c r="J17" s="60">
        <v>729509</v>
      </c>
      <c r="K17" s="60">
        <v>328644</v>
      </c>
      <c r="L17" s="60">
        <v>319376</v>
      </c>
      <c r="M17" s="60">
        <v>255718</v>
      </c>
      <c r="N17" s="60">
        <v>903738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1633247</v>
      </c>
      <c r="X17" s="60">
        <v>1924500</v>
      </c>
      <c r="Y17" s="60">
        <v>-291253</v>
      </c>
      <c r="Z17" s="140">
        <v>-15.13</v>
      </c>
      <c r="AA17" s="155">
        <v>3849000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186586201</v>
      </c>
      <c r="D19" s="155">
        <v>0</v>
      </c>
      <c r="E19" s="156">
        <v>215541500</v>
      </c>
      <c r="F19" s="60">
        <v>215541500</v>
      </c>
      <c r="G19" s="60">
        <v>94677000</v>
      </c>
      <c r="H19" s="60">
        <v>609633</v>
      </c>
      <c r="I19" s="60">
        <v>0</v>
      </c>
      <c r="J19" s="60">
        <v>95286633</v>
      </c>
      <c r="K19" s="60">
        <v>-6862985</v>
      </c>
      <c r="L19" s="60">
        <v>1086130</v>
      </c>
      <c r="M19" s="60">
        <v>69420882</v>
      </c>
      <c r="N19" s="60">
        <v>63644027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158930660</v>
      </c>
      <c r="X19" s="60">
        <v>107770752</v>
      </c>
      <c r="Y19" s="60">
        <v>51159908</v>
      </c>
      <c r="Z19" s="140">
        <v>47.47</v>
      </c>
      <c r="AA19" s="155">
        <v>215541500</v>
      </c>
    </row>
    <row r="20" spans="1:27" ht="12.75">
      <c r="A20" s="181" t="s">
        <v>35</v>
      </c>
      <c r="B20" s="185"/>
      <c r="C20" s="155">
        <v>1444456</v>
      </c>
      <c r="D20" s="155">
        <v>0</v>
      </c>
      <c r="E20" s="156">
        <v>1896802</v>
      </c>
      <c r="F20" s="54">
        <v>1896802</v>
      </c>
      <c r="G20" s="54">
        <v>69109</v>
      </c>
      <c r="H20" s="54">
        <v>65798</v>
      </c>
      <c r="I20" s="54">
        <v>39814</v>
      </c>
      <c r="J20" s="54">
        <v>174721</v>
      </c>
      <c r="K20" s="54">
        <v>211692</v>
      </c>
      <c r="L20" s="54">
        <v>178699</v>
      </c>
      <c r="M20" s="54">
        <v>61867</v>
      </c>
      <c r="N20" s="54">
        <v>452258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626979</v>
      </c>
      <c r="X20" s="54">
        <v>948402</v>
      </c>
      <c r="Y20" s="54">
        <v>-321423</v>
      </c>
      <c r="Z20" s="184">
        <v>-33.89</v>
      </c>
      <c r="AA20" s="130">
        <v>1896802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295814322</v>
      </c>
      <c r="D22" s="188">
        <f>SUM(D5:D21)</f>
        <v>0</v>
      </c>
      <c r="E22" s="189">
        <f t="shared" si="0"/>
        <v>337614368</v>
      </c>
      <c r="F22" s="190">
        <f t="shared" si="0"/>
        <v>337614368</v>
      </c>
      <c r="G22" s="190">
        <f t="shared" si="0"/>
        <v>140881994</v>
      </c>
      <c r="H22" s="190">
        <f t="shared" si="0"/>
        <v>-1351969</v>
      </c>
      <c r="I22" s="190">
        <f t="shared" si="0"/>
        <v>14568417</v>
      </c>
      <c r="J22" s="190">
        <f t="shared" si="0"/>
        <v>154098442</v>
      </c>
      <c r="K22" s="190">
        <f t="shared" si="0"/>
        <v>-6644198</v>
      </c>
      <c r="L22" s="190">
        <f t="shared" si="0"/>
        <v>-1276458</v>
      </c>
      <c r="M22" s="190">
        <f t="shared" si="0"/>
        <v>77364734</v>
      </c>
      <c r="N22" s="190">
        <f t="shared" si="0"/>
        <v>69444078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223542520</v>
      </c>
      <c r="X22" s="190">
        <f t="shared" si="0"/>
        <v>168807192</v>
      </c>
      <c r="Y22" s="190">
        <f t="shared" si="0"/>
        <v>54735328</v>
      </c>
      <c r="Z22" s="191">
        <f>+IF(X22&lt;&gt;0,+(Y22/X22)*100,0)</f>
        <v>32.424760670149645</v>
      </c>
      <c r="AA22" s="188">
        <f>SUM(AA5:AA21)</f>
        <v>337614368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101317066</v>
      </c>
      <c r="D25" s="155">
        <v>0</v>
      </c>
      <c r="E25" s="156">
        <v>114330288</v>
      </c>
      <c r="F25" s="60">
        <v>114330288</v>
      </c>
      <c r="G25" s="60">
        <v>0</v>
      </c>
      <c r="H25" s="60">
        <v>0</v>
      </c>
      <c r="I25" s="60">
        <v>27312146</v>
      </c>
      <c r="J25" s="60">
        <v>27312146</v>
      </c>
      <c r="K25" s="60">
        <v>8630288</v>
      </c>
      <c r="L25" s="60">
        <v>8454199</v>
      </c>
      <c r="M25" s="60">
        <v>9225035</v>
      </c>
      <c r="N25" s="60">
        <v>26309522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53621668</v>
      </c>
      <c r="X25" s="60">
        <v>57165234</v>
      </c>
      <c r="Y25" s="60">
        <v>-3543566</v>
      </c>
      <c r="Z25" s="140">
        <v>-6.2</v>
      </c>
      <c r="AA25" s="155">
        <v>114330288</v>
      </c>
    </row>
    <row r="26" spans="1:27" ht="12.75">
      <c r="A26" s="183" t="s">
        <v>38</v>
      </c>
      <c r="B26" s="182"/>
      <c r="C26" s="155">
        <v>18636391</v>
      </c>
      <c r="D26" s="155">
        <v>0</v>
      </c>
      <c r="E26" s="156">
        <v>20227228</v>
      </c>
      <c r="F26" s="60">
        <v>20227228</v>
      </c>
      <c r="G26" s="60">
        <v>0</v>
      </c>
      <c r="H26" s="60">
        <v>528</v>
      </c>
      <c r="I26" s="60">
        <v>4768741</v>
      </c>
      <c r="J26" s="60">
        <v>4769269</v>
      </c>
      <c r="K26" s="60">
        <v>1558500</v>
      </c>
      <c r="L26" s="60">
        <v>1464617</v>
      </c>
      <c r="M26" s="60">
        <v>1557949</v>
      </c>
      <c r="N26" s="60">
        <v>4581066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9350335</v>
      </c>
      <c r="X26" s="60">
        <v>10113612</v>
      </c>
      <c r="Y26" s="60">
        <v>-763277</v>
      </c>
      <c r="Z26" s="140">
        <v>-7.55</v>
      </c>
      <c r="AA26" s="155">
        <v>20227228</v>
      </c>
    </row>
    <row r="27" spans="1:27" ht="12.75">
      <c r="A27" s="183" t="s">
        <v>118</v>
      </c>
      <c r="B27" s="182"/>
      <c r="C27" s="155">
        <v>-66240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-432272</v>
      </c>
      <c r="M27" s="60">
        <v>432272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2500002</v>
      </c>
      <c r="Y27" s="60">
        <v>-2500002</v>
      </c>
      <c r="Z27" s="140">
        <v>-100</v>
      </c>
      <c r="AA27" s="155">
        <v>5000000</v>
      </c>
    </row>
    <row r="28" spans="1:27" ht="12.75">
      <c r="A28" s="183" t="s">
        <v>39</v>
      </c>
      <c r="B28" s="182"/>
      <c r="C28" s="155">
        <v>51771201</v>
      </c>
      <c r="D28" s="155">
        <v>0</v>
      </c>
      <c r="E28" s="156">
        <v>15547718</v>
      </c>
      <c r="F28" s="60">
        <v>15547718</v>
      </c>
      <c r="G28" s="60">
        <v>0</v>
      </c>
      <c r="H28" s="60">
        <v>0</v>
      </c>
      <c r="I28" s="60">
        <v>40480</v>
      </c>
      <c r="J28" s="60">
        <v>40480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40480</v>
      </c>
      <c r="X28" s="60">
        <v>7773858</v>
      </c>
      <c r="Y28" s="60">
        <v>-7733378</v>
      </c>
      <c r="Z28" s="140">
        <v>-99.48</v>
      </c>
      <c r="AA28" s="155">
        <v>15547718</v>
      </c>
    </row>
    <row r="29" spans="1:27" ht="12.75">
      <c r="A29" s="183" t="s">
        <v>40</v>
      </c>
      <c r="B29" s="182"/>
      <c r="C29" s="155">
        <v>7605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2725</v>
      </c>
      <c r="M29" s="60">
        <v>0</v>
      </c>
      <c r="N29" s="60">
        <v>2725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2725</v>
      </c>
      <c r="X29" s="60"/>
      <c r="Y29" s="60">
        <v>2725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37197201</v>
      </c>
      <c r="D30" s="155">
        <v>0</v>
      </c>
      <c r="E30" s="156">
        <v>42000000</v>
      </c>
      <c r="F30" s="60">
        <v>42000000</v>
      </c>
      <c r="G30" s="60">
        <v>4875431</v>
      </c>
      <c r="H30" s="60">
        <v>5249598</v>
      </c>
      <c r="I30" s="60">
        <v>114781</v>
      </c>
      <c r="J30" s="60">
        <v>10239810</v>
      </c>
      <c r="K30" s="60">
        <v>6633959</v>
      </c>
      <c r="L30" s="60">
        <v>0</v>
      </c>
      <c r="M30" s="60">
        <v>5496682</v>
      </c>
      <c r="N30" s="60">
        <v>12130641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22370451</v>
      </c>
      <c r="X30" s="60">
        <v>21000000</v>
      </c>
      <c r="Y30" s="60">
        <v>1370451</v>
      </c>
      <c r="Z30" s="140">
        <v>6.53</v>
      </c>
      <c r="AA30" s="155">
        <v>42000000</v>
      </c>
    </row>
    <row r="31" spans="1:27" ht="12.75">
      <c r="A31" s="183" t="s">
        <v>120</v>
      </c>
      <c r="B31" s="182"/>
      <c r="C31" s="155">
        <v>4550582</v>
      </c>
      <c r="D31" s="155">
        <v>0</v>
      </c>
      <c r="E31" s="156">
        <v>6258228</v>
      </c>
      <c r="F31" s="60">
        <v>6258228</v>
      </c>
      <c r="G31" s="60">
        <v>131224</v>
      </c>
      <c r="H31" s="60">
        <v>108534</v>
      </c>
      <c r="I31" s="60">
        <v>185422</v>
      </c>
      <c r="J31" s="60">
        <v>425180</v>
      </c>
      <c r="K31" s="60">
        <v>239861</v>
      </c>
      <c r="L31" s="60">
        <v>432321</v>
      </c>
      <c r="M31" s="60">
        <v>520820</v>
      </c>
      <c r="N31" s="60">
        <v>1193002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1618182</v>
      </c>
      <c r="X31" s="60">
        <v>3129114</v>
      </c>
      <c r="Y31" s="60">
        <v>-1510932</v>
      </c>
      <c r="Z31" s="140">
        <v>-48.29</v>
      </c>
      <c r="AA31" s="155">
        <v>6258228</v>
      </c>
    </row>
    <row r="32" spans="1:27" ht="12.75">
      <c r="A32" s="183" t="s">
        <v>121</v>
      </c>
      <c r="B32" s="182"/>
      <c r="C32" s="155">
        <v>68200775</v>
      </c>
      <c r="D32" s="155">
        <v>0</v>
      </c>
      <c r="E32" s="156">
        <v>82831549</v>
      </c>
      <c r="F32" s="60">
        <v>82831549</v>
      </c>
      <c r="G32" s="60">
        <v>3425700</v>
      </c>
      <c r="H32" s="60">
        <v>6625746</v>
      </c>
      <c r="I32" s="60">
        <v>4788715</v>
      </c>
      <c r="J32" s="60">
        <v>14840161</v>
      </c>
      <c r="K32" s="60">
        <v>4973374</v>
      </c>
      <c r="L32" s="60">
        <v>4564902</v>
      </c>
      <c r="M32" s="60">
        <v>7622756</v>
      </c>
      <c r="N32" s="60">
        <v>17161032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32001193</v>
      </c>
      <c r="X32" s="60">
        <v>41395770</v>
      </c>
      <c r="Y32" s="60">
        <v>-9394577</v>
      </c>
      <c r="Z32" s="140">
        <v>-22.69</v>
      </c>
      <c r="AA32" s="155">
        <v>82831549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150000</v>
      </c>
      <c r="F33" s="60">
        <v>150000</v>
      </c>
      <c r="G33" s="60">
        <v>0</v>
      </c>
      <c r="H33" s="60">
        <v>0</v>
      </c>
      <c r="I33" s="60">
        <v>0</v>
      </c>
      <c r="J33" s="60">
        <v>0</v>
      </c>
      <c r="K33" s="60">
        <v>150000</v>
      </c>
      <c r="L33" s="60">
        <v>0</v>
      </c>
      <c r="M33" s="60">
        <v>0</v>
      </c>
      <c r="N33" s="60">
        <v>150000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150000</v>
      </c>
      <c r="X33" s="60">
        <v>75000</v>
      </c>
      <c r="Y33" s="60">
        <v>75000</v>
      </c>
      <c r="Z33" s="140">
        <v>100</v>
      </c>
      <c r="AA33" s="155">
        <v>150000</v>
      </c>
    </row>
    <row r="34" spans="1:27" ht="12.75">
      <c r="A34" s="183" t="s">
        <v>43</v>
      </c>
      <c r="B34" s="182"/>
      <c r="C34" s="155">
        <v>34494611</v>
      </c>
      <c r="D34" s="155">
        <v>0</v>
      </c>
      <c r="E34" s="156">
        <v>51267030</v>
      </c>
      <c r="F34" s="60">
        <v>51267030</v>
      </c>
      <c r="G34" s="60">
        <v>2036590</v>
      </c>
      <c r="H34" s="60">
        <v>2280923</v>
      </c>
      <c r="I34" s="60">
        <v>4446062</v>
      </c>
      <c r="J34" s="60">
        <v>8763575</v>
      </c>
      <c r="K34" s="60">
        <v>4670851</v>
      </c>
      <c r="L34" s="60">
        <v>-7094415</v>
      </c>
      <c r="M34" s="60">
        <v>4183461</v>
      </c>
      <c r="N34" s="60">
        <v>1759897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10523472</v>
      </c>
      <c r="X34" s="60">
        <v>25653504</v>
      </c>
      <c r="Y34" s="60">
        <v>-15130032</v>
      </c>
      <c r="Z34" s="140">
        <v>-58.98</v>
      </c>
      <c r="AA34" s="155">
        <v>51267030</v>
      </c>
    </row>
    <row r="35" spans="1:27" ht="12.75">
      <c r="A35" s="181" t="s">
        <v>122</v>
      </c>
      <c r="B35" s="185"/>
      <c r="C35" s="155">
        <v>45640936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361750128</v>
      </c>
      <c r="D36" s="188">
        <f>SUM(D25:D35)</f>
        <v>0</v>
      </c>
      <c r="E36" s="189">
        <f t="shared" si="1"/>
        <v>337612041</v>
      </c>
      <c r="F36" s="190">
        <f t="shared" si="1"/>
        <v>337612041</v>
      </c>
      <c r="G36" s="190">
        <f t="shared" si="1"/>
        <v>10468945</v>
      </c>
      <c r="H36" s="190">
        <f t="shared" si="1"/>
        <v>14265329</v>
      </c>
      <c r="I36" s="190">
        <f t="shared" si="1"/>
        <v>41656347</v>
      </c>
      <c r="J36" s="190">
        <f t="shared" si="1"/>
        <v>66390621</v>
      </c>
      <c r="K36" s="190">
        <f t="shared" si="1"/>
        <v>26856833</v>
      </c>
      <c r="L36" s="190">
        <f t="shared" si="1"/>
        <v>7392077</v>
      </c>
      <c r="M36" s="190">
        <f t="shared" si="1"/>
        <v>29038975</v>
      </c>
      <c r="N36" s="190">
        <f t="shared" si="1"/>
        <v>63287885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129678506</v>
      </c>
      <c r="X36" s="190">
        <f t="shared" si="1"/>
        <v>168806094</v>
      </c>
      <c r="Y36" s="190">
        <f t="shared" si="1"/>
        <v>-39127588</v>
      </c>
      <c r="Z36" s="191">
        <f>+IF(X36&lt;&gt;0,+(Y36/X36)*100,0)</f>
        <v>-23.179013904557262</v>
      </c>
      <c r="AA36" s="188">
        <f>SUM(AA25:AA35)</f>
        <v>337612041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-65935806</v>
      </c>
      <c r="D38" s="199">
        <f>+D22-D36</f>
        <v>0</v>
      </c>
      <c r="E38" s="200">
        <f t="shared" si="2"/>
        <v>2327</v>
      </c>
      <c r="F38" s="106">
        <f t="shared" si="2"/>
        <v>2327</v>
      </c>
      <c r="G38" s="106">
        <f t="shared" si="2"/>
        <v>130413049</v>
      </c>
      <c r="H38" s="106">
        <f t="shared" si="2"/>
        <v>-15617298</v>
      </c>
      <c r="I38" s="106">
        <f t="shared" si="2"/>
        <v>-27087930</v>
      </c>
      <c r="J38" s="106">
        <f t="shared" si="2"/>
        <v>87707821</v>
      </c>
      <c r="K38" s="106">
        <f t="shared" si="2"/>
        <v>-33501031</v>
      </c>
      <c r="L38" s="106">
        <f t="shared" si="2"/>
        <v>-8668535</v>
      </c>
      <c r="M38" s="106">
        <f t="shared" si="2"/>
        <v>48325759</v>
      </c>
      <c r="N38" s="106">
        <f t="shared" si="2"/>
        <v>6156193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93864014</v>
      </c>
      <c r="X38" s="106">
        <f>IF(F22=F36,0,X22-X36)</f>
        <v>1098</v>
      </c>
      <c r="Y38" s="106">
        <f t="shared" si="2"/>
        <v>93862916</v>
      </c>
      <c r="Z38" s="201">
        <f>+IF(X38&lt;&gt;0,+(Y38/X38)*100,0)</f>
        <v>8548535.154826958</v>
      </c>
      <c r="AA38" s="199">
        <f>+AA22-AA36</f>
        <v>2327</v>
      </c>
    </row>
    <row r="39" spans="1:27" ht="12.75">
      <c r="A39" s="181" t="s">
        <v>46</v>
      </c>
      <c r="B39" s="185"/>
      <c r="C39" s="155">
        <v>136428014</v>
      </c>
      <c r="D39" s="155">
        <v>0</v>
      </c>
      <c r="E39" s="156">
        <v>98435100</v>
      </c>
      <c r="F39" s="60">
        <v>98435100</v>
      </c>
      <c r="G39" s="60">
        <v>0</v>
      </c>
      <c r="H39" s="60">
        <v>0</v>
      </c>
      <c r="I39" s="60">
        <v>0</v>
      </c>
      <c r="J39" s="60">
        <v>0</v>
      </c>
      <c r="K39" s="60">
        <v>16871754</v>
      </c>
      <c r="L39" s="60">
        <v>21774357</v>
      </c>
      <c r="M39" s="60">
        <v>0</v>
      </c>
      <c r="N39" s="60">
        <v>38646111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38646111</v>
      </c>
      <c r="X39" s="60">
        <v>68901750</v>
      </c>
      <c r="Y39" s="60">
        <v>-30255639</v>
      </c>
      <c r="Z39" s="140">
        <v>-43.91</v>
      </c>
      <c r="AA39" s="155">
        <v>98435100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21823302</v>
      </c>
      <c r="Y40" s="54">
        <v>-21823302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43647000</v>
      </c>
      <c r="F41" s="60">
        <v>43647000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43647000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70492208</v>
      </c>
      <c r="D42" s="206">
        <f>SUM(D38:D41)</f>
        <v>0</v>
      </c>
      <c r="E42" s="207">
        <f t="shared" si="3"/>
        <v>142084427</v>
      </c>
      <c r="F42" s="88">
        <f t="shared" si="3"/>
        <v>142084427</v>
      </c>
      <c r="G42" s="88">
        <f t="shared" si="3"/>
        <v>130413049</v>
      </c>
      <c r="H42" s="88">
        <f t="shared" si="3"/>
        <v>-15617298</v>
      </c>
      <c r="I42" s="88">
        <f t="shared" si="3"/>
        <v>-27087930</v>
      </c>
      <c r="J42" s="88">
        <f t="shared" si="3"/>
        <v>87707821</v>
      </c>
      <c r="K42" s="88">
        <f t="shared" si="3"/>
        <v>-16629277</v>
      </c>
      <c r="L42" s="88">
        <f t="shared" si="3"/>
        <v>13105822</v>
      </c>
      <c r="M42" s="88">
        <f t="shared" si="3"/>
        <v>48325759</v>
      </c>
      <c r="N42" s="88">
        <f t="shared" si="3"/>
        <v>44802304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132510125</v>
      </c>
      <c r="X42" s="88">
        <f t="shared" si="3"/>
        <v>90726150</v>
      </c>
      <c r="Y42" s="88">
        <f t="shared" si="3"/>
        <v>41783975</v>
      </c>
      <c r="Z42" s="208">
        <f>+IF(X42&lt;&gt;0,+(Y42/X42)*100,0)</f>
        <v>46.05505138264988</v>
      </c>
      <c r="AA42" s="206">
        <f>SUM(AA38:AA41)</f>
        <v>142084427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70492208</v>
      </c>
      <c r="D44" s="210">
        <f>+D42-D43</f>
        <v>0</v>
      </c>
      <c r="E44" s="211">
        <f t="shared" si="4"/>
        <v>142084427</v>
      </c>
      <c r="F44" s="77">
        <f t="shared" si="4"/>
        <v>142084427</v>
      </c>
      <c r="G44" s="77">
        <f t="shared" si="4"/>
        <v>130413049</v>
      </c>
      <c r="H44" s="77">
        <f t="shared" si="4"/>
        <v>-15617298</v>
      </c>
      <c r="I44" s="77">
        <f t="shared" si="4"/>
        <v>-27087930</v>
      </c>
      <c r="J44" s="77">
        <f t="shared" si="4"/>
        <v>87707821</v>
      </c>
      <c r="K44" s="77">
        <f t="shared" si="4"/>
        <v>-16629277</v>
      </c>
      <c r="L44" s="77">
        <f t="shared" si="4"/>
        <v>13105822</v>
      </c>
      <c r="M44" s="77">
        <f t="shared" si="4"/>
        <v>48325759</v>
      </c>
      <c r="N44" s="77">
        <f t="shared" si="4"/>
        <v>44802304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132510125</v>
      </c>
      <c r="X44" s="77">
        <f t="shared" si="4"/>
        <v>90726150</v>
      </c>
      <c r="Y44" s="77">
        <f t="shared" si="4"/>
        <v>41783975</v>
      </c>
      <c r="Z44" s="212">
        <f>+IF(X44&lt;&gt;0,+(Y44/X44)*100,0)</f>
        <v>46.05505138264988</v>
      </c>
      <c r="AA44" s="210">
        <f>+AA42-AA43</f>
        <v>142084427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70492208</v>
      </c>
      <c r="D46" s="206">
        <f>SUM(D44:D45)</f>
        <v>0</v>
      </c>
      <c r="E46" s="207">
        <f t="shared" si="5"/>
        <v>142084427</v>
      </c>
      <c r="F46" s="88">
        <f t="shared" si="5"/>
        <v>142084427</v>
      </c>
      <c r="G46" s="88">
        <f t="shared" si="5"/>
        <v>130413049</v>
      </c>
      <c r="H46" s="88">
        <f t="shared" si="5"/>
        <v>-15617298</v>
      </c>
      <c r="I46" s="88">
        <f t="shared" si="5"/>
        <v>-27087930</v>
      </c>
      <c r="J46" s="88">
        <f t="shared" si="5"/>
        <v>87707821</v>
      </c>
      <c r="K46" s="88">
        <f t="shared" si="5"/>
        <v>-16629277</v>
      </c>
      <c r="L46" s="88">
        <f t="shared" si="5"/>
        <v>13105822</v>
      </c>
      <c r="M46" s="88">
        <f t="shared" si="5"/>
        <v>48325759</v>
      </c>
      <c r="N46" s="88">
        <f t="shared" si="5"/>
        <v>44802304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132510125</v>
      </c>
      <c r="X46" s="88">
        <f t="shared" si="5"/>
        <v>90726150</v>
      </c>
      <c r="Y46" s="88">
        <f t="shared" si="5"/>
        <v>41783975</v>
      </c>
      <c r="Z46" s="208">
        <f>+IF(X46&lt;&gt;0,+(Y46/X46)*100,0)</f>
        <v>46.05505138264988</v>
      </c>
      <c r="AA46" s="206">
        <f>SUM(AA44:AA45)</f>
        <v>142084427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70492208</v>
      </c>
      <c r="D48" s="217">
        <f>SUM(D46:D47)</f>
        <v>0</v>
      </c>
      <c r="E48" s="218">
        <f t="shared" si="6"/>
        <v>142084427</v>
      </c>
      <c r="F48" s="219">
        <f t="shared" si="6"/>
        <v>142084427</v>
      </c>
      <c r="G48" s="219">
        <f t="shared" si="6"/>
        <v>130413049</v>
      </c>
      <c r="H48" s="220">
        <f t="shared" si="6"/>
        <v>-15617298</v>
      </c>
      <c r="I48" s="220">
        <f t="shared" si="6"/>
        <v>-27087930</v>
      </c>
      <c r="J48" s="220">
        <f t="shared" si="6"/>
        <v>87707821</v>
      </c>
      <c r="K48" s="220">
        <f t="shared" si="6"/>
        <v>-16629277</v>
      </c>
      <c r="L48" s="220">
        <f t="shared" si="6"/>
        <v>13105822</v>
      </c>
      <c r="M48" s="219">
        <f t="shared" si="6"/>
        <v>48325759</v>
      </c>
      <c r="N48" s="219">
        <f t="shared" si="6"/>
        <v>44802304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132510125</v>
      </c>
      <c r="X48" s="220">
        <f t="shared" si="6"/>
        <v>90726150</v>
      </c>
      <c r="Y48" s="220">
        <f t="shared" si="6"/>
        <v>41783975</v>
      </c>
      <c r="Z48" s="221">
        <f>+IF(X48&lt;&gt;0,+(Y48/X48)*100,0)</f>
        <v>46.05505138264988</v>
      </c>
      <c r="AA48" s="222">
        <f>SUM(AA46:AA47)</f>
        <v>142084427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12150000</v>
      </c>
      <c r="F5" s="100">
        <f t="shared" si="0"/>
        <v>12150000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8967</v>
      </c>
      <c r="L5" s="100">
        <f t="shared" si="0"/>
        <v>410528</v>
      </c>
      <c r="M5" s="100">
        <f t="shared" si="0"/>
        <v>534389</v>
      </c>
      <c r="N5" s="100">
        <f t="shared" si="0"/>
        <v>953884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953884</v>
      </c>
      <c r="X5" s="100">
        <f t="shared" si="0"/>
        <v>3567498</v>
      </c>
      <c r="Y5" s="100">
        <f t="shared" si="0"/>
        <v>-2613614</v>
      </c>
      <c r="Z5" s="137">
        <f>+IF(X5&lt;&gt;0,+(Y5/X5)*100,0)</f>
        <v>-73.26182102975251</v>
      </c>
      <c r="AA5" s="153">
        <f>SUM(AA6:AA8)</f>
        <v>12150000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12150000</v>
      </c>
      <c r="F7" s="159">
        <v>12150000</v>
      </c>
      <c r="G7" s="159"/>
      <c r="H7" s="159"/>
      <c r="I7" s="159"/>
      <c r="J7" s="159"/>
      <c r="K7" s="159">
        <v>8967</v>
      </c>
      <c r="L7" s="159"/>
      <c r="M7" s="159">
        <v>534389</v>
      </c>
      <c r="N7" s="159">
        <v>543356</v>
      </c>
      <c r="O7" s="159"/>
      <c r="P7" s="159"/>
      <c r="Q7" s="159"/>
      <c r="R7" s="159"/>
      <c r="S7" s="159"/>
      <c r="T7" s="159"/>
      <c r="U7" s="159"/>
      <c r="V7" s="159"/>
      <c r="W7" s="159">
        <v>543356</v>
      </c>
      <c r="X7" s="159">
        <v>3567498</v>
      </c>
      <c r="Y7" s="159">
        <v>-3024142</v>
      </c>
      <c r="Z7" s="141">
        <v>-84.77</v>
      </c>
      <c r="AA7" s="225">
        <v>12150000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410528</v>
      </c>
      <c r="M8" s="60"/>
      <c r="N8" s="60">
        <v>410528</v>
      </c>
      <c r="O8" s="60"/>
      <c r="P8" s="60"/>
      <c r="Q8" s="60"/>
      <c r="R8" s="60"/>
      <c r="S8" s="60"/>
      <c r="T8" s="60"/>
      <c r="U8" s="60"/>
      <c r="V8" s="60"/>
      <c r="W8" s="60">
        <v>410528</v>
      </c>
      <c r="X8" s="60"/>
      <c r="Y8" s="60">
        <v>410528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2320000</v>
      </c>
      <c r="F9" s="100">
        <f t="shared" si="1"/>
        <v>2320000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1431</v>
      </c>
      <c r="M9" s="100">
        <f t="shared" si="1"/>
        <v>40361</v>
      </c>
      <c r="N9" s="100">
        <f t="shared" si="1"/>
        <v>41792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41792</v>
      </c>
      <c r="X9" s="100">
        <f t="shared" si="1"/>
        <v>1835000</v>
      </c>
      <c r="Y9" s="100">
        <f t="shared" si="1"/>
        <v>-1793208</v>
      </c>
      <c r="Z9" s="137">
        <f>+IF(X9&lt;&gt;0,+(Y9/X9)*100,0)</f>
        <v>-97.72250681198909</v>
      </c>
      <c r="AA9" s="102">
        <f>SUM(AA10:AA14)</f>
        <v>2320000</v>
      </c>
    </row>
    <row r="10" spans="1:27" ht="12.75">
      <c r="A10" s="138" t="s">
        <v>79</v>
      </c>
      <c r="B10" s="136"/>
      <c r="C10" s="155"/>
      <c r="D10" s="155"/>
      <c r="E10" s="156">
        <v>230000</v>
      </c>
      <c r="F10" s="60">
        <v>230000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745000</v>
      </c>
      <c r="Y10" s="60">
        <v>-745000</v>
      </c>
      <c r="Z10" s="140">
        <v>-100</v>
      </c>
      <c r="AA10" s="62">
        <v>230000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2090000</v>
      </c>
      <c r="F12" s="60">
        <v>2090000</v>
      </c>
      <c r="G12" s="60"/>
      <c r="H12" s="60"/>
      <c r="I12" s="60"/>
      <c r="J12" s="60"/>
      <c r="K12" s="60"/>
      <c r="L12" s="60">
        <v>1431</v>
      </c>
      <c r="M12" s="60">
        <v>40361</v>
      </c>
      <c r="N12" s="60">
        <v>41792</v>
      </c>
      <c r="O12" s="60"/>
      <c r="P12" s="60"/>
      <c r="Q12" s="60"/>
      <c r="R12" s="60"/>
      <c r="S12" s="60"/>
      <c r="T12" s="60"/>
      <c r="U12" s="60"/>
      <c r="V12" s="60"/>
      <c r="W12" s="60">
        <v>41792</v>
      </c>
      <c r="X12" s="60">
        <v>1090000</v>
      </c>
      <c r="Y12" s="60">
        <v>-1048208</v>
      </c>
      <c r="Z12" s="140">
        <v>-96.17</v>
      </c>
      <c r="AA12" s="62">
        <v>2090000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137409347</v>
      </c>
      <c r="D15" s="153">
        <f>SUM(D16:D18)</f>
        <v>0</v>
      </c>
      <c r="E15" s="154">
        <f t="shared" si="2"/>
        <v>76422100</v>
      </c>
      <c r="F15" s="100">
        <f t="shared" si="2"/>
        <v>76422100</v>
      </c>
      <c r="G15" s="100">
        <f t="shared" si="2"/>
        <v>41040280</v>
      </c>
      <c r="H15" s="100">
        <f t="shared" si="2"/>
        <v>1115654</v>
      </c>
      <c r="I15" s="100">
        <f t="shared" si="2"/>
        <v>7577013</v>
      </c>
      <c r="J15" s="100">
        <f t="shared" si="2"/>
        <v>49732947</v>
      </c>
      <c r="K15" s="100">
        <f t="shared" si="2"/>
        <v>6197443</v>
      </c>
      <c r="L15" s="100">
        <f t="shared" si="2"/>
        <v>7993378</v>
      </c>
      <c r="M15" s="100">
        <f t="shared" si="2"/>
        <v>13061049</v>
      </c>
      <c r="N15" s="100">
        <f t="shared" si="2"/>
        <v>27251870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76984817</v>
      </c>
      <c r="X15" s="100">
        <f t="shared" si="2"/>
        <v>54052100</v>
      </c>
      <c r="Y15" s="100">
        <f t="shared" si="2"/>
        <v>22932717</v>
      </c>
      <c r="Z15" s="137">
        <f>+IF(X15&lt;&gt;0,+(Y15/X15)*100,0)</f>
        <v>42.42706018822581</v>
      </c>
      <c r="AA15" s="102">
        <f>SUM(AA16:AA18)</f>
        <v>76422100</v>
      </c>
    </row>
    <row r="16" spans="1:27" ht="12.75">
      <c r="A16" s="138" t="s">
        <v>85</v>
      </c>
      <c r="B16" s="136"/>
      <c r="C16" s="155"/>
      <c r="D16" s="155"/>
      <c r="E16" s="156">
        <v>2965000</v>
      </c>
      <c r="F16" s="60">
        <v>2965000</v>
      </c>
      <c r="G16" s="60"/>
      <c r="H16" s="60"/>
      <c r="I16" s="60"/>
      <c r="J16" s="60"/>
      <c r="K16" s="60"/>
      <c r="L16" s="60">
        <v>80000</v>
      </c>
      <c r="M16" s="60">
        <v>160000</v>
      </c>
      <c r="N16" s="60">
        <v>240000</v>
      </c>
      <c r="O16" s="60"/>
      <c r="P16" s="60"/>
      <c r="Q16" s="60"/>
      <c r="R16" s="60"/>
      <c r="S16" s="60"/>
      <c r="T16" s="60"/>
      <c r="U16" s="60"/>
      <c r="V16" s="60"/>
      <c r="W16" s="60">
        <v>240000</v>
      </c>
      <c r="X16" s="60">
        <v>1965000</v>
      </c>
      <c r="Y16" s="60">
        <v>-1725000</v>
      </c>
      <c r="Z16" s="140">
        <v>-87.79</v>
      </c>
      <c r="AA16" s="62">
        <v>2965000</v>
      </c>
    </row>
    <row r="17" spans="1:27" ht="12.75">
      <c r="A17" s="138" t="s">
        <v>86</v>
      </c>
      <c r="B17" s="136"/>
      <c r="C17" s="155">
        <v>137409347</v>
      </c>
      <c r="D17" s="155"/>
      <c r="E17" s="156">
        <v>73457100</v>
      </c>
      <c r="F17" s="60">
        <v>73457100</v>
      </c>
      <c r="G17" s="60">
        <v>41040280</v>
      </c>
      <c r="H17" s="60">
        <v>1115654</v>
      </c>
      <c r="I17" s="60">
        <v>7577013</v>
      </c>
      <c r="J17" s="60">
        <v>49732947</v>
      </c>
      <c r="K17" s="60">
        <v>6197443</v>
      </c>
      <c r="L17" s="60">
        <v>7913378</v>
      </c>
      <c r="M17" s="60">
        <v>12901049</v>
      </c>
      <c r="N17" s="60">
        <v>27011870</v>
      </c>
      <c r="O17" s="60"/>
      <c r="P17" s="60"/>
      <c r="Q17" s="60"/>
      <c r="R17" s="60"/>
      <c r="S17" s="60"/>
      <c r="T17" s="60"/>
      <c r="U17" s="60"/>
      <c r="V17" s="60"/>
      <c r="W17" s="60">
        <v>76744817</v>
      </c>
      <c r="X17" s="60">
        <v>52087100</v>
      </c>
      <c r="Y17" s="60">
        <v>24657717</v>
      </c>
      <c r="Z17" s="140">
        <v>47.34</v>
      </c>
      <c r="AA17" s="62">
        <v>73457100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51190000</v>
      </c>
      <c r="F19" s="100">
        <f t="shared" si="3"/>
        <v>51190000</v>
      </c>
      <c r="G19" s="100">
        <f t="shared" si="3"/>
        <v>-2134903</v>
      </c>
      <c r="H19" s="100">
        <f t="shared" si="3"/>
        <v>4597127</v>
      </c>
      <c r="I19" s="100">
        <f t="shared" si="3"/>
        <v>2246433</v>
      </c>
      <c r="J19" s="100">
        <f t="shared" si="3"/>
        <v>4708657</v>
      </c>
      <c r="K19" s="100">
        <f t="shared" si="3"/>
        <v>6673167</v>
      </c>
      <c r="L19" s="100">
        <f t="shared" si="3"/>
        <v>6464877</v>
      </c>
      <c r="M19" s="100">
        <f t="shared" si="3"/>
        <v>4256780</v>
      </c>
      <c r="N19" s="100">
        <f t="shared" si="3"/>
        <v>17394824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22103481</v>
      </c>
      <c r="X19" s="100">
        <f t="shared" si="3"/>
        <v>22130000</v>
      </c>
      <c r="Y19" s="100">
        <f t="shared" si="3"/>
        <v>-26519</v>
      </c>
      <c r="Z19" s="137">
        <f>+IF(X19&lt;&gt;0,+(Y19/X19)*100,0)</f>
        <v>-0.11983280614550383</v>
      </c>
      <c r="AA19" s="102">
        <f>SUM(AA20:AA23)</f>
        <v>51190000</v>
      </c>
    </row>
    <row r="20" spans="1:27" ht="12.75">
      <c r="A20" s="138" t="s">
        <v>89</v>
      </c>
      <c r="B20" s="136"/>
      <c r="C20" s="155"/>
      <c r="D20" s="155"/>
      <c r="E20" s="156">
        <v>47610000</v>
      </c>
      <c r="F20" s="60">
        <v>47610000</v>
      </c>
      <c r="G20" s="60">
        <v>-2134903</v>
      </c>
      <c r="H20" s="60">
        <v>4597127</v>
      </c>
      <c r="I20" s="60">
        <v>2246433</v>
      </c>
      <c r="J20" s="60">
        <v>4708657</v>
      </c>
      <c r="K20" s="60">
        <v>5129227</v>
      </c>
      <c r="L20" s="60">
        <v>6384277</v>
      </c>
      <c r="M20" s="60">
        <v>4256780</v>
      </c>
      <c r="N20" s="60">
        <v>15770284</v>
      </c>
      <c r="O20" s="60"/>
      <c r="P20" s="60"/>
      <c r="Q20" s="60"/>
      <c r="R20" s="60"/>
      <c r="S20" s="60"/>
      <c r="T20" s="60"/>
      <c r="U20" s="60"/>
      <c r="V20" s="60"/>
      <c r="W20" s="60">
        <v>20478941</v>
      </c>
      <c r="X20" s="60">
        <v>22130000</v>
      </c>
      <c r="Y20" s="60">
        <v>-1651059</v>
      </c>
      <c r="Z20" s="140">
        <v>-7.46</v>
      </c>
      <c r="AA20" s="62">
        <v>47610000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3580000</v>
      </c>
      <c r="F23" s="60">
        <v>3580000</v>
      </c>
      <c r="G23" s="60"/>
      <c r="H23" s="60"/>
      <c r="I23" s="60"/>
      <c r="J23" s="60"/>
      <c r="K23" s="60">
        <v>1543940</v>
      </c>
      <c r="L23" s="60">
        <v>80600</v>
      </c>
      <c r="M23" s="60"/>
      <c r="N23" s="60">
        <v>1624540</v>
      </c>
      <c r="O23" s="60"/>
      <c r="P23" s="60"/>
      <c r="Q23" s="60"/>
      <c r="R23" s="60"/>
      <c r="S23" s="60"/>
      <c r="T23" s="60"/>
      <c r="U23" s="60"/>
      <c r="V23" s="60"/>
      <c r="W23" s="60">
        <v>1624540</v>
      </c>
      <c r="X23" s="60"/>
      <c r="Y23" s="60">
        <v>1624540</v>
      </c>
      <c r="Z23" s="140"/>
      <c r="AA23" s="62">
        <v>3580000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137409347</v>
      </c>
      <c r="D25" s="217">
        <f>+D5+D9+D15+D19+D24</f>
        <v>0</v>
      </c>
      <c r="E25" s="230">
        <f t="shared" si="4"/>
        <v>142082100</v>
      </c>
      <c r="F25" s="219">
        <f t="shared" si="4"/>
        <v>142082100</v>
      </c>
      <c r="G25" s="219">
        <f t="shared" si="4"/>
        <v>38905377</v>
      </c>
      <c r="H25" s="219">
        <f t="shared" si="4"/>
        <v>5712781</v>
      </c>
      <c r="I25" s="219">
        <f t="shared" si="4"/>
        <v>9823446</v>
      </c>
      <c r="J25" s="219">
        <f t="shared" si="4"/>
        <v>54441604</v>
      </c>
      <c r="K25" s="219">
        <f t="shared" si="4"/>
        <v>12879577</v>
      </c>
      <c r="L25" s="219">
        <f t="shared" si="4"/>
        <v>14870214</v>
      </c>
      <c r="M25" s="219">
        <f t="shared" si="4"/>
        <v>17892579</v>
      </c>
      <c r="N25" s="219">
        <f t="shared" si="4"/>
        <v>45642370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100083974</v>
      </c>
      <c r="X25" s="219">
        <f t="shared" si="4"/>
        <v>81584598</v>
      </c>
      <c r="Y25" s="219">
        <f t="shared" si="4"/>
        <v>18499376</v>
      </c>
      <c r="Z25" s="231">
        <f>+IF(X25&lt;&gt;0,+(Y25/X25)*100,0)</f>
        <v>22.675083843644114</v>
      </c>
      <c r="AA25" s="232">
        <f>+AA5+AA9+AA15+AA19+AA24</f>
        <v>142082100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104527867</v>
      </c>
      <c r="D28" s="155"/>
      <c r="E28" s="156">
        <v>98435500</v>
      </c>
      <c r="F28" s="60">
        <v>98435500</v>
      </c>
      <c r="G28" s="60">
        <v>-4634008</v>
      </c>
      <c r="H28" s="60">
        <v>6576973</v>
      </c>
      <c r="I28" s="60">
        <v>7840336</v>
      </c>
      <c r="J28" s="60">
        <v>9783301</v>
      </c>
      <c r="K28" s="60">
        <v>6496287</v>
      </c>
      <c r="L28" s="60">
        <v>12582556</v>
      </c>
      <c r="M28" s="60">
        <v>17124847</v>
      </c>
      <c r="N28" s="60">
        <v>36203690</v>
      </c>
      <c r="O28" s="60"/>
      <c r="P28" s="60"/>
      <c r="Q28" s="60"/>
      <c r="R28" s="60"/>
      <c r="S28" s="60"/>
      <c r="T28" s="60"/>
      <c r="U28" s="60"/>
      <c r="V28" s="60"/>
      <c r="W28" s="60">
        <v>45986991</v>
      </c>
      <c r="X28" s="60">
        <v>52824660</v>
      </c>
      <c r="Y28" s="60">
        <v>-6837669</v>
      </c>
      <c r="Z28" s="140">
        <v>-12.94</v>
      </c>
      <c r="AA28" s="155">
        <v>98435500</v>
      </c>
    </row>
    <row r="29" spans="1:27" ht="12.75">
      <c r="A29" s="234" t="s">
        <v>134</v>
      </c>
      <c r="B29" s="136"/>
      <c r="C29" s="155">
        <v>8075280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112603147</v>
      </c>
      <c r="D32" s="210">
        <f>SUM(D28:D31)</f>
        <v>0</v>
      </c>
      <c r="E32" s="211">
        <f t="shared" si="5"/>
        <v>98435500</v>
      </c>
      <c r="F32" s="77">
        <f t="shared" si="5"/>
        <v>98435500</v>
      </c>
      <c r="G32" s="77">
        <f t="shared" si="5"/>
        <v>-4634008</v>
      </c>
      <c r="H32" s="77">
        <f t="shared" si="5"/>
        <v>6576973</v>
      </c>
      <c r="I32" s="77">
        <f t="shared" si="5"/>
        <v>7840336</v>
      </c>
      <c r="J32" s="77">
        <f t="shared" si="5"/>
        <v>9783301</v>
      </c>
      <c r="K32" s="77">
        <f t="shared" si="5"/>
        <v>6496287</v>
      </c>
      <c r="L32" s="77">
        <f t="shared" si="5"/>
        <v>12582556</v>
      </c>
      <c r="M32" s="77">
        <f t="shared" si="5"/>
        <v>17124847</v>
      </c>
      <c r="N32" s="77">
        <f t="shared" si="5"/>
        <v>36203690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45986991</v>
      </c>
      <c r="X32" s="77">
        <f t="shared" si="5"/>
        <v>52824660</v>
      </c>
      <c r="Y32" s="77">
        <f t="shared" si="5"/>
        <v>-6837669</v>
      </c>
      <c r="Z32" s="212">
        <f>+IF(X32&lt;&gt;0,+(Y32/X32)*100,0)</f>
        <v>-12.944085205659631</v>
      </c>
      <c r="AA32" s="79">
        <f>SUM(AA28:AA31)</f>
        <v>98435500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>
        <v>32982</v>
      </c>
      <c r="N34" s="60">
        <v>32982</v>
      </c>
      <c r="O34" s="60"/>
      <c r="P34" s="60"/>
      <c r="Q34" s="60"/>
      <c r="R34" s="60"/>
      <c r="S34" s="60"/>
      <c r="T34" s="60"/>
      <c r="U34" s="60"/>
      <c r="V34" s="60"/>
      <c r="W34" s="60">
        <v>32982</v>
      </c>
      <c r="X34" s="60"/>
      <c r="Y34" s="60">
        <v>32982</v>
      </c>
      <c r="Z34" s="140"/>
      <c r="AA34" s="62"/>
    </row>
    <row r="35" spans="1:27" ht="12.75">
      <c r="A35" s="237" t="s">
        <v>53</v>
      </c>
      <c r="B35" s="136"/>
      <c r="C35" s="155">
        <v>24806200</v>
      </c>
      <c r="D35" s="155"/>
      <c r="E35" s="156">
        <v>43646600</v>
      </c>
      <c r="F35" s="60">
        <v>43646600</v>
      </c>
      <c r="G35" s="60">
        <v>43539385</v>
      </c>
      <c r="H35" s="60">
        <v>-864192</v>
      </c>
      <c r="I35" s="60">
        <v>1983110</v>
      </c>
      <c r="J35" s="60">
        <v>44658303</v>
      </c>
      <c r="K35" s="60">
        <v>6383290</v>
      </c>
      <c r="L35" s="60">
        <v>2287658</v>
      </c>
      <c r="M35" s="60">
        <v>734750</v>
      </c>
      <c r="N35" s="60">
        <v>9405698</v>
      </c>
      <c r="O35" s="60"/>
      <c r="P35" s="60"/>
      <c r="Q35" s="60"/>
      <c r="R35" s="60"/>
      <c r="S35" s="60"/>
      <c r="T35" s="60"/>
      <c r="U35" s="60"/>
      <c r="V35" s="60"/>
      <c r="W35" s="60">
        <v>54064001</v>
      </c>
      <c r="X35" s="60">
        <v>19573002</v>
      </c>
      <c r="Y35" s="60">
        <v>34490999</v>
      </c>
      <c r="Z35" s="140">
        <v>176.22</v>
      </c>
      <c r="AA35" s="62">
        <v>43646600</v>
      </c>
    </row>
    <row r="36" spans="1:27" ht="12.75">
      <c r="A36" s="238" t="s">
        <v>139</v>
      </c>
      <c r="B36" s="149"/>
      <c r="C36" s="222">
        <f aca="true" t="shared" si="6" ref="C36:Y36">SUM(C32:C35)</f>
        <v>137409347</v>
      </c>
      <c r="D36" s="222">
        <f>SUM(D32:D35)</f>
        <v>0</v>
      </c>
      <c r="E36" s="218">
        <f t="shared" si="6"/>
        <v>142082100</v>
      </c>
      <c r="F36" s="220">
        <f t="shared" si="6"/>
        <v>142082100</v>
      </c>
      <c r="G36" s="220">
        <f t="shared" si="6"/>
        <v>38905377</v>
      </c>
      <c r="H36" s="220">
        <f t="shared" si="6"/>
        <v>5712781</v>
      </c>
      <c r="I36" s="220">
        <f t="shared" si="6"/>
        <v>9823446</v>
      </c>
      <c r="J36" s="220">
        <f t="shared" si="6"/>
        <v>54441604</v>
      </c>
      <c r="K36" s="220">
        <f t="shared" si="6"/>
        <v>12879577</v>
      </c>
      <c r="L36" s="220">
        <f t="shared" si="6"/>
        <v>14870214</v>
      </c>
      <c r="M36" s="220">
        <f t="shared" si="6"/>
        <v>17892579</v>
      </c>
      <c r="N36" s="220">
        <f t="shared" si="6"/>
        <v>45642370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100083974</v>
      </c>
      <c r="X36" s="220">
        <f t="shared" si="6"/>
        <v>72397662</v>
      </c>
      <c r="Y36" s="220">
        <f t="shared" si="6"/>
        <v>27686312</v>
      </c>
      <c r="Z36" s="221">
        <f>+IF(X36&lt;&gt;0,+(Y36/X36)*100,0)</f>
        <v>38.24199737278809</v>
      </c>
      <c r="AA36" s="239">
        <f>SUM(AA32:AA35)</f>
        <v>142082100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119868614</v>
      </c>
      <c r="D6" s="155"/>
      <c r="E6" s="59">
        <v>19845000</v>
      </c>
      <c r="F6" s="60">
        <v>19845000</v>
      </c>
      <c r="G6" s="60">
        <v>8660911</v>
      </c>
      <c r="H6" s="60">
        <v>19607266</v>
      </c>
      <c r="I6" s="60">
        <v>162509668</v>
      </c>
      <c r="J6" s="60">
        <v>162509668</v>
      </c>
      <c r="K6" s="60">
        <v>151336439</v>
      </c>
      <c r="L6" s="60">
        <v>135150064</v>
      </c>
      <c r="M6" s="60">
        <v>190663458</v>
      </c>
      <c r="N6" s="60">
        <v>190663458</v>
      </c>
      <c r="O6" s="60"/>
      <c r="P6" s="60"/>
      <c r="Q6" s="60"/>
      <c r="R6" s="60"/>
      <c r="S6" s="60"/>
      <c r="T6" s="60"/>
      <c r="U6" s="60"/>
      <c r="V6" s="60"/>
      <c r="W6" s="60">
        <v>190663458</v>
      </c>
      <c r="X6" s="60">
        <v>9922500</v>
      </c>
      <c r="Y6" s="60">
        <v>180740958</v>
      </c>
      <c r="Z6" s="140">
        <v>1821.53</v>
      </c>
      <c r="AA6" s="62">
        <v>19845000</v>
      </c>
    </row>
    <row r="7" spans="1:27" ht="12.75">
      <c r="A7" s="249" t="s">
        <v>144</v>
      </c>
      <c r="B7" s="182"/>
      <c r="C7" s="155"/>
      <c r="D7" s="155"/>
      <c r="E7" s="59">
        <v>22396652</v>
      </c>
      <c r="F7" s="60">
        <v>22396652</v>
      </c>
      <c r="G7" s="60">
        <v>208571123</v>
      </c>
      <c r="H7" s="60">
        <v>182941049</v>
      </c>
      <c r="I7" s="60">
        <v>182941049</v>
      </c>
      <c r="J7" s="60">
        <v>182941049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11198326</v>
      </c>
      <c r="Y7" s="60">
        <v>-11198326</v>
      </c>
      <c r="Z7" s="140">
        <v>-100</v>
      </c>
      <c r="AA7" s="62">
        <v>22396652</v>
      </c>
    </row>
    <row r="8" spans="1:27" ht="12.75">
      <c r="A8" s="249" t="s">
        <v>145</v>
      </c>
      <c r="B8" s="182"/>
      <c r="C8" s="155">
        <v>55517512</v>
      </c>
      <c r="D8" s="155"/>
      <c r="E8" s="59">
        <v>12914336</v>
      </c>
      <c r="F8" s="60">
        <v>12914336</v>
      </c>
      <c r="G8" s="60">
        <v>94954721</v>
      </c>
      <c r="H8" s="60">
        <v>58017935</v>
      </c>
      <c r="I8" s="60">
        <v>4416320</v>
      </c>
      <c r="J8" s="60">
        <v>4416320</v>
      </c>
      <c r="K8" s="60">
        <v>12675805</v>
      </c>
      <c r="L8" s="60">
        <v>18920045</v>
      </c>
      <c r="M8" s="60">
        <v>69895870</v>
      </c>
      <c r="N8" s="60">
        <v>69895870</v>
      </c>
      <c r="O8" s="60"/>
      <c r="P8" s="60"/>
      <c r="Q8" s="60"/>
      <c r="R8" s="60"/>
      <c r="S8" s="60"/>
      <c r="T8" s="60"/>
      <c r="U8" s="60"/>
      <c r="V8" s="60"/>
      <c r="W8" s="60">
        <v>69895870</v>
      </c>
      <c r="X8" s="60">
        <v>6457168</v>
      </c>
      <c r="Y8" s="60">
        <v>63438702</v>
      </c>
      <c r="Z8" s="140">
        <v>982.45</v>
      </c>
      <c r="AA8" s="62">
        <v>12914336</v>
      </c>
    </row>
    <row r="9" spans="1:27" ht="12.75">
      <c r="A9" s="249" t="s">
        <v>146</v>
      </c>
      <c r="B9" s="182"/>
      <c r="C9" s="155">
        <v>11733571</v>
      </c>
      <c r="D9" s="155"/>
      <c r="E9" s="59">
        <v>12933318</v>
      </c>
      <c r="F9" s="60">
        <v>12933318</v>
      </c>
      <c r="G9" s="60">
        <v>46306614</v>
      </c>
      <c r="H9" s="60">
        <v>77147595</v>
      </c>
      <c r="I9" s="60">
        <v>95384778</v>
      </c>
      <c r="J9" s="60">
        <v>95384778</v>
      </c>
      <c r="K9" s="60">
        <v>75205558</v>
      </c>
      <c r="L9" s="60">
        <v>68566920</v>
      </c>
      <c r="M9" s="60">
        <v>17193748</v>
      </c>
      <c r="N9" s="60">
        <v>17193748</v>
      </c>
      <c r="O9" s="60"/>
      <c r="P9" s="60"/>
      <c r="Q9" s="60"/>
      <c r="R9" s="60"/>
      <c r="S9" s="60"/>
      <c r="T9" s="60"/>
      <c r="U9" s="60"/>
      <c r="V9" s="60"/>
      <c r="W9" s="60">
        <v>17193748</v>
      </c>
      <c r="X9" s="60">
        <v>6466659</v>
      </c>
      <c r="Y9" s="60">
        <v>10727089</v>
      </c>
      <c r="Z9" s="140">
        <v>165.88</v>
      </c>
      <c r="AA9" s="62">
        <v>12933318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973672</v>
      </c>
      <c r="D11" s="155"/>
      <c r="E11" s="59">
        <v>1013930</v>
      </c>
      <c r="F11" s="60">
        <v>1013930</v>
      </c>
      <c r="G11" s="60">
        <v>948036</v>
      </c>
      <c r="H11" s="60">
        <v>1015789</v>
      </c>
      <c r="I11" s="60">
        <v>972986</v>
      </c>
      <c r="J11" s="60">
        <v>972986</v>
      </c>
      <c r="K11" s="60">
        <v>967896</v>
      </c>
      <c r="L11" s="60">
        <v>967049</v>
      </c>
      <c r="M11" s="60">
        <v>1067931</v>
      </c>
      <c r="N11" s="60">
        <v>1067931</v>
      </c>
      <c r="O11" s="60"/>
      <c r="P11" s="60"/>
      <c r="Q11" s="60"/>
      <c r="R11" s="60"/>
      <c r="S11" s="60"/>
      <c r="T11" s="60"/>
      <c r="U11" s="60"/>
      <c r="V11" s="60"/>
      <c r="W11" s="60">
        <v>1067931</v>
      </c>
      <c r="X11" s="60">
        <v>506965</v>
      </c>
      <c r="Y11" s="60">
        <v>560966</v>
      </c>
      <c r="Z11" s="140">
        <v>110.65</v>
      </c>
      <c r="AA11" s="62">
        <v>1013930</v>
      </c>
    </row>
    <row r="12" spans="1:27" ht="12.75">
      <c r="A12" s="250" t="s">
        <v>56</v>
      </c>
      <c r="B12" s="251"/>
      <c r="C12" s="168">
        <f aca="true" t="shared" si="0" ref="C12:Y12">SUM(C6:C11)</f>
        <v>188093369</v>
      </c>
      <c r="D12" s="168">
        <f>SUM(D6:D11)</f>
        <v>0</v>
      </c>
      <c r="E12" s="72">
        <f t="shared" si="0"/>
        <v>69103236</v>
      </c>
      <c r="F12" s="73">
        <f t="shared" si="0"/>
        <v>69103236</v>
      </c>
      <c r="G12" s="73">
        <f t="shared" si="0"/>
        <v>359441405</v>
      </c>
      <c r="H12" s="73">
        <f t="shared" si="0"/>
        <v>338729634</v>
      </c>
      <c r="I12" s="73">
        <f t="shared" si="0"/>
        <v>446224801</v>
      </c>
      <c r="J12" s="73">
        <f t="shared" si="0"/>
        <v>446224801</v>
      </c>
      <c r="K12" s="73">
        <f t="shared" si="0"/>
        <v>240185698</v>
      </c>
      <c r="L12" s="73">
        <f t="shared" si="0"/>
        <v>223604078</v>
      </c>
      <c r="M12" s="73">
        <f t="shared" si="0"/>
        <v>278821007</v>
      </c>
      <c r="N12" s="73">
        <f t="shared" si="0"/>
        <v>278821007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278821007</v>
      </c>
      <c r="X12" s="73">
        <f t="shared" si="0"/>
        <v>34551618</v>
      </c>
      <c r="Y12" s="73">
        <f t="shared" si="0"/>
        <v>244269389</v>
      </c>
      <c r="Z12" s="170">
        <f>+IF(X12&lt;&gt;0,+(Y12/X12)*100,0)</f>
        <v>706.9694652215708</v>
      </c>
      <c r="AA12" s="74">
        <f>SUM(AA6:AA11)</f>
        <v>69103236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20019900</v>
      </c>
      <c r="D17" s="155"/>
      <c r="E17" s="59">
        <v>22695120</v>
      </c>
      <c r="F17" s="60">
        <v>22695120</v>
      </c>
      <c r="G17" s="60">
        <v>20512052</v>
      </c>
      <c r="H17" s="60">
        <v>20457400</v>
      </c>
      <c r="I17" s="60">
        <v>20457400</v>
      </c>
      <c r="J17" s="60">
        <v>20457400</v>
      </c>
      <c r="K17" s="60">
        <v>20457400</v>
      </c>
      <c r="L17" s="60">
        <v>20019900</v>
      </c>
      <c r="M17" s="60">
        <v>20019900</v>
      </c>
      <c r="N17" s="60">
        <v>20019900</v>
      </c>
      <c r="O17" s="60"/>
      <c r="P17" s="60"/>
      <c r="Q17" s="60"/>
      <c r="R17" s="60"/>
      <c r="S17" s="60"/>
      <c r="T17" s="60"/>
      <c r="U17" s="60"/>
      <c r="V17" s="60"/>
      <c r="W17" s="60">
        <v>20019900</v>
      </c>
      <c r="X17" s="60">
        <v>11347560</v>
      </c>
      <c r="Y17" s="60">
        <v>8672340</v>
      </c>
      <c r="Z17" s="140">
        <v>76.42</v>
      </c>
      <c r="AA17" s="62">
        <v>22695120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918735881</v>
      </c>
      <c r="D19" s="155"/>
      <c r="E19" s="59">
        <v>888779746</v>
      </c>
      <c r="F19" s="60">
        <v>888779746</v>
      </c>
      <c r="G19" s="60">
        <v>865619181</v>
      </c>
      <c r="H19" s="60">
        <v>926357864</v>
      </c>
      <c r="I19" s="60">
        <v>679685685</v>
      </c>
      <c r="J19" s="60">
        <v>679685685</v>
      </c>
      <c r="K19" s="60">
        <v>949060891</v>
      </c>
      <c r="L19" s="60">
        <v>964784825</v>
      </c>
      <c r="M19" s="60">
        <v>982677401</v>
      </c>
      <c r="N19" s="60">
        <v>982677401</v>
      </c>
      <c r="O19" s="60"/>
      <c r="P19" s="60"/>
      <c r="Q19" s="60"/>
      <c r="R19" s="60"/>
      <c r="S19" s="60"/>
      <c r="T19" s="60"/>
      <c r="U19" s="60"/>
      <c r="V19" s="60"/>
      <c r="W19" s="60">
        <v>982677401</v>
      </c>
      <c r="X19" s="60">
        <v>444389873</v>
      </c>
      <c r="Y19" s="60">
        <v>538287528</v>
      </c>
      <c r="Z19" s="140">
        <v>121.13</v>
      </c>
      <c r="AA19" s="62">
        <v>888779746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1621481</v>
      </c>
      <c r="D22" s="155"/>
      <c r="E22" s="59">
        <v>441777</v>
      </c>
      <c r="F22" s="60">
        <v>441777</v>
      </c>
      <c r="G22" s="60">
        <v>2460998</v>
      </c>
      <c r="H22" s="60">
        <v>2489998</v>
      </c>
      <c r="I22" s="60">
        <v>2489998</v>
      </c>
      <c r="J22" s="60">
        <v>2489998</v>
      </c>
      <c r="K22" s="60">
        <v>2489998</v>
      </c>
      <c r="L22" s="60">
        <v>1621481</v>
      </c>
      <c r="M22" s="60">
        <v>1621482</v>
      </c>
      <c r="N22" s="60">
        <v>1621482</v>
      </c>
      <c r="O22" s="60"/>
      <c r="P22" s="60"/>
      <c r="Q22" s="60"/>
      <c r="R22" s="60"/>
      <c r="S22" s="60"/>
      <c r="T22" s="60"/>
      <c r="U22" s="60"/>
      <c r="V22" s="60"/>
      <c r="W22" s="60">
        <v>1621482</v>
      </c>
      <c r="X22" s="60">
        <v>220889</v>
      </c>
      <c r="Y22" s="60">
        <v>1400593</v>
      </c>
      <c r="Z22" s="140">
        <v>634.07</v>
      </c>
      <c r="AA22" s="62">
        <v>441777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940377262</v>
      </c>
      <c r="D24" s="168">
        <f>SUM(D15:D23)</f>
        <v>0</v>
      </c>
      <c r="E24" s="76">
        <f t="shared" si="1"/>
        <v>911916643</v>
      </c>
      <c r="F24" s="77">
        <f t="shared" si="1"/>
        <v>911916643</v>
      </c>
      <c r="G24" s="77">
        <f t="shared" si="1"/>
        <v>888592231</v>
      </c>
      <c r="H24" s="77">
        <f t="shared" si="1"/>
        <v>949305262</v>
      </c>
      <c r="I24" s="77">
        <f t="shared" si="1"/>
        <v>702633083</v>
      </c>
      <c r="J24" s="77">
        <f t="shared" si="1"/>
        <v>702633083</v>
      </c>
      <c r="K24" s="77">
        <f t="shared" si="1"/>
        <v>972008289</v>
      </c>
      <c r="L24" s="77">
        <f t="shared" si="1"/>
        <v>986426206</v>
      </c>
      <c r="M24" s="77">
        <f t="shared" si="1"/>
        <v>1004318783</v>
      </c>
      <c r="N24" s="77">
        <f t="shared" si="1"/>
        <v>1004318783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1004318783</v>
      </c>
      <c r="X24" s="77">
        <f t="shared" si="1"/>
        <v>455958322</v>
      </c>
      <c r="Y24" s="77">
        <f t="shared" si="1"/>
        <v>548360461</v>
      </c>
      <c r="Z24" s="212">
        <f>+IF(X24&lt;&gt;0,+(Y24/X24)*100,0)</f>
        <v>120.26547922070824</v>
      </c>
      <c r="AA24" s="79">
        <f>SUM(AA15:AA23)</f>
        <v>911916643</v>
      </c>
    </row>
    <row r="25" spans="1:27" ht="12.75">
      <c r="A25" s="250" t="s">
        <v>159</v>
      </c>
      <c r="B25" s="251"/>
      <c r="C25" s="168">
        <f aca="true" t="shared" si="2" ref="C25:Y25">+C12+C24</f>
        <v>1128470631</v>
      </c>
      <c r="D25" s="168">
        <f>+D12+D24</f>
        <v>0</v>
      </c>
      <c r="E25" s="72">
        <f t="shared" si="2"/>
        <v>981019879</v>
      </c>
      <c r="F25" s="73">
        <f t="shared" si="2"/>
        <v>981019879</v>
      </c>
      <c r="G25" s="73">
        <f t="shared" si="2"/>
        <v>1248033636</v>
      </c>
      <c r="H25" s="73">
        <f t="shared" si="2"/>
        <v>1288034896</v>
      </c>
      <c r="I25" s="73">
        <f t="shared" si="2"/>
        <v>1148857884</v>
      </c>
      <c r="J25" s="73">
        <f t="shared" si="2"/>
        <v>1148857884</v>
      </c>
      <c r="K25" s="73">
        <f t="shared" si="2"/>
        <v>1212193987</v>
      </c>
      <c r="L25" s="73">
        <f t="shared" si="2"/>
        <v>1210030284</v>
      </c>
      <c r="M25" s="73">
        <f t="shared" si="2"/>
        <v>1283139790</v>
      </c>
      <c r="N25" s="73">
        <f t="shared" si="2"/>
        <v>1283139790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1283139790</v>
      </c>
      <c r="X25" s="73">
        <f t="shared" si="2"/>
        <v>490509940</v>
      </c>
      <c r="Y25" s="73">
        <f t="shared" si="2"/>
        <v>792629850</v>
      </c>
      <c r="Z25" s="170">
        <f>+IF(X25&lt;&gt;0,+(Y25/X25)*100,0)</f>
        <v>161.59302500577257</v>
      </c>
      <c r="AA25" s="74">
        <f>+AA12+AA24</f>
        <v>981019879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1714559</v>
      </c>
      <c r="L29" s="60">
        <v>11945383</v>
      </c>
      <c r="M29" s="60">
        <v>3714287</v>
      </c>
      <c r="N29" s="60">
        <v>3714287</v>
      </c>
      <c r="O29" s="60"/>
      <c r="P29" s="60"/>
      <c r="Q29" s="60"/>
      <c r="R29" s="60"/>
      <c r="S29" s="60"/>
      <c r="T29" s="60"/>
      <c r="U29" s="60"/>
      <c r="V29" s="60"/>
      <c r="W29" s="60">
        <v>3714287</v>
      </c>
      <c r="X29" s="60"/>
      <c r="Y29" s="60">
        <v>3714287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290842</v>
      </c>
      <c r="D31" s="155"/>
      <c r="E31" s="59">
        <v>398037</v>
      </c>
      <c r="F31" s="60">
        <v>398037</v>
      </c>
      <c r="G31" s="60">
        <v>1187237</v>
      </c>
      <c r="H31" s="60">
        <v>1343088</v>
      </c>
      <c r="I31" s="60">
        <v>1205612</v>
      </c>
      <c r="J31" s="60">
        <v>1205612</v>
      </c>
      <c r="K31" s="60">
        <v>299527</v>
      </c>
      <c r="L31" s="60">
        <v>299527</v>
      </c>
      <c r="M31" s="60">
        <v>1050573</v>
      </c>
      <c r="N31" s="60">
        <v>1050573</v>
      </c>
      <c r="O31" s="60"/>
      <c r="P31" s="60"/>
      <c r="Q31" s="60"/>
      <c r="R31" s="60"/>
      <c r="S31" s="60"/>
      <c r="T31" s="60"/>
      <c r="U31" s="60"/>
      <c r="V31" s="60"/>
      <c r="W31" s="60">
        <v>1050573</v>
      </c>
      <c r="X31" s="60">
        <v>199019</v>
      </c>
      <c r="Y31" s="60">
        <v>851554</v>
      </c>
      <c r="Z31" s="140">
        <v>427.88</v>
      </c>
      <c r="AA31" s="62">
        <v>398037</v>
      </c>
    </row>
    <row r="32" spans="1:27" ht="12.75">
      <c r="A32" s="249" t="s">
        <v>164</v>
      </c>
      <c r="B32" s="182"/>
      <c r="C32" s="155">
        <v>63525552</v>
      </c>
      <c r="D32" s="155"/>
      <c r="E32" s="59">
        <v>34736573</v>
      </c>
      <c r="F32" s="60">
        <v>34736573</v>
      </c>
      <c r="G32" s="60">
        <v>84979516</v>
      </c>
      <c r="H32" s="60">
        <v>101519990</v>
      </c>
      <c r="I32" s="60">
        <v>94186651</v>
      </c>
      <c r="J32" s="60">
        <v>94186651</v>
      </c>
      <c r="K32" s="60">
        <v>72819861</v>
      </c>
      <c r="L32" s="60">
        <v>46979726</v>
      </c>
      <c r="M32" s="60">
        <v>80160856</v>
      </c>
      <c r="N32" s="60">
        <v>80160856</v>
      </c>
      <c r="O32" s="60"/>
      <c r="P32" s="60"/>
      <c r="Q32" s="60"/>
      <c r="R32" s="60"/>
      <c r="S32" s="60"/>
      <c r="T32" s="60"/>
      <c r="U32" s="60"/>
      <c r="V32" s="60"/>
      <c r="W32" s="60">
        <v>80160856</v>
      </c>
      <c r="X32" s="60">
        <v>17368287</v>
      </c>
      <c r="Y32" s="60">
        <v>62792569</v>
      </c>
      <c r="Z32" s="140">
        <v>361.54</v>
      </c>
      <c r="AA32" s="62">
        <v>34736573</v>
      </c>
    </row>
    <row r="33" spans="1:27" ht="12.75">
      <c r="A33" s="249" t="s">
        <v>165</v>
      </c>
      <c r="B33" s="182"/>
      <c r="C33" s="155">
        <v>811231</v>
      </c>
      <c r="D33" s="155"/>
      <c r="E33" s="59">
        <v>398037</v>
      </c>
      <c r="F33" s="60">
        <v>398037</v>
      </c>
      <c r="G33" s="60">
        <v>9425546</v>
      </c>
      <c r="H33" s="60">
        <v>9425546</v>
      </c>
      <c r="I33" s="60">
        <v>9425546</v>
      </c>
      <c r="J33" s="60">
        <v>9425546</v>
      </c>
      <c r="K33" s="60">
        <v>811231</v>
      </c>
      <c r="L33" s="60">
        <v>811231</v>
      </c>
      <c r="M33" s="60">
        <v>811231</v>
      </c>
      <c r="N33" s="60">
        <v>811231</v>
      </c>
      <c r="O33" s="60"/>
      <c r="P33" s="60"/>
      <c r="Q33" s="60"/>
      <c r="R33" s="60"/>
      <c r="S33" s="60"/>
      <c r="T33" s="60"/>
      <c r="U33" s="60"/>
      <c r="V33" s="60"/>
      <c r="W33" s="60">
        <v>811231</v>
      </c>
      <c r="X33" s="60">
        <v>199019</v>
      </c>
      <c r="Y33" s="60">
        <v>612212</v>
      </c>
      <c r="Z33" s="140">
        <v>307.61</v>
      </c>
      <c r="AA33" s="62">
        <v>398037</v>
      </c>
    </row>
    <row r="34" spans="1:27" ht="12.75">
      <c r="A34" s="250" t="s">
        <v>58</v>
      </c>
      <c r="B34" s="251"/>
      <c r="C34" s="168">
        <f aca="true" t="shared" si="3" ref="C34:Y34">SUM(C29:C33)</f>
        <v>64627625</v>
      </c>
      <c r="D34" s="168">
        <f>SUM(D29:D33)</f>
        <v>0</v>
      </c>
      <c r="E34" s="72">
        <f t="shared" si="3"/>
        <v>35532647</v>
      </c>
      <c r="F34" s="73">
        <f t="shared" si="3"/>
        <v>35532647</v>
      </c>
      <c r="G34" s="73">
        <f t="shared" si="3"/>
        <v>95592299</v>
      </c>
      <c r="H34" s="73">
        <f t="shared" si="3"/>
        <v>112288624</v>
      </c>
      <c r="I34" s="73">
        <f t="shared" si="3"/>
        <v>104817809</v>
      </c>
      <c r="J34" s="73">
        <f t="shared" si="3"/>
        <v>104817809</v>
      </c>
      <c r="K34" s="73">
        <f t="shared" si="3"/>
        <v>75645178</v>
      </c>
      <c r="L34" s="73">
        <f t="shared" si="3"/>
        <v>60035867</v>
      </c>
      <c r="M34" s="73">
        <f t="shared" si="3"/>
        <v>85736947</v>
      </c>
      <c r="N34" s="73">
        <f t="shared" si="3"/>
        <v>85736947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85736947</v>
      </c>
      <c r="X34" s="73">
        <f t="shared" si="3"/>
        <v>17766325</v>
      </c>
      <c r="Y34" s="73">
        <f t="shared" si="3"/>
        <v>67970622</v>
      </c>
      <c r="Z34" s="170">
        <f>+IF(X34&lt;&gt;0,+(Y34/X34)*100,0)</f>
        <v>382.5812147419345</v>
      </c>
      <c r="AA34" s="74">
        <f>SUM(AA29:AA33)</f>
        <v>35532647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10640559</v>
      </c>
      <c r="H37" s="60">
        <v>10640559</v>
      </c>
      <c r="I37" s="60">
        <v>11230893</v>
      </c>
      <c r="J37" s="60">
        <v>11230893</v>
      </c>
      <c r="K37" s="60">
        <v>11682447</v>
      </c>
      <c r="L37" s="60">
        <v>11682447</v>
      </c>
      <c r="M37" s="60">
        <v>13637000</v>
      </c>
      <c r="N37" s="60">
        <v>13637000</v>
      </c>
      <c r="O37" s="60"/>
      <c r="P37" s="60"/>
      <c r="Q37" s="60"/>
      <c r="R37" s="60"/>
      <c r="S37" s="60"/>
      <c r="T37" s="60"/>
      <c r="U37" s="60"/>
      <c r="V37" s="60"/>
      <c r="W37" s="60">
        <v>13637000</v>
      </c>
      <c r="X37" s="60"/>
      <c r="Y37" s="60">
        <v>13637000</v>
      </c>
      <c r="Z37" s="140"/>
      <c r="AA37" s="62"/>
    </row>
    <row r="38" spans="1:27" ht="12.75">
      <c r="A38" s="249" t="s">
        <v>165</v>
      </c>
      <c r="B38" s="182"/>
      <c r="C38" s="155">
        <v>27767356</v>
      </c>
      <c r="D38" s="155"/>
      <c r="E38" s="59">
        <v>26947508</v>
      </c>
      <c r="F38" s="60">
        <v>26947508</v>
      </c>
      <c r="G38" s="60">
        <v>16825089</v>
      </c>
      <c r="H38" s="60">
        <v>16825089</v>
      </c>
      <c r="I38" s="60">
        <v>16234755</v>
      </c>
      <c r="J38" s="60">
        <v>16234755</v>
      </c>
      <c r="K38" s="60">
        <v>16029844</v>
      </c>
      <c r="L38" s="60">
        <v>16029844</v>
      </c>
      <c r="M38" s="60">
        <v>12443069</v>
      </c>
      <c r="N38" s="60">
        <v>12443069</v>
      </c>
      <c r="O38" s="60"/>
      <c r="P38" s="60"/>
      <c r="Q38" s="60"/>
      <c r="R38" s="60"/>
      <c r="S38" s="60"/>
      <c r="T38" s="60"/>
      <c r="U38" s="60"/>
      <c r="V38" s="60"/>
      <c r="W38" s="60">
        <v>12443069</v>
      </c>
      <c r="X38" s="60">
        <v>13473754</v>
      </c>
      <c r="Y38" s="60">
        <v>-1030685</v>
      </c>
      <c r="Z38" s="140">
        <v>-7.65</v>
      </c>
      <c r="AA38" s="62">
        <v>26947508</v>
      </c>
    </row>
    <row r="39" spans="1:27" ht="12.75">
      <c r="A39" s="250" t="s">
        <v>59</v>
      </c>
      <c r="B39" s="253"/>
      <c r="C39" s="168">
        <f aca="true" t="shared" si="4" ref="C39:Y39">SUM(C37:C38)</f>
        <v>27767356</v>
      </c>
      <c r="D39" s="168">
        <f>SUM(D37:D38)</f>
        <v>0</v>
      </c>
      <c r="E39" s="76">
        <f t="shared" si="4"/>
        <v>26947508</v>
      </c>
      <c r="F39" s="77">
        <f t="shared" si="4"/>
        <v>26947508</v>
      </c>
      <c r="G39" s="77">
        <f t="shared" si="4"/>
        <v>27465648</v>
      </c>
      <c r="H39" s="77">
        <f t="shared" si="4"/>
        <v>27465648</v>
      </c>
      <c r="I39" s="77">
        <f t="shared" si="4"/>
        <v>27465648</v>
      </c>
      <c r="J39" s="77">
        <f t="shared" si="4"/>
        <v>27465648</v>
      </c>
      <c r="K39" s="77">
        <f t="shared" si="4"/>
        <v>27712291</v>
      </c>
      <c r="L39" s="77">
        <f t="shared" si="4"/>
        <v>27712291</v>
      </c>
      <c r="M39" s="77">
        <f t="shared" si="4"/>
        <v>26080069</v>
      </c>
      <c r="N39" s="77">
        <f t="shared" si="4"/>
        <v>26080069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26080069</v>
      </c>
      <c r="X39" s="77">
        <f t="shared" si="4"/>
        <v>13473754</v>
      </c>
      <c r="Y39" s="77">
        <f t="shared" si="4"/>
        <v>12606315</v>
      </c>
      <c r="Z39" s="212">
        <f>+IF(X39&lt;&gt;0,+(Y39/X39)*100,0)</f>
        <v>93.56200951865382</v>
      </c>
      <c r="AA39" s="79">
        <f>SUM(AA37:AA38)</f>
        <v>26947508</v>
      </c>
    </row>
    <row r="40" spans="1:27" ht="12.75">
      <c r="A40" s="250" t="s">
        <v>167</v>
      </c>
      <c r="B40" s="251"/>
      <c r="C40" s="168">
        <f aca="true" t="shared" si="5" ref="C40:Y40">+C34+C39</f>
        <v>92394981</v>
      </c>
      <c r="D40" s="168">
        <f>+D34+D39</f>
        <v>0</v>
      </c>
      <c r="E40" s="72">
        <f t="shared" si="5"/>
        <v>62480155</v>
      </c>
      <c r="F40" s="73">
        <f t="shared" si="5"/>
        <v>62480155</v>
      </c>
      <c r="G40" s="73">
        <f t="shared" si="5"/>
        <v>123057947</v>
      </c>
      <c r="H40" s="73">
        <f t="shared" si="5"/>
        <v>139754272</v>
      </c>
      <c r="I40" s="73">
        <f t="shared" si="5"/>
        <v>132283457</v>
      </c>
      <c r="J40" s="73">
        <f t="shared" si="5"/>
        <v>132283457</v>
      </c>
      <c r="K40" s="73">
        <f t="shared" si="5"/>
        <v>103357469</v>
      </c>
      <c r="L40" s="73">
        <f t="shared" si="5"/>
        <v>87748158</v>
      </c>
      <c r="M40" s="73">
        <f t="shared" si="5"/>
        <v>111817016</v>
      </c>
      <c r="N40" s="73">
        <f t="shared" si="5"/>
        <v>111817016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111817016</v>
      </c>
      <c r="X40" s="73">
        <f t="shared" si="5"/>
        <v>31240079</v>
      </c>
      <c r="Y40" s="73">
        <f t="shared" si="5"/>
        <v>80576937</v>
      </c>
      <c r="Z40" s="170">
        <f>+IF(X40&lt;&gt;0,+(Y40/X40)*100,0)</f>
        <v>257.9280833444755</v>
      </c>
      <c r="AA40" s="74">
        <f>+AA34+AA39</f>
        <v>62480155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1036075650</v>
      </c>
      <c r="D42" s="257">
        <f>+D25-D40</f>
        <v>0</v>
      </c>
      <c r="E42" s="258">
        <f t="shared" si="6"/>
        <v>918539724</v>
      </c>
      <c r="F42" s="259">
        <f t="shared" si="6"/>
        <v>918539724</v>
      </c>
      <c r="G42" s="259">
        <f t="shared" si="6"/>
        <v>1124975689</v>
      </c>
      <c r="H42" s="259">
        <f t="shared" si="6"/>
        <v>1148280624</v>
      </c>
      <c r="I42" s="259">
        <f t="shared" si="6"/>
        <v>1016574427</v>
      </c>
      <c r="J42" s="259">
        <f t="shared" si="6"/>
        <v>1016574427</v>
      </c>
      <c r="K42" s="259">
        <f t="shared" si="6"/>
        <v>1108836518</v>
      </c>
      <c r="L42" s="259">
        <f t="shared" si="6"/>
        <v>1122282126</v>
      </c>
      <c r="M42" s="259">
        <f t="shared" si="6"/>
        <v>1171322774</v>
      </c>
      <c r="N42" s="259">
        <f t="shared" si="6"/>
        <v>1171322774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1171322774</v>
      </c>
      <c r="X42" s="259">
        <f t="shared" si="6"/>
        <v>459269861</v>
      </c>
      <c r="Y42" s="259">
        <f t="shared" si="6"/>
        <v>712052913</v>
      </c>
      <c r="Z42" s="260">
        <f>+IF(X42&lt;&gt;0,+(Y42/X42)*100,0)</f>
        <v>155.04020042804422</v>
      </c>
      <c r="AA42" s="261">
        <f>+AA25-AA40</f>
        <v>918539724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868653648</v>
      </c>
      <c r="D45" s="155"/>
      <c r="E45" s="59">
        <v>828324775</v>
      </c>
      <c r="F45" s="60">
        <v>828324775</v>
      </c>
      <c r="G45" s="60">
        <v>906133703</v>
      </c>
      <c r="H45" s="60">
        <v>849744572</v>
      </c>
      <c r="I45" s="60">
        <v>630953066</v>
      </c>
      <c r="J45" s="60">
        <v>630953066</v>
      </c>
      <c r="K45" s="60">
        <v>942057142</v>
      </c>
      <c r="L45" s="60">
        <v>954860124</v>
      </c>
      <c r="M45" s="60">
        <v>1003900772</v>
      </c>
      <c r="N45" s="60">
        <v>1003900772</v>
      </c>
      <c r="O45" s="60"/>
      <c r="P45" s="60"/>
      <c r="Q45" s="60"/>
      <c r="R45" s="60"/>
      <c r="S45" s="60"/>
      <c r="T45" s="60"/>
      <c r="U45" s="60"/>
      <c r="V45" s="60"/>
      <c r="W45" s="60">
        <v>1003900772</v>
      </c>
      <c r="X45" s="60">
        <v>414162388</v>
      </c>
      <c r="Y45" s="60">
        <v>589738384</v>
      </c>
      <c r="Z45" s="139">
        <v>142.39</v>
      </c>
      <c r="AA45" s="62">
        <v>828324775</v>
      </c>
    </row>
    <row r="46" spans="1:27" ht="12.75">
      <c r="A46" s="249" t="s">
        <v>171</v>
      </c>
      <c r="B46" s="182"/>
      <c r="C46" s="155">
        <v>167422002</v>
      </c>
      <c r="D46" s="155"/>
      <c r="E46" s="59">
        <v>90214950</v>
      </c>
      <c r="F46" s="60">
        <v>90214950</v>
      </c>
      <c r="G46" s="60">
        <v>218841986</v>
      </c>
      <c r="H46" s="60">
        <v>298536052</v>
      </c>
      <c r="I46" s="60">
        <v>385621361</v>
      </c>
      <c r="J46" s="60">
        <v>385621361</v>
      </c>
      <c r="K46" s="60">
        <v>166779376</v>
      </c>
      <c r="L46" s="60">
        <v>167422002</v>
      </c>
      <c r="M46" s="60">
        <v>167422002</v>
      </c>
      <c r="N46" s="60">
        <v>167422002</v>
      </c>
      <c r="O46" s="60"/>
      <c r="P46" s="60"/>
      <c r="Q46" s="60"/>
      <c r="R46" s="60"/>
      <c r="S46" s="60"/>
      <c r="T46" s="60"/>
      <c r="U46" s="60"/>
      <c r="V46" s="60"/>
      <c r="W46" s="60">
        <v>167422002</v>
      </c>
      <c r="X46" s="60">
        <v>45107475</v>
      </c>
      <c r="Y46" s="60">
        <v>122314527</v>
      </c>
      <c r="Z46" s="139">
        <v>271.16</v>
      </c>
      <c r="AA46" s="62">
        <v>90214950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1036075650</v>
      </c>
      <c r="D48" s="217">
        <f>SUM(D45:D47)</f>
        <v>0</v>
      </c>
      <c r="E48" s="264">
        <f t="shared" si="7"/>
        <v>918539725</v>
      </c>
      <c r="F48" s="219">
        <f t="shared" si="7"/>
        <v>918539725</v>
      </c>
      <c r="G48" s="219">
        <f t="shared" si="7"/>
        <v>1124975689</v>
      </c>
      <c r="H48" s="219">
        <f t="shared" si="7"/>
        <v>1148280624</v>
      </c>
      <c r="I48" s="219">
        <f t="shared" si="7"/>
        <v>1016574427</v>
      </c>
      <c r="J48" s="219">
        <f t="shared" si="7"/>
        <v>1016574427</v>
      </c>
      <c r="K48" s="219">
        <f t="shared" si="7"/>
        <v>1108836518</v>
      </c>
      <c r="L48" s="219">
        <f t="shared" si="7"/>
        <v>1122282126</v>
      </c>
      <c r="M48" s="219">
        <f t="shared" si="7"/>
        <v>1171322774</v>
      </c>
      <c r="N48" s="219">
        <f t="shared" si="7"/>
        <v>1171322774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1171322774</v>
      </c>
      <c r="X48" s="219">
        <f t="shared" si="7"/>
        <v>459269863</v>
      </c>
      <c r="Y48" s="219">
        <f t="shared" si="7"/>
        <v>712052911</v>
      </c>
      <c r="Z48" s="265">
        <f>+IF(X48&lt;&gt;0,+(Y48/X48)*100,0)</f>
        <v>155.0401993174109</v>
      </c>
      <c r="AA48" s="232">
        <f>SUM(AA45:AA47)</f>
        <v>918539725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25727287</v>
      </c>
      <c r="D6" s="155"/>
      <c r="E6" s="59">
        <v>35612496</v>
      </c>
      <c r="F6" s="60">
        <v>35612496</v>
      </c>
      <c r="G6" s="60">
        <v>39090981</v>
      </c>
      <c r="H6" s="60">
        <v>-9350327</v>
      </c>
      <c r="I6" s="60">
        <v>4698407</v>
      </c>
      <c r="J6" s="60">
        <v>34439061</v>
      </c>
      <c r="K6" s="60">
        <v>1423657</v>
      </c>
      <c r="L6" s="60">
        <v>-9015644</v>
      </c>
      <c r="M6" s="60">
        <v>1396984</v>
      </c>
      <c r="N6" s="60">
        <v>-6195003</v>
      </c>
      <c r="O6" s="60"/>
      <c r="P6" s="60"/>
      <c r="Q6" s="60"/>
      <c r="R6" s="60"/>
      <c r="S6" s="60"/>
      <c r="T6" s="60"/>
      <c r="U6" s="60"/>
      <c r="V6" s="60"/>
      <c r="W6" s="60">
        <v>28244058</v>
      </c>
      <c r="X6" s="60">
        <v>17806248</v>
      </c>
      <c r="Y6" s="60">
        <v>10437810</v>
      </c>
      <c r="Z6" s="140">
        <v>58.62</v>
      </c>
      <c r="AA6" s="62">
        <v>35612496</v>
      </c>
    </row>
    <row r="7" spans="1:27" ht="12.75">
      <c r="A7" s="249" t="s">
        <v>32</v>
      </c>
      <c r="B7" s="182"/>
      <c r="C7" s="155">
        <v>57944653</v>
      </c>
      <c r="D7" s="155"/>
      <c r="E7" s="59">
        <v>61816320</v>
      </c>
      <c r="F7" s="60">
        <v>61816320</v>
      </c>
      <c r="G7" s="60">
        <v>4743709</v>
      </c>
      <c r="H7" s="60">
        <v>4566347</v>
      </c>
      <c r="I7" s="60">
        <v>835308</v>
      </c>
      <c r="J7" s="60">
        <v>10145364</v>
      </c>
      <c r="K7" s="60">
        <v>539695</v>
      </c>
      <c r="L7" s="60">
        <v>4322462</v>
      </c>
      <c r="M7" s="60">
        <v>5035684</v>
      </c>
      <c r="N7" s="60">
        <v>9897841</v>
      </c>
      <c r="O7" s="60"/>
      <c r="P7" s="60"/>
      <c r="Q7" s="60"/>
      <c r="R7" s="60"/>
      <c r="S7" s="60"/>
      <c r="T7" s="60"/>
      <c r="U7" s="60"/>
      <c r="V7" s="60"/>
      <c r="W7" s="60">
        <v>20043205</v>
      </c>
      <c r="X7" s="60">
        <v>30908160</v>
      </c>
      <c r="Y7" s="60">
        <v>-10864955</v>
      </c>
      <c r="Z7" s="140">
        <v>-35.15</v>
      </c>
      <c r="AA7" s="62">
        <v>61816320</v>
      </c>
    </row>
    <row r="8" spans="1:27" ht="12.75">
      <c r="A8" s="249" t="s">
        <v>178</v>
      </c>
      <c r="B8" s="182"/>
      <c r="C8" s="155">
        <v>5998213</v>
      </c>
      <c r="D8" s="155"/>
      <c r="E8" s="59">
        <v>9776340</v>
      </c>
      <c r="F8" s="60">
        <v>9776340</v>
      </c>
      <c r="G8" s="60">
        <v>530663</v>
      </c>
      <c r="H8" s="60">
        <v>424440</v>
      </c>
      <c r="I8" s="60">
        <v>7531251</v>
      </c>
      <c r="J8" s="60">
        <v>8486354</v>
      </c>
      <c r="K8" s="60">
        <v>-3797622</v>
      </c>
      <c r="L8" s="60">
        <v>752231</v>
      </c>
      <c r="M8" s="60">
        <v>122622</v>
      </c>
      <c r="N8" s="60">
        <v>-2922769</v>
      </c>
      <c r="O8" s="60"/>
      <c r="P8" s="60"/>
      <c r="Q8" s="60"/>
      <c r="R8" s="60"/>
      <c r="S8" s="60"/>
      <c r="T8" s="60"/>
      <c r="U8" s="60"/>
      <c r="V8" s="60"/>
      <c r="W8" s="60">
        <v>5563585</v>
      </c>
      <c r="X8" s="60">
        <v>4888170</v>
      </c>
      <c r="Y8" s="60">
        <v>675415</v>
      </c>
      <c r="Z8" s="140">
        <v>13.82</v>
      </c>
      <c r="AA8" s="62">
        <v>9776340</v>
      </c>
    </row>
    <row r="9" spans="1:27" ht="12.75">
      <c r="A9" s="249" t="s">
        <v>179</v>
      </c>
      <c r="B9" s="182"/>
      <c r="C9" s="155">
        <v>186586201</v>
      </c>
      <c r="D9" s="155"/>
      <c r="E9" s="59">
        <v>215541504</v>
      </c>
      <c r="F9" s="60">
        <v>215541504</v>
      </c>
      <c r="G9" s="60">
        <v>94677000</v>
      </c>
      <c r="H9" s="60">
        <v>609633</v>
      </c>
      <c r="I9" s="60"/>
      <c r="J9" s="60">
        <v>95286633</v>
      </c>
      <c r="K9" s="60">
        <v>-6862985</v>
      </c>
      <c r="L9" s="60">
        <v>1086130</v>
      </c>
      <c r="M9" s="60">
        <v>69420882</v>
      </c>
      <c r="N9" s="60">
        <v>63644027</v>
      </c>
      <c r="O9" s="60"/>
      <c r="P9" s="60"/>
      <c r="Q9" s="60"/>
      <c r="R9" s="60"/>
      <c r="S9" s="60"/>
      <c r="T9" s="60"/>
      <c r="U9" s="60"/>
      <c r="V9" s="60"/>
      <c r="W9" s="60">
        <v>158930660</v>
      </c>
      <c r="X9" s="60">
        <v>107770752</v>
      </c>
      <c r="Y9" s="60">
        <v>51159908</v>
      </c>
      <c r="Z9" s="140">
        <v>47.47</v>
      </c>
      <c r="AA9" s="62">
        <v>215541504</v>
      </c>
    </row>
    <row r="10" spans="1:27" ht="12.75">
      <c r="A10" s="249" t="s">
        <v>180</v>
      </c>
      <c r="B10" s="182"/>
      <c r="C10" s="155">
        <v>136428014</v>
      </c>
      <c r="D10" s="155"/>
      <c r="E10" s="59">
        <v>98435496</v>
      </c>
      <c r="F10" s="60">
        <v>98435496</v>
      </c>
      <c r="G10" s="60"/>
      <c r="H10" s="60"/>
      <c r="I10" s="60"/>
      <c r="J10" s="60"/>
      <c r="K10" s="60">
        <v>16871754</v>
      </c>
      <c r="L10" s="60">
        <v>21774357</v>
      </c>
      <c r="M10" s="60"/>
      <c r="N10" s="60">
        <v>38646111</v>
      </c>
      <c r="O10" s="60"/>
      <c r="P10" s="60"/>
      <c r="Q10" s="60"/>
      <c r="R10" s="60"/>
      <c r="S10" s="60"/>
      <c r="T10" s="60"/>
      <c r="U10" s="60"/>
      <c r="V10" s="60"/>
      <c r="W10" s="60">
        <v>38646111</v>
      </c>
      <c r="X10" s="60">
        <v>49217748</v>
      </c>
      <c r="Y10" s="60">
        <v>-10571637</v>
      </c>
      <c r="Z10" s="140">
        <v>-21.48</v>
      </c>
      <c r="AA10" s="62">
        <v>98435496</v>
      </c>
    </row>
    <row r="11" spans="1:27" ht="12.75">
      <c r="A11" s="249" t="s">
        <v>181</v>
      </c>
      <c r="B11" s="182"/>
      <c r="C11" s="155">
        <v>18261927</v>
      </c>
      <c r="D11" s="155"/>
      <c r="E11" s="59">
        <v>14867724</v>
      </c>
      <c r="F11" s="60">
        <v>14867724</v>
      </c>
      <c r="G11" s="60">
        <v>1010757</v>
      </c>
      <c r="H11" s="60">
        <v>1593711</v>
      </c>
      <c r="I11" s="60">
        <v>1503451</v>
      </c>
      <c r="J11" s="60">
        <v>4107919</v>
      </c>
      <c r="K11" s="60">
        <v>2053057</v>
      </c>
      <c r="L11" s="60">
        <v>1578363</v>
      </c>
      <c r="M11" s="60">
        <v>1545964</v>
      </c>
      <c r="N11" s="60">
        <v>5177384</v>
      </c>
      <c r="O11" s="60"/>
      <c r="P11" s="60"/>
      <c r="Q11" s="60"/>
      <c r="R11" s="60"/>
      <c r="S11" s="60"/>
      <c r="T11" s="60"/>
      <c r="U11" s="60"/>
      <c r="V11" s="60"/>
      <c r="W11" s="60">
        <v>9285303</v>
      </c>
      <c r="X11" s="60">
        <v>7433862</v>
      </c>
      <c r="Y11" s="60">
        <v>1851441</v>
      </c>
      <c r="Z11" s="140">
        <v>24.91</v>
      </c>
      <c r="AA11" s="62">
        <v>14867724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-248995746</v>
      </c>
      <c r="D14" s="155"/>
      <c r="E14" s="59">
        <v>-316914468</v>
      </c>
      <c r="F14" s="60">
        <v>-316914468</v>
      </c>
      <c r="G14" s="60">
        <v>5408108</v>
      </c>
      <c r="H14" s="60">
        <v>-14333082</v>
      </c>
      <c r="I14" s="60">
        <v>-41656346</v>
      </c>
      <c r="J14" s="60">
        <v>-50581320</v>
      </c>
      <c r="K14" s="60">
        <v>-26706834</v>
      </c>
      <c r="L14" s="60">
        <v>-7392077</v>
      </c>
      <c r="M14" s="60">
        <v>-29196377</v>
      </c>
      <c r="N14" s="60">
        <v>-63295288</v>
      </c>
      <c r="O14" s="60"/>
      <c r="P14" s="60"/>
      <c r="Q14" s="60"/>
      <c r="R14" s="60"/>
      <c r="S14" s="60"/>
      <c r="T14" s="60"/>
      <c r="U14" s="60"/>
      <c r="V14" s="60"/>
      <c r="W14" s="60">
        <v>-113876608</v>
      </c>
      <c r="X14" s="60">
        <v>-158457234</v>
      </c>
      <c r="Y14" s="60">
        <v>44580626</v>
      </c>
      <c r="Z14" s="140">
        <v>-28.13</v>
      </c>
      <c r="AA14" s="62">
        <v>-316914468</v>
      </c>
    </row>
    <row r="15" spans="1:27" ht="12.75">
      <c r="A15" s="249" t="s">
        <v>40</v>
      </c>
      <c r="B15" s="182"/>
      <c r="C15" s="155">
        <v>-7605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-150000</v>
      </c>
      <c r="F16" s="60">
        <v>-150000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-75000</v>
      </c>
      <c r="Y16" s="60">
        <v>75000</v>
      </c>
      <c r="Z16" s="140">
        <v>-100</v>
      </c>
      <c r="AA16" s="62">
        <v>-150000</v>
      </c>
    </row>
    <row r="17" spans="1:27" ht="12.75">
      <c r="A17" s="250" t="s">
        <v>185</v>
      </c>
      <c r="B17" s="251"/>
      <c r="C17" s="168">
        <f aca="true" t="shared" si="0" ref="C17:Y17">SUM(C6:C16)</f>
        <v>181942944</v>
      </c>
      <c r="D17" s="168">
        <f t="shared" si="0"/>
        <v>0</v>
      </c>
      <c r="E17" s="72">
        <f t="shared" si="0"/>
        <v>118985412</v>
      </c>
      <c r="F17" s="73">
        <f t="shared" si="0"/>
        <v>118985412</v>
      </c>
      <c r="G17" s="73">
        <f t="shared" si="0"/>
        <v>145461218</v>
      </c>
      <c r="H17" s="73">
        <f t="shared" si="0"/>
        <v>-16489278</v>
      </c>
      <c r="I17" s="73">
        <f t="shared" si="0"/>
        <v>-27087929</v>
      </c>
      <c r="J17" s="73">
        <f t="shared" si="0"/>
        <v>101884011</v>
      </c>
      <c r="K17" s="73">
        <f t="shared" si="0"/>
        <v>-16479278</v>
      </c>
      <c r="L17" s="73">
        <f t="shared" si="0"/>
        <v>13105822</v>
      </c>
      <c r="M17" s="73">
        <f t="shared" si="0"/>
        <v>48325759</v>
      </c>
      <c r="N17" s="73">
        <f t="shared" si="0"/>
        <v>44952303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146836314</v>
      </c>
      <c r="X17" s="73">
        <f t="shared" si="0"/>
        <v>59492706</v>
      </c>
      <c r="Y17" s="73">
        <f t="shared" si="0"/>
        <v>87343608</v>
      </c>
      <c r="Z17" s="170">
        <f>+IF(X17&lt;&gt;0,+(Y17/X17)*100,0)</f>
        <v>146.81397749835082</v>
      </c>
      <c r="AA17" s="74">
        <f>SUM(AA6:AA16)</f>
        <v>118985412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43646604</v>
      </c>
      <c r="F21" s="60">
        <v>43646604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21823302</v>
      </c>
      <c r="Y21" s="159">
        <v>-21823302</v>
      </c>
      <c r="Z21" s="141">
        <v>-100</v>
      </c>
      <c r="AA21" s="225">
        <v>43646604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-46909866</v>
      </c>
      <c r="H24" s="60">
        <v>-248987</v>
      </c>
      <c r="I24" s="60"/>
      <c r="J24" s="60">
        <v>-47158853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-47158853</v>
      </c>
      <c r="X24" s="60"/>
      <c r="Y24" s="60">
        <v>-47158853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-134059981</v>
      </c>
      <c r="D26" s="155"/>
      <c r="E26" s="59">
        <v>-142082100</v>
      </c>
      <c r="F26" s="60">
        <v>-142082100</v>
      </c>
      <c r="G26" s="60">
        <v>38344587</v>
      </c>
      <c r="H26" s="60">
        <v>-85052084</v>
      </c>
      <c r="I26" s="60"/>
      <c r="J26" s="60">
        <v>-46707497</v>
      </c>
      <c r="K26" s="60">
        <v>-150000</v>
      </c>
      <c r="L26" s="60">
        <v>-14870214</v>
      </c>
      <c r="M26" s="60">
        <v>-17892579</v>
      </c>
      <c r="N26" s="60">
        <v>-32912793</v>
      </c>
      <c r="O26" s="60"/>
      <c r="P26" s="60"/>
      <c r="Q26" s="60"/>
      <c r="R26" s="60"/>
      <c r="S26" s="60"/>
      <c r="T26" s="60"/>
      <c r="U26" s="60"/>
      <c r="V26" s="60"/>
      <c r="W26" s="60">
        <v>-79620290</v>
      </c>
      <c r="X26" s="60">
        <v>-71041050</v>
      </c>
      <c r="Y26" s="60">
        <v>-8579240</v>
      </c>
      <c r="Z26" s="140">
        <v>12.08</v>
      </c>
      <c r="AA26" s="62">
        <v>-142082100</v>
      </c>
    </row>
    <row r="27" spans="1:27" ht="12.75">
      <c r="A27" s="250" t="s">
        <v>192</v>
      </c>
      <c r="B27" s="251"/>
      <c r="C27" s="168">
        <f aca="true" t="shared" si="1" ref="C27:Y27">SUM(C21:C26)</f>
        <v>-134059981</v>
      </c>
      <c r="D27" s="168">
        <f>SUM(D21:D26)</f>
        <v>0</v>
      </c>
      <c r="E27" s="72">
        <f t="shared" si="1"/>
        <v>-98435496</v>
      </c>
      <c r="F27" s="73">
        <f t="shared" si="1"/>
        <v>-98435496</v>
      </c>
      <c r="G27" s="73">
        <f t="shared" si="1"/>
        <v>-8565279</v>
      </c>
      <c r="H27" s="73">
        <f t="shared" si="1"/>
        <v>-85301071</v>
      </c>
      <c r="I27" s="73">
        <f t="shared" si="1"/>
        <v>0</v>
      </c>
      <c r="J27" s="73">
        <f t="shared" si="1"/>
        <v>-93866350</v>
      </c>
      <c r="K27" s="73">
        <f t="shared" si="1"/>
        <v>-150000</v>
      </c>
      <c r="L27" s="73">
        <f t="shared" si="1"/>
        <v>-14870214</v>
      </c>
      <c r="M27" s="73">
        <f t="shared" si="1"/>
        <v>-17892579</v>
      </c>
      <c r="N27" s="73">
        <f t="shared" si="1"/>
        <v>-32912793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-126779143</v>
      </c>
      <c r="X27" s="73">
        <f t="shared" si="1"/>
        <v>-49217748</v>
      </c>
      <c r="Y27" s="73">
        <f t="shared" si="1"/>
        <v>-77561395</v>
      </c>
      <c r="Z27" s="170">
        <f>+IF(X27&lt;&gt;0,+(Y27/X27)*100,0)</f>
        <v>157.58826470483777</v>
      </c>
      <c r="AA27" s="74">
        <f>SUM(AA21:AA26)</f>
        <v>-98435496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1187237</v>
      </c>
      <c r="H33" s="159">
        <v>3436</v>
      </c>
      <c r="I33" s="159"/>
      <c r="J33" s="159">
        <v>1190673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1190673</v>
      </c>
      <c r="X33" s="159"/>
      <c r="Y33" s="60">
        <v>1190673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10640559</v>
      </c>
      <c r="H35" s="60"/>
      <c r="I35" s="60"/>
      <c r="J35" s="60">
        <v>10640559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10640559</v>
      </c>
      <c r="X35" s="60"/>
      <c r="Y35" s="60">
        <v>10640559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11827796</v>
      </c>
      <c r="H36" s="73">
        <f t="shared" si="2"/>
        <v>3436</v>
      </c>
      <c r="I36" s="73">
        <f t="shared" si="2"/>
        <v>0</v>
      </c>
      <c r="J36" s="73">
        <f t="shared" si="2"/>
        <v>11831232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11831232</v>
      </c>
      <c r="X36" s="73">
        <f t="shared" si="2"/>
        <v>0</v>
      </c>
      <c r="Y36" s="73">
        <f t="shared" si="2"/>
        <v>11831232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47882963</v>
      </c>
      <c r="D38" s="153">
        <f>+D17+D27+D36</f>
        <v>0</v>
      </c>
      <c r="E38" s="99">
        <f t="shared" si="3"/>
        <v>20549916</v>
      </c>
      <c r="F38" s="100">
        <f t="shared" si="3"/>
        <v>20549916</v>
      </c>
      <c r="G38" s="100">
        <f t="shared" si="3"/>
        <v>148723735</v>
      </c>
      <c r="H38" s="100">
        <f t="shared" si="3"/>
        <v>-101786913</v>
      </c>
      <c r="I38" s="100">
        <f t="shared" si="3"/>
        <v>-27087929</v>
      </c>
      <c r="J38" s="100">
        <f t="shared" si="3"/>
        <v>19848893</v>
      </c>
      <c r="K38" s="100">
        <f t="shared" si="3"/>
        <v>-16629278</v>
      </c>
      <c r="L38" s="100">
        <f t="shared" si="3"/>
        <v>-1764392</v>
      </c>
      <c r="M38" s="100">
        <f t="shared" si="3"/>
        <v>30433180</v>
      </c>
      <c r="N38" s="100">
        <f t="shared" si="3"/>
        <v>12039510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31888403</v>
      </c>
      <c r="X38" s="100">
        <f t="shared" si="3"/>
        <v>10274958</v>
      </c>
      <c r="Y38" s="100">
        <f t="shared" si="3"/>
        <v>21613445</v>
      </c>
      <c r="Z38" s="137">
        <f>+IF(X38&lt;&gt;0,+(Y38/X38)*100,0)</f>
        <v>210.35068951133425</v>
      </c>
      <c r="AA38" s="102">
        <f>+AA17+AA27+AA36</f>
        <v>20549916</v>
      </c>
    </row>
    <row r="39" spans="1:27" ht="12.75">
      <c r="A39" s="249" t="s">
        <v>200</v>
      </c>
      <c r="B39" s="182"/>
      <c r="C39" s="153">
        <v>71985652</v>
      </c>
      <c r="D39" s="153"/>
      <c r="E39" s="99">
        <v>5837145</v>
      </c>
      <c r="F39" s="100">
        <v>5837145</v>
      </c>
      <c r="G39" s="100"/>
      <c r="H39" s="100">
        <v>148723735</v>
      </c>
      <c r="I39" s="100">
        <v>46936822</v>
      </c>
      <c r="J39" s="100"/>
      <c r="K39" s="100">
        <v>19848893</v>
      </c>
      <c r="L39" s="100">
        <v>3219615</v>
      </c>
      <c r="M39" s="100">
        <v>1455223</v>
      </c>
      <c r="N39" s="100">
        <v>19848893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5837145</v>
      </c>
      <c r="Y39" s="100">
        <v>-5837145</v>
      </c>
      <c r="Z39" s="137">
        <v>-100</v>
      </c>
      <c r="AA39" s="102">
        <v>5837145</v>
      </c>
    </row>
    <row r="40" spans="1:27" ht="12.75">
      <c r="A40" s="269" t="s">
        <v>201</v>
      </c>
      <c r="B40" s="256"/>
      <c r="C40" s="257">
        <v>119868615</v>
      </c>
      <c r="D40" s="257"/>
      <c r="E40" s="258">
        <v>26387059</v>
      </c>
      <c r="F40" s="259">
        <v>26387059</v>
      </c>
      <c r="G40" s="259">
        <v>148723735</v>
      </c>
      <c r="H40" s="259">
        <v>46936822</v>
      </c>
      <c r="I40" s="259">
        <v>19848893</v>
      </c>
      <c r="J40" s="259">
        <v>19848893</v>
      </c>
      <c r="K40" s="259">
        <v>3219615</v>
      </c>
      <c r="L40" s="259">
        <v>1455223</v>
      </c>
      <c r="M40" s="259">
        <v>31888403</v>
      </c>
      <c r="N40" s="259">
        <v>31888403</v>
      </c>
      <c r="O40" s="259"/>
      <c r="P40" s="259"/>
      <c r="Q40" s="259"/>
      <c r="R40" s="259"/>
      <c r="S40" s="259"/>
      <c r="T40" s="259"/>
      <c r="U40" s="259"/>
      <c r="V40" s="259"/>
      <c r="W40" s="259">
        <v>31888403</v>
      </c>
      <c r="X40" s="259">
        <v>16112101</v>
      </c>
      <c r="Y40" s="259">
        <v>15776302</v>
      </c>
      <c r="Z40" s="260">
        <v>97.92</v>
      </c>
      <c r="AA40" s="261">
        <v>26387059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137409347</v>
      </c>
      <c r="D5" s="200">
        <f t="shared" si="0"/>
        <v>0</v>
      </c>
      <c r="E5" s="106">
        <f t="shared" si="0"/>
        <v>142082100</v>
      </c>
      <c r="F5" s="106">
        <f t="shared" si="0"/>
        <v>142082100</v>
      </c>
      <c r="G5" s="106">
        <f t="shared" si="0"/>
        <v>38905377</v>
      </c>
      <c r="H5" s="106">
        <f t="shared" si="0"/>
        <v>5712781</v>
      </c>
      <c r="I5" s="106">
        <f t="shared" si="0"/>
        <v>9823446</v>
      </c>
      <c r="J5" s="106">
        <f t="shared" si="0"/>
        <v>54441604</v>
      </c>
      <c r="K5" s="106">
        <f t="shared" si="0"/>
        <v>12879577</v>
      </c>
      <c r="L5" s="106">
        <f t="shared" si="0"/>
        <v>14870214</v>
      </c>
      <c r="M5" s="106">
        <f t="shared" si="0"/>
        <v>17892579</v>
      </c>
      <c r="N5" s="106">
        <f t="shared" si="0"/>
        <v>45642370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100083974</v>
      </c>
      <c r="X5" s="106">
        <f t="shared" si="0"/>
        <v>71041050</v>
      </c>
      <c r="Y5" s="106">
        <f t="shared" si="0"/>
        <v>29042924</v>
      </c>
      <c r="Z5" s="201">
        <f>+IF(X5&lt;&gt;0,+(Y5/X5)*100,0)</f>
        <v>40.88189011845968</v>
      </c>
      <c r="AA5" s="199">
        <f>SUM(AA11:AA18)</f>
        <v>142082100</v>
      </c>
    </row>
    <row r="6" spans="1:27" ht="12.75">
      <c r="A6" s="291" t="s">
        <v>206</v>
      </c>
      <c r="B6" s="142"/>
      <c r="C6" s="62">
        <v>38786004</v>
      </c>
      <c r="D6" s="156"/>
      <c r="E6" s="60">
        <v>71854708</v>
      </c>
      <c r="F6" s="60">
        <v>71854708</v>
      </c>
      <c r="G6" s="60"/>
      <c r="H6" s="60"/>
      <c r="I6" s="60">
        <v>5593903</v>
      </c>
      <c r="J6" s="60">
        <v>5593903</v>
      </c>
      <c r="K6" s="60">
        <v>1367060</v>
      </c>
      <c r="L6" s="60">
        <v>6198279</v>
      </c>
      <c r="M6" s="60">
        <v>8627250</v>
      </c>
      <c r="N6" s="60">
        <v>16192589</v>
      </c>
      <c r="O6" s="60"/>
      <c r="P6" s="60"/>
      <c r="Q6" s="60"/>
      <c r="R6" s="60"/>
      <c r="S6" s="60"/>
      <c r="T6" s="60"/>
      <c r="U6" s="60"/>
      <c r="V6" s="60"/>
      <c r="W6" s="60">
        <v>21786492</v>
      </c>
      <c r="X6" s="60">
        <v>35927354</v>
      </c>
      <c r="Y6" s="60">
        <v>-14140862</v>
      </c>
      <c r="Z6" s="140">
        <v>-39.36</v>
      </c>
      <c r="AA6" s="155">
        <v>71854708</v>
      </c>
    </row>
    <row r="7" spans="1:27" ht="12.75">
      <c r="A7" s="291" t="s">
        <v>207</v>
      </c>
      <c r="B7" s="142"/>
      <c r="C7" s="62">
        <v>53453098</v>
      </c>
      <c r="D7" s="156"/>
      <c r="E7" s="60">
        <v>47110000</v>
      </c>
      <c r="F7" s="60">
        <v>47110000</v>
      </c>
      <c r="G7" s="60"/>
      <c r="H7" s="60"/>
      <c r="I7" s="60">
        <v>2246433</v>
      </c>
      <c r="J7" s="60">
        <v>2246433</v>
      </c>
      <c r="K7" s="60">
        <v>5129227</v>
      </c>
      <c r="L7" s="60">
        <v>6804657</v>
      </c>
      <c r="M7" s="60">
        <v>4256780</v>
      </c>
      <c r="N7" s="60">
        <v>16190664</v>
      </c>
      <c r="O7" s="60"/>
      <c r="P7" s="60"/>
      <c r="Q7" s="60"/>
      <c r="R7" s="60"/>
      <c r="S7" s="60"/>
      <c r="T7" s="60"/>
      <c r="U7" s="60"/>
      <c r="V7" s="60"/>
      <c r="W7" s="60">
        <v>18437097</v>
      </c>
      <c r="X7" s="60">
        <v>23555000</v>
      </c>
      <c r="Y7" s="60">
        <v>-5117903</v>
      </c>
      <c r="Z7" s="140">
        <v>-21.73</v>
      </c>
      <c r="AA7" s="155">
        <v>47110000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2920792</v>
      </c>
      <c r="F10" s="60">
        <v>2920792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1460396</v>
      </c>
      <c r="Y10" s="60">
        <v>-1460396</v>
      </c>
      <c r="Z10" s="140">
        <v>-100</v>
      </c>
      <c r="AA10" s="155">
        <v>2920792</v>
      </c>
    </row>
    <row r="11" spans="1:27" ht="12.75">
      <c r="A11" s="292" t="s">
        <v>211</v>
      </c>
      <c r="B11" s="142"/>
      <c r="C11" s="293">
        <f aca="true" t="shared" si="1" ref="C11:Y11">SUM(C6:C10)</f>
        <v>92239102</v>
      </c>
      <c r="D11" s="294">
        <f t="shared" si="1"/>
        <v>0</v>
      </c>
      <c r="E11" s="295">
        <f t="shared" si="1"/>
        <v>121885500</v>
      </c>
      <c r="F11" s="295">
        <f t="shared" si="1"/>
        <v>121885500</v>
      </c>
      <c r="G11" s="295">
        <f t="shared" si="1"/>
        <v>0</v>
      </c>
      <c r="H11" s="295">
        <f t="shared" si="1"/>
        <v>0</v>
      </c>
      <c r="I11" s="295">
        <f t="shared" si="1"/>
        <v>7840336</v>
      </c>
      <c r="J11" s="295">
        <f t="shared" si="1"/>
        <v>7840336</v>
      </c>
      <c r="K11" s="295">
        <f t="shared" si="1"/>
        <v>6496287</v>
      </c>
      <c r="L11" s="295">
        <f t="shared" si="1"/>
        <v>13002936</v>
      </c>
      <c r="M11" s="295">
        <f t="shared" si="1"/>
        <v>12884030</v>
      </c>
      <c r="N11" s="295">
        <f t="shared" si="1"/>
        <v>32383253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40223589</v>
      </c>
      <c r="X11" s="295">
        <f t="shared" si="1"/>
        <v>60942750</v>
      </c>
      <c r="Y11" s="295">
        <f t="shared" si="1"/>
        <v>-20719161</v>
      </c>
      <c r="Z11" s="296">
        <f>+IF(X11&lt;&gt;0,+(Y11/X11)*100,0)</f>
        <v>-33.99774542500954</v>
      </c>
      <c r="AA11" s="297">
        <f>SUM(AA6:AA10)</f>
        <v>121885500</v>
      </c>
    </row>
    <row r="12" spans="1:27" ht="12.75">
      <c r="A12" s="298" t="s">
        <v>212</v>
      </c>
      <c r="B12" s="136"/>
      <c r="C12" s="62">
        <v>438000</v>
      </c>
      <c r="D12" s="156"/>
      <c r="E12" s="60">
        <v>2330000</v>
      </c>
      <c r="F12" s="60">
        <v>2330000</v>
      </c>
      <c r="G12" s="60"/>
      <c r="H12" s="60"/>
      <c r="I12" s="60"/>
      <c r="J12" s="60"/>
      <c r="K12" s="60"/>
      <c r="L12" s="60">
        <v>-420380</v>
      </c>
      <c r="M12" s="60">
        <v>4240817</v>
      </c>
      <c r="N12" s="60">
        <v>3820437</v>
      </c>
      <c r="O12" s="60"/>
      <c r="P12" s="60"/>
      <c r="Q12" s="60"/>
      <c r="R12" s="60"/>
      <c r="S12" s="60"/>
      <c r="T12" s="60"/>
      <c r="U12" s="60"/>
      <c r="V12" s="60"/>
      <c r="W12" s="60">
        <v>3820437</v>
      </c>
      <c r="X12" s="60">
        <v>1165000</v>
      </c>
      <c r="Y12" s="60">
        <v>2655437</v>
      </c>
      <c r="Z12" s="140">
        <v>227.93</v>
      </c>
      <c r="AA12" s="155">
        <v>2330000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44703245</v>
      </c>
      <c r="D15" s="156"/>
      <c r="E15" s="60">
        <v>17866600</v>
      </c>
      <c r="F15" s="60">
        <v>17866600</v>
      </c>
      <c r="G15" s="60">
        <v>38905377</v>
      </c>
      <c r="H15" s="60">
        <v>5712781</v>
      </c>
      <c r="I15" s="60">
        <v>1983110</v>
      </c>
      <c r="J15" s="60">
        <v>46601268</v>
      </c>
      <c r="K15" s="60">
        <v>6383290</v>
      </c>
      <c r="L15" s="60">
        <v>2287658</v>
      </c>
      <c r="M15" s="60">
        <v>767732</v>
      </c>
      <c r="N15" s="60">
        <v>9438680</v>
      </c>
      <c r="O15" s="60"/>
      <c r="P15" s="60"/>
      <c r="Q15" s="60"/>
      <c r="R15" s="60"/>
      <c r="S15" s="60"/>
      <c r="T15" s="60"/>
      <c r="U15" s="60"/>
      <c r="V15" s="60"/>
      <c r="W15" s="60">
        <v>56039948</v>
      </c>
      <c r="X15" s="60">
        <v>8933300</v>
      </c>
      <c r="Y15" s="60">
        <v>47106648</v>
      </c>
      <c r="Z15" s="140">
        <v>527.32</v>
      </c>
      <c r="AA15" s="155">
        <v>17866600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29000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38786004</v>
      </c>
      <c r="D36" s="156">
        <f t="shared" si="4"/>
        <v>0</v>
      </c>
      <c r="E36" s="60">
        <f t="shared" si="4"/>
        <v>71854708</v>
      </c>
      <c r="F36" s="60">
        <f t="shared" si="4"/>
        <v>71854708</v>
      </c>
      <c r="G36" s="60">
        <f t="shared" si="4"/>
        <v>0</v>
      </c>
      <c r="H36" s="60">
        <f t="shared" si="4"/>
        <v>0</v>
      </c>
      <c r="I36" s="60">
        <f t="shared" si="4"/>
        <v>5593903</v>
      </c>
      <c r="J36" s="60">
        <f t="shared" si="4"/>
        <v>5593903</v>
      </c>
      <c r="K36" s="60">
        <f t="shared" si="4"/>
        <v>1367060</v>
      </c>
      <c r="L36" s="60">
        <f t="shared" si="4"/>
        <v>6198279</v>
      </c>
      <c r="M36" s="60">
        <f t="shared" si="4"/>
        <v>8627250</v>
      </c>
      <c r="N36" s="60">
        <f t="shared" si="4"/>
        <v>16192589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21786492</v>
      </c>
      <c r="X36" s="60">
        <f t="shared" si="4"/>
        <v>35927354</v>
      </c>
      <c r="Y36" s="60">
        <f t="shared" si="4"/>
        <v>-14140862</v>
      </c>
      <c r="Z36" s="140">
        <f aca="true" t="shared" si="5" ref="Z36:Z49">+IF(X36&lt;&gt;0,+(Y36/X36)*100,0)</f>
        <v>-39.35959770374406</v>
      </c>
      <c r="AA36" s="155">
        <f>AA6+AA21</f>
        <v>71854708</v>
      </c>
    </row>
    <row r="37" spans="1:27" ht="12.75">
      <c r="A37" s="291" t="s">
        <v>207</v>
      </c>
      <c r="B37" s="142"/>
      <c r="C37" s="62">
        <f t="shared" si="4"/>
        <v>53453098</v>
      </c>
      <c r="D37" s="156">
        <f t="shared" si="4"/>
        <v>0</v>
      </c>
      <c r="E37" s="60">
        <f t="shared" si="4"/>
        <v>47110000</v>
      </c>
      <c r="F37" s="60">
        <f t="shared" si="4"/>
        <v>47110000</v>
      </c>
      <c r="G37" s="60">
        <f t="shared" si="4"/>
        <v>0</v>
      </c>
      <c r="H37" s="60">
        <f t="shared" si="4"/>
        <v>0</v>
      </c>
      <c r="I37" s="60">
        <f t="shared" si="4"/>
        <v>2246433</v>
      </c>
      <c r="J37" s="60">
        <f t="shared" si="4"/>
        <v>2246433</v>
      </c>
      <c r="K37" s="60">
        <f t="shared" si="4"/>
        <v>5129227</v>
      </c>
      <c r="L37" s="60">
        <f t="shared" si="4"/>
        <v>6804657</v>
      </c>
      <c r="M37" s="60">
        <f t="shared" si="4"/>
        <v>4256780</v>
      </c>
      <c r="N37" s="60">
        <f t="shared" si="4"/>
        <v>16190664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18437097</v>
      </c>
      <c r="X37" s="60">
        <f t="shared" si="4"/>
        <v>23555000</v>
      </c>
      <c r="Y37" s="60">
        <f t="shared" si="4"/>
        <v>-5117903</v>
      </c>
      <c r="Z37" s="140">
        <f t="shared" si="5"/>
        <v>-21.72745913818722</v>
      </c>
      <c r="AA37" s="155">
        <f>AA7+AA22</f>
        <v>47110000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2920792</v>
      </c>
      <c r="F40" s="60">
        <f t="shared" si="4"/>
        <v>2920792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1460396</v>
      </c>
      <c r="Y40" s="60">
        <f t="shared" si="4"/>
        <v>-1460396</v>
      </c>
      <c r="Z40" s="140">
        <f t="shared" si="5"/>
        <v>-100</v>
      </c>
      <c r="AA40" s="155">
        <f>AA10+AA25</f>
        <v>2920792</v>
      </c>
    </row>
    <row r="41" spans="1:27" ht="12.75">
      <c r="A41" s="292" t="s">
        <v>211</v>
      </c>
      <c r="B41" s="142"/>
      <c r="C41" s="293">
        <f aca="true" t="shared" si="6" ref="C41:Y41">SUM(C36:C40)</f>
        <v>92239102</v>
      </c>
      <c r="D41" s="294">
        <f t="shared" si="6"/>
        <v>0</v>
      </c>
      <c r="E41" s="295">
        <f t="shared" si="6"/>
        <v>121885500</v>
      </c>
      <c r="F41" s="295">
        <f t="shared" si="6"/>
        <v>121885500</v>
      </c>
      <c r="G41" s="295">
        <f t="shared" si="6"/>
        <v>0</v>
      </c>
      <c r="H41" s="295">
        <f t="shared" si="6"/>
        <v>0</v>
      </c>
      <c r="I41" s="295">
        <f t="shared" si="6"/>
        <v>7840336</v>
      </c>
      <c r="J41" s="295">
        <f t="shared" si="6"/>
        <v>7840336</v>
      </c>
      <c r="K41" s="295">
        <f t="shared" si="6"/>
        <v>6496287</v>
      </c>
      <c r="L41" s="295">
        <f t="shared" si="6"/>
        <v>13002936</v>
      </c>
      <c r="M41" s="295">
        <f t="shared" si="6"/>
        <v>12884030</v>
      </c>
      <c r="N41" s="295">
        <f t="shared" si="6"/>
        <v>32383253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40223589</v>
      </c>
      <c r="X41" s="295">
        <f t="shared" si="6"/>
        <v>60942750</v>
      </c>
      <c r="Y41" s="295">
        <f t="shared" si="6"/>
        <v>-20719161</v>
      </c>
      <c r="Z41" s="296">
        <f t="shared" si="5"/>
        <v>-33.99774542500954</v>
      </c>
      <c r="AA41" s="297">
        <f>SUM(AA36:AA40)</f>
        <v>121885500</v>
      </c>
    </row>
    <row r="42" spans="1:27" ht="12.75">
      <c r="A42" s="298" t="s">
        <v>212</v>
      </c>
      <c r="B42" s="136"/>
      <c r="C42" s="95">
        <f aca="true" t="shared" si="7" ref="C42:Y48">C12+C27</f>
        <v>438000</v>
      </c>
      <c r="D42" s="129">
        <f t="shared" si="7"/>
        <v>0</v>
      </c>
      <c r="E42" s="54">
        <f t="shared" si="7"/>
        <v>2330000</v>
      </c>
      <c r="F42" s="54">
        <f t="shared" si="7"/>
        <v>2330000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-420380</v>
      </c>
      <c r="M42" s="54">
        <f t="shared" si="7"/>
        <v>4240817</v>
      </c>
      <c r="N42" s="54">
        <f t="shared" si="7"/>
        <v>3820437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3820437</v>
      </c>
      <c r="X42" s="54">
        <f t="shared" si="7"/>
        <v>1165000</v>
      </c>
      <c r="Y42" s="54">
        <f t="shared" si="7"/>
        <v>2655437</v>
      </c>
      <c r="Z42" s="184">
        <f t="shared" si="5"/>
        <v>227.93450643776825</v>
      </c>
      <c r="AA42" s="130">
        <f aca="true" t="shared" si="8" ref="AA42:AA48">AA12+AA27</f>
        <v>2330000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44703245</v>
      </c>
      <c r="D45" s="129">
        <f t="shared" si="7"/>
        <v>0</v>
      </c>
      <c r="E45" s="54">
        <f t="shared" si="7"/>
        <v>17866600</v>
      </c>
      <c r="F45" s="54">
        <f t="shared" si="7"/>
        <v>17866600</v>
      </c>
      <c r="G45" s="54">
        <f t="shared" si="7"/>
        <v>38905377</v>
      </c>
      <c r="H45" s="54">
        <f t="shared" si="7"/>
        <v>5712781</v>
      </c>
      <c r="I45" s="54">
        <f t="shared" si="7"/>
        <v>1983110</v>
      </c>
      <c r="J45" s="54">
        <f t="shared" si="7"/>
        <v>46601268</v>
      </c>
      <c r="K45" s="54">
        <f t="shared" si="7"/>
        <v>6383290</v>
      </c>
      <c r="L45" s="54">
        <f t="shared" si="7"/>
        <v>2287658</v>
      </c>
      <c r="M45" s="54">
        <f t="shared" si="7"/>
        <v>767732</v>
      </c>
      <c r="N45" s="54">
        <f t="shared" si="7"/>
        <v>9438680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56039948</v>
      </c>
      <c r="X45" s="54">
        <f t="shared" si="7"/>
        <v>8933300</v>
      </c>
      <c r="Y45" s="54">
        <f t="shared" si="7"/>
        <v>47106648</v>
      </c>
      <c r="Z45" s="184">
        <f t="shared" si="5"/>
        <v>527.315191474595</v>
      </c>
      <c r="AA45" s="130">
        <f t="shared" si="8"/>
        <v>17866600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29000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137409347</v>
      </c>
      <c r="D49" s="218">
        <f t="shared" si="9"/>
        <v>0</v>
      </c>
      <c r="E49" s="220">
        <f t="shared" si="9"/>
        <v>142082100</v>
      </c>
      <c r="F49" s="220">
        <f t="shared" si="9"/>
        <v>142082100</v>
      </c>
      <c r="G49" s="220">
        <f t="shared" si="9"/>
        <v>38905377</v>
      </c>
      <c r="H49" s="220">
        <f t="shared" si="9"/>
        <v>5712781</v>
      </c>
      <c r="I49" s="220">
        <f t="shared" si="9"/>
        <v>9823446</v>
      </c>
      <c r="J49" s="220">
        <f t="shared" si="9"/>
        <v>54441604</v>
      </c>
      <c r="K49" s="220">
        <f t="shared" si="9"/>
        <v>12879577</v>
      </c>
      <c r="L49" s="220">
        <f t="shared" si="9"/>
        <v>14870214</v>
      </c>
      <c r="M49" s="220">
        <f t="shared" si="9"/>
        <v>17892579</v>
      </c>
      <c r="N49" s="220">
        <f t="shared" si="9"/>
        <v>45642370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100083974</v>
      </c>
      <c r="X49" s="220">
        <f t="shared" si="9"/>
        <v>71041050</v>
      </c>
      <c r="Y49" s="220">
        <f t="shared" si="9"/>
        <v>29042924</v>
      </c>
      <c r="Z49" s="221">
        <f t="shared" si="5"/>
        <v>40.88189011845968</v>
      </c>
      <c r="AA49" s="222">
        <f>SUM(AA41:AA48)</f>
        <v>142082100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12710000</v>
      </c>
      <c r="F51" s="54">
        <f t="shared" si="10"/>
        <v>12710000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6355000</v>
      </c>
      <c r="Y51" s="54">
        <f t="shared" si="10"/>
        <v>-6355000</v>
      </c>
      <c r="Z51" s="184">
        <f>+IF(X51&lt;&gt;0,+(Y51/X51)*100,0)</f>
        <v>-100</v>
      </c>
      <c r="AA51" s="130">
        <f>SUM(AA57:AA61)</f>
        <v>12710000</v>
      </c>
    </row>
    <row r="52" spans="1:27" ht="12.75">
      <c r="A52" s="310" t="s">
        <v>206</v>
      </c>
      <c r="B52" s="142"/>
      <c r="C52" s="62"/>
      <c r="D52" s="156"/>
      <c r="E52" s="60">
        <v>12710000</v>
      </c>
      <c r="F52" s="60">
        <v>12710000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6355000</v>
      </c>
      <c r="Y52" s="60">
        <v>-6355000</v>
      </c>
      <c r="Z52" s="140">
        <v>-100</v>
      </c>
      <c r="AA52" s="155">
        <v>12710000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12710000</v>
      </c>
      <c r="F57" s="295">
        <f t="shared" si="11"/>
        <v>12710000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6355000</v>
      </c>
      <c r="Y57" s="295">
        <f t="shared" si="11"/>
        <v>-6355000</v>
      </c>
      <c r="Z57" s="296">
        <f>+IF(X57&lt;&gt;0,+(Y57/X57)*100,0)</f>
        <v>-100</v>
      </c>
      <c r="AA57" s="297">
        <f>SUM(AA52:AA56)</f>
        <v>12710000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538568</v>
      </c>
      <c r="H66" s="275">
        <v>898216</v>
      </c>
      <c r="I66" s="275">
        <v>1409812</v>
      </c>
      <c r="J66" s="275">
        <v>2846596</v>
      </c>
      <c r="K66" s="275">
        <v>1075674</v>
      </c>
      <c r="L66" s="275">
        <v>1008024</v>
      </c>
      <c r="M66" s="275">
        <v>888307</v>
      </c>
      <c r="N66" s="275">
        <v>2972005</v>
      </c>
      <c r="O66" s="275"/>
      <c r="P66" s="275"/>
      <c r="Q66" s="275"/>
      <c r="R66" s="275"/>
      <c r="S66" s="275"/>
      <c r="T66" s="275"/>
      <c r="U66" s="275"/>
      <c r="V66" s="275"/>
      <c r="W66" s="275">
        <v>5818601</v>
      </c>
      <c r="X66" s="275"/>
      <c r="Y66" s="275">
        <v>5818601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538568</v>
      </c>
      <c r="H69" s="220">
        <f t="shared" si="12"/>
        <v>898216</v>
      </c>
      <c r="I69" s="220">
        <f t="shared" si="12"/>
        <v>1409812</v>
      </c>
      <c r="J69" s="220">
        <f t="shared" si="12"/>
        <v>2846596</v>
      </c>
      <c r="K69" s="220">
        <f t="shared" si="12"/>
        <v>1075674</v>
      </c>
      <c r="L69" s="220">
        <f t="shared" si="12"/>
        <v>1008024</v>
      </c>
      <c r="M69" s="220">
        <f t="shared" si="12"/>
        <v>888307</v>
      </c>
      <c r="N69" s="220">
        <f t="shared" si="12"/>
        <v>2972005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5818601</v>
      </c>
      <c r="X69" s="220">
        <f t="shared" si="12"/>
        <v>0</v>
      </c>
      <c r="Y69" s="220">
        <f t="shared" si="12"/>
        <v>5818601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92239102</v>
      </c>
      <c r="D5" s="357">
        <f t="shared" si="0"/>
        <v>0</v>
      </c>
      <c r="E5" s="356">
        <f t="shared" si="0"/>
        <v>121885500</v>
      </c>
      <c r="F5" s="358">
        <f t="shared" si="0"/>
        <v>121885500</v>
      </c>
      <c r="G5" s="358">
        <f t="shared" si="0"/>
        <v>0</v>
      </c>
      <c r="H5" s="356">
        <f t="shared" si="0"/>
        <v>0</v>
      </c>
      <c r="I5" s="356">
        <f t="shared" si="0"/>
        <v>7840336</v>
      </c>
      <c r="J5" s="358">
        <f t="shared" si="0"/>
        <v>7840336</v>
      </c>
      <c r="K5" s="358">
        <f t="shared" si="0"/>
        <v>6496287</v>
      </c>
      <c r="L5" s="356">
        <f t="shared" si="0"/>
        <v>13002936</v>
      </c>
      <c r="M5" s="356">
        <f t="shared" si="0"/>
        <v>12884030</v>
      </c>
      <c r="N5" s="358">
        <f t="shared" si="0"/>
        <v>32383253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40223589</v>
      </c>
      <c r="X5" s="356">
        <f t="shared" si="0"/>
        <v>60942750</v>
      </c>
      <c r="Y5" s="358">
        <f t="shared" si="0"/>
        <v>-20719161</v>
      </c>
      <c r="Z5" s="359">
        <f>+IF(X5&lt;&gt;0,+(Y5/X5)*100,0)</f>
        <v>-33.99774542500954</v>
      </c>
      <c r="AA5" s="360">
        <f>+AA6+AA8+AA11+AA13+AA15</f>
        <v>121885500</v>
      </c>
    </row>
    <row r="6" spans="1:27" ht="12.75">
      <c r="A6" s="361" t="s">
        <v>206</v>
      </c>
      <c r="B6" s="142"/>
      <c r="C6" s="60">
        <f>+C7</f>
        <v>38786004</v>
      </c>
      <c r="D6" s="340">
        <f aca="true" t="shared" si="1" ref="D6:AA6">+D7</f>
        <v>0</v>
      </c>
      <c r="E6" s="60">
        <f t="shared" si="1"/>
        <v>71854708</v>
      </c>
      <c r="F6" s="59">
        <f t="shared" si="1"/>
        <v>71854708</v>
      </c>
      <c r="G6" s="59">
        <f t="shared" si="1"/>
        <v>0</v>
      </c>
      <c r="H6" s="60">
        <f t="shared" si="1"/>
        <v>0</v>
      </c>
      <c r="I6" s="60">
        <f t="shared" si="1"/>
        <v>5593903</v>
      </c>
      <c r="J6" s="59">
        <f t="shared" si="1"/>
        <v>5593903</v>
      </c>
      <c r="K6" s="59">
        <f t="shared" si="1"/>
        <v>1367060</v>
      </c>
      <c r="L6" s="60">
        <f t="shared" si="1"/>
        <v>6198279</v>
      </c>
      <c r="M6" s="60">
        <f t="shared" si="1"/>
        <v>8627250</v>
      </c>
      <c r="N6" s="59">
        <f t="shared" si="1"/>
        <v>16192589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21786492</v>
      </c>
      <c r="X6" s="60">
        <f t="shared" si="1"/>
        <v>35927354</v>
      </c>
      <c r="Y6" s="59">
        <f t="shared" si="1"/>
        <v>-14140862</v>
      </c>
      <c r="Z6" s="61">
        <f>+IF(X6&lt;&gt;0,+(Y6/X6)*100,0)</f>
        <v>-39.35959770374406</v>
      </c>
      <c r="AA6" s="62">
        <f t="shared" si="1"/>
        <v>71854708</v>
      </c>
    </row>
    <row r="7" spans="1:27" ht="12.75">
      <c r="A7" s="291" t="s">
        <v>230</v>
      </c>
      <c r="B7" s="142"/>
      <c r="C7" s="60">
        <v>38786004</v>
      </c>
      <c r="D7" s="340"/>
      <c r="E7" s="60">
        <v>71854708</v>
      </c>
      <c r="F7" s="59">
        <v>71854708</v>
      </c>
      <c r="G7" s="59"/>
      <c r="H7" s="60"/>
      <c r="I7" s="60">
        <v>5593903</v>
      </c>
      <c r="J7" s="59">
        <v>5593903</v>
      </c>
      <c r="K7" s="59">
        <v>1367060</v>
      </c>
      <c r="L7" s="60">
        <v>6198279</v>
      </c>
      <c r="M7" s="60">
        <v>8627250</v>
      </c>
      <c r="N7" s="59">
        <v>16192589</v>
      </c>
      <c r="O7" s="59"/>
      <c r="P7" s="60"/>
      <c r="Q7" s="60"/>
      <c r="R7" s="59"/>
      <c r="S7" s="59"/>
      <c r="T7" s="60"/>
      <c r="U7" s="60"/>
      <c r="V7" s="59"/>
      <c r="W7" s="59">
        <v>21786492</v>
      </c>
      <c r="X7" s="60">
        <v>35927354</v>
      </c>
      <c r="Y7" s="59">
        <v>-14140862</v>
      </c>
      <c r="Z7" s="61">
        <v>-39.36</v>
      </c>
      <c r="AA7" s="62">
        <v>71854708</v>
      </c>
    </row>
    <row r="8" spans="1:27" ht="12.75">
      <c r="A8" s="361" t="s">
        <v>207</v>
      </c>
      <c r="B8" s="142"/>
      <c r="C8" s="60">
        <f aca="true" t="shared" si="2" ref="C8:Y8">SUM(C9:C10)</f>
        <v>53453098</v>
      </c>
      <c r="D8" s="340">
        <f t="shared" si="2"/>
        <v>0</v>
      </c>
      <c r="E8" s="60">
        <f t="shared" si="2"/>
        <v>47110000</v>
      </c>
      <c r="F8" s="59">
        <f t="shared" si="2"/>
        <v>47110000</v>
      </c>
      <c r="G8" s="59">
        <f t="shared" si="2"/>
        <v>0</v>
      </c>
      <c r="H8" s="60">
        <f t="shared" si="2"/>
        <v>0</v>
      </c>
      <c r="I8" s="60">
        <f t="shared" si="2"/>
        <v>2246433</v>
      </c>
      <c r="J8" s="59">
        <f t="shared" si="2"/>
        <v>2246433</v>
      </c>
      <c r="K8" s="59">
        <f t="shared" si="2"/>
        <v>5129227</v>
      </c>
      <c r="L8" s="60">
        <f t="shared" si="2"/>
        <v>6804657</v>
      </c>
      <c r="M8" s="60">
        <f t="shared" si="2"/>
        <v>4256780</v>
      </c>
      <c r="N8" s="59">
        <f t="shared" si="2"/>
        <v>16190664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18437097</v>
      </c>
      <c r="X8" s="60">
        <f t="shared" si="2"/>
        <v>23555000</v>
      </c>
      <c r="Y8" s="59">
        <f t="shared" si="2"/>
        <v>-5117903</v>
      </c>
      <c r="Z8" s="61">
        <f>+IF(X8&lt;&gt;0,+(Y8/X8)*100,0)</f>
        <v>-21.72745913818722</v>
      </c>
      <c r="AA8" s="62">
        <f>SUM(AA9:AA10)</f>
        <v>47110000</v>
      </c>
    </row>
    <row r="9" spans="1:27" ht="12.75">
      <c r="A9" s="291" t="s">
        <v>231</v>
      </c>
      <c r="B9" s="142"/>
      <c r="C9" s="60">
        <v>53453098</v>
      </c>
      <c r="D9" s="340"/>
      <c r="E9" s="60">
        <v>47110000</v>
      </c>
      <c r="F9" s="59">
        <v>47110000</v>
      </c>
      <c r="G9" s="59"/>
      <c r="H9" s="60"/>
      <c r="I9" s="60">
        <v>2246433</v>
      </c>
      <c r="J9" s="59">
        <v>2246433</v>
      </c>
      <c r="K9" s="59">
        <v>5129227</v>
      </c>
      <c r="L9" s="60">
        <v>6804657</v>
      </c>
      <c r="M9" s="60">
        <v>4256780</v>
      </c>
      <c r="N9" s="59">
        <v>16190664</v>
      </c>
      <c r="O9" s="59"/>
      <c r="P9" s="60"/>
      <c r="Q9" s="60"/>
      <c r="R9" s="59"/>
      <c r="S9" s="59"/>
      <c r="T9" s="60"/>
      <c r="U9" s="60"/>
      <c r="V9" s="59"/>
      <c r="W9" s="59">
        <v>18437097</v>
      </c>
      <c r="X9" s="60">
        <v>23555000</v>
      </c>
      <c r="Y9" s="59">
        <v>-5117903</v>
      </c>
      <c r="Z9" s="61">
        <v>-21.73</v>
      </c>
      <c r="AA9" s="62">
        <v>47110000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2920792</v>
      </c>
      <c r="F15" s="59">
        <f t="shared" si="5"/>
        <v>2920792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1460396</v>
      </c>
      <c r="Y15" s="59">
        <f t="shared" si="5"/>
        <v>-1460396</v>
      </c>
      <c r="Z15" s="61">
        <f>+IF(X15&lt;&gt;0,+(Y15/X15)*100,0)</f>
        <v>-100</v>
      </c>
      <c r="AA15" s="62">
        <f>SUM(AA16:AA20)</f>
        <v>2920792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2920792</v>
      </c>
      <c r="F20" s="59">
        <v>2920792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1460396</v>
      </c>
      <c r="Y20" s="59">
        <v>-1460396</v>
      </c>
      <c r="Z20" s="61">
        <v>-100</v>
      </c>
      <c r="AA20" s="62">
        <v>2920792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438000</v>
      </c>
      <c r="D22" s="344">
        <f t="shared" si="6"/>
        <v>0</v>
      </c>
      <c r="E22" s="343">
        <f t="shared" si="6"/>
        <v>2330000</v>
      </c>
      <c r="F22" s="345">
        <f t="shared" si="6"/>
        <v>2330000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-420380</v>
      </c>
      <c r="M22" s="343">
        <f t="shared" si="6"/>
        <v>4240817</v>
      </c>
      <c r="N22" s="345">
        <f t="shared" si="6"/>
        <v>3820437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3820437</v>
      </c>
      <c r="X22" s="343">
        <f t="shared" si="6"/>
        <v>1165000</v>
      </c>
      <c r="Y22" s="345">
        <f t="shared" si="6"/>
        <v>2655437</v>
      </c>
      <c r="Z22" s="336">
        <f>+IF(X22&lt;&gt;0,+(Y22/X22)*100,0)</f>
        <v>227.93450643776825</v>
      </c>
      <c r="AA22" s="350">
        <f>SUM(AA23:AA32)</f>
        <v>2330000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438000</v>
      </c>
      <c r="D24" s="340"/>
      <c r="E24" s="60"/>
      <c r="F24" s="59"/>
      <c r="G24" s="59"/>
      <c r="H24" s="60"/>
      <c r="I24" s="60"/>
      <c r="J24" s="59"/>
      <c r="K24" s="59"/>
      <c r="L24" s="60"/>
      <c r="M24" s="60">
        <v>4240817</v>
      </c>
      <c r="N24" s="59">
        <v>4240817</v>
      </c>
      <c r="O24" s="59"/>
      <c r="P24" s="60"/>
      <c r="Q24" s="60"/>
      <c r="R24" s="59"/>
      <c r="S24" s="59"/>
      <c r="T24" s="60"/>
      <c r="U24" s="60"/>
      <c r="V24" s="59"/>
      <c r="W24" s="59">
        <v>4240817</v>
      </c>
      <c r="X24" s="60"/>
      <c r="Y24" s="59">
        <v>4240817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80000</v>
      </c>
      <c r="F27" s="59">
        <v>80000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40000</v>
      </c>
      <c r="Y27" s="59">
        <v>-40000</v>
      </c>
      <c r="Z27" s="61">
        <v>-100</v>
      </c>
      <c r="AA27" s="62">
        <v>80000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>
        <v>-420380</v>
      </c>
      <c r="M29" s="60"/>
      <c r="N29" s="59">
        <v>-420380</v>
      </c>
      <c r="O29" s="59"/>
      <c r="P29" s="60"/>
      <c r="Q29" s="60"/>
      <c r="R29" s="59"/>
      <c r="S29" s="59"/>
      <c r="T29" s="60"/>
      <c r="U29" s="60"/>
      <c r="V29" s="59"/>
      <c r="W29" s="59">
        <v>-420380</v>
      </c>
      <c r="X29" s="60"/>
      <c r="Y29" s="59">
        <v>-420380</v>
      </c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2250000</v>
      </c>
      <c r="F32" s="59">
        <v>2250000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1125000</v>
      </c>
      <c r="Y32" s="59">
        <v>-1125000</v>
      </c>
      <c r="Z32" s="61">
        <v>-100</v>
      </c>
      <c r="AA32" s="62">
        <v>2250000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44703245</v>
      </c>
      <c r="D40" s="344">
        <f t="shared" si="9"/>
        <v>0</v>
      </c>
      <c r="E40" s="343">
        <f t="shared" si="9"/>
        <v>17866600</v>
      </c>
      <c r="F40" s="345">
        <f t="shared" si="9"/>
        <v>17866600</v>
      </c>
      <c r="G40" s="345">
        <f t="shared" si="9"/>
        <v>38905377</v>
      </c>
      <c r="H40" s="343">
        <f t="shared" si="9"/>
        <v>5712781</v>
      </c>
      <c r="I40" s="343">
        <f t="shared" si="9"/>
        <v>1983110</v>
      </c>
      <c r="J40" s="345">
        <f t="shared" si="9"/>
        <v>46601268</v>
      </c>
      <c r="K40" s="345">
        <f t="shared" si="9"/>
        <v>6383290</v>
      </c>
      <c r="L40" s="343">
        <f t="shared" si="9"/>
        <v>2287658</v>
      </c>
      <c r="M40" s="343">
        <f t="shared" si="9"/>
        <v>767732</v>
      </c>
      <c r="N40" s="345">
        <f t="shared" si="9"/>
        <v>9438680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56039948</v>
      </c>
      <c r="X40" s="343">
        <f t="shared" si="9"/>
        <v>8933300</v>
      </c>
      <c r="Y40" s="345">
        <f t="shared" si="9"/>
        <v>47106648</v>
      </c>
      <c r="Z40" s="336">
        <f>+IF(X40&lt;&gt;0,+(Y40/X40)*100,0)</f>
        <v>527.315191474595</v>
      </c>
      <c r="AA40" s="350">
        <f>SUM(AA41:AA49)</f>
        <v>17866600</v>
      </c>
    </row>
    <row r="41" spans="1:27" ht="12.75">
      <c r="A41" s="361" t="s">
        <v>249</v>
      </c>
      <c r="B41" s="142"/>
      <c r="C41" s="362"/>
      <c r="D41" s="363"/>
      <c r="E41" s="362">
        <v>7800000</v>
      </c>
      <c r="F41" s="364">
        <v>7800000</v>
      </c>
      <c r="G41" s="364"/>
      <c r="H41" s="362"/>
      <c r="I41" s="362"/>
      <c r="J41" s="364"/>
      <c r="K41" s="364">
        <v>1543940</v>
      </c>
      <c r="L41" s="362"/>
      <c r="M41" s="362"/>
      <c r="N41" s="364">
        <v>1543940</v>
      </c>
      <c r="O41" s="364"/>
      <c r="P41" s="362"/>
      <c r="Q41" s="362"/>
      <c r="R41" s="364"/>
      <c r="S41" s="364"/>
      <c r="T41" s="362"/>
      <c r="U41" s="362"/>
      <c r="V41" s="364"/>
      <c r="W41" s="364">
        <v>1543940</v>
      </c>
      <c r="X41" s="362">
        <v>3900000</v>
      </c>
      <c r="Y41" s="364">
        <v>-2356060</v>
      </c>
      <c r="Z41" s="365">
        <v>-60.41</v>
      </c>
      <c r="AA41" s="366">
        <v>7800000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80600</v>
      </c>
      <c r="M42" s="54">
        <f t="shared" si="10"/>
        <v>0</v>
      </c>
      <c r="N42" s="53">
        <f t="shared" si="10"/>
        <v>80600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80600</v>
      </c>
      <c r="X42" s="54">
        <f t="shared" si="10"/>
        <v>0</v>
      </c>
      <c r="Y42" s="53">
        <f t="shared" si="10"/>
        <v>80600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910000</v>
      </c>
      <c r="F43" s="370">
        <v>910000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455000</v>
      </c>
      <c r="Y43" s="370">
        <v>-455000</v>
      </c>
      <c r="Z43" s="371">
        <v>-100</v>
      </c>
      <c r="AA43" s="303">
        <v>910000</v>
      </c>
    </row>
    <row r="44" spans="1:27" ht="12.75">
      <c r="A44" s="361" t="s">
        <v>252</v>
      </c>
      <c r="B44" s="136"/>
      <c r="C44" s="60"/>
      <c r="D44" s="368"/>
      <c r="E44" s="54">
        <v>3256600</v>
      </c>
      <c r="F44" s="53">
        <v>3256600</v>
      </c>
      <c r="G44" s="53"/>
      <c r="H44" s="54"/>
      <c r="I44" s="54">
        <v>971</v>
      </c>
      <c r="J44" s="53">
        <v>971</v>
      </c>
      <c r="K44" s="53">
        <v>8967</v>
      </c>
      <c r="L44" s="54">
        <v>491959</v>
      </c>
      <c r="M44" s="54">
        <v>767732</v>
      </c>
      <c r="N44" s="53">
        <v>1268658</v>
      </c>
      <c r="O44" s="53"/>
      <c r="P44" s="54"/>
      <c r="Q44" s="54"/>
      <c r="R44" s="53"/>
      <c r="S44" s="53"/>
      <c r="T44" s="54"/>
      <c r="U44" s="54"/>
      <c r="V44" s="53"/>
      <c r="W44" s="53">
        <v>1269629</v>
      </c>
      <c r="X44" s="54">
        <v>1628300</v>
      </c>
      <c r="Y44" s="53">
        <v>-358671</v>
      </c>
      <c r="Z44" s="94">
        <v>-22.03</v>
      </c>
      <c r="AA44" s="95">
        <v>3256600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16497265</v>
      </c>
      <c r="D47" s="368"/>
      <c r="E47" s="54"/>
      <c r="F47" s="53"/>
      <c r="G47" s="53"/>
      <c r="H47" s="54"/>
      <c r="I47" s="54">
        <v>1949626</v>
      </c>
      <c r="J47" s="53">
        <v>1949626</v>
      </c>
      <c r="K47" s="53">
        <v>4830383</v>
      </c>
      <c r="L47" s="54">
        <v>1715099</v>
      </c>
      <c r="M47" s="54"/>
      <c r="N47" s="53">
        <v>6545482</v>
      </c>
      <c r="O47" s="53"/>
      <c r="P47" s="54"/>
      <c r="Q47" s="54"/>
      <c r="R47" s="53"/>
      <c r="S47" s="53"/>
      <c r="T47" s="54"/>
      <c r="U47" s="54"/>
      <c r="V47" s="53"/>
      <c r="W47" s="53">
        <v>8495108</v>
      </c>
      <c r="X47" s="54"/>
      <c r="Y47" s="53">
        <v>8495108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28205980</v>
      </c>
      <c r="D49" s="368"/>
      <c r="E49" s="54">
        <v>5900000</v>
      </c>
      <c r="F49" s="53">
        <v>5900000</v>
      </c>
      <c r="G49" s="53">
        <v>38905377</v>
      </c>
      <c r="H49" s="54">
        <v>5712781</v>
      </c>
      <c r="I49" s="54">
        <v>32513</v>
      </c>
      <c r="J49" s="53">
        <v>44650671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44650671</v>
      </c>
      <c r="X49" s="54">
        <v>2950000</v>
      </c>
      <c r="Y49" s="53">
        <v>41700671</v>
      </c>
      <c r="Z49" s="94">
        <v>1413.58</v>
      </c>
      <c r="AA49" s="95">
        <v>5900000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29000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29000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137409347</v>
      </c>
      <c r="D60" s="346">
        <f t="shared" si="14"/>
        <v>0</v>
      </c>
      <c r="E60" s="219">
        <f t="shared" si="14"/>
        <v>142082100</v>
      </c>
      <c r="F60" s="264">
        <f t="shared" si="14"/>
        <v>142082100</v>
      </c>
      <c r="G60" s="264">
        <f t="shared" si="14"/>
        <v>38905377</v>
      </c>
      <c r="H60" s="219">
        <f t="shared" si="14"/>
        <v>5712781</v>
      </c>
      <c r="I60" s="219">
        <f t="shared" si="14"/>
        <v>9823446</v>
      </c>
      <c r="J60" s="264">
        <f t="shared" si="14"/>
        <v>54441604</v>
      </c>
      <c r="K60" s="264">
        <f t="shared" si="14"/>
        <v>12879577</v>
      </c>
      <c r="L60" s="219">
        <f t="shared" si="14"/>
        <v>14870214</v>
      </c>
      <c r="M60" s="219">
        <f t="shared" si="14"/>
        <v>17892579</v>
      </c>
      <c r="N60" s="264">
        <f t="shared" si="14"/>
        <v>45642370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100083974</v>
      </c>
      <c r="X60" s="219">
        <f t="shared" si="14"/>
        <v>71041050</v>
      </c>
      <c r="Y60" s="264">
        <f t="shared" si="14"/>
        <v>29042924</v>
      </c>
      <c r="Z60" s="337">
        <f>+IF(X60&lt;&gt;0,+(Y60/X60)*100,0)</f>
        <v>40.88189011845968</v>
      </c>
      <c r="AA60" s="232">
        <f>+AA57+AA54+AA51+AA40+AA37+AA34+AA22+AA5</f>
        <v>142082100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80600</v>
      </c>
      <c r="M62" s="347">
        <f t="shared" si="15"/>
        <v>0</v>
      </c>
      <c r="N62" s="349">
        <f t="shared" si="15"/>
        <v>80600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80600</v>
      </c>
      <c r="X62" s="347">
        <f t="shared" si="15"/>
        <v>0</v>
      </c>
      <c r="Y62" s="349">
        <f t="shared" si="15"/>
        <v>80600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>
        <v>80600</v>
      </c>
      <c r="M63" s="60"/>
      <c r="N63" s="59">
        <v>80600</v>
      </c>
      <c r="O63" s="59"/>
      <c r="P63" s="60"/>
      <c r="Q63" s="60"/>
      <c r="R63" s="59"/>
      <c r="S63" s="59"/>
      <c r="T63" s="60"/>
      <c r="U63" s="60"/>
      <c r="V63" s="59"/>
      <c r="W63" s="59">
        <v>80600</v>
      </c>
      <c r="X63" s="60"/>
      <c r="Y63" s="59">
        <v>80600</v>
      </c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2019-01-31T12:09:47Z</dcterms:created>
  <dcterms:modified xsi:type="dcterms:W3CDTF">2019-01-31T12:09:51Z</dcterms:modified>
  <cp:category/>
  <cp:version/>
  <cp:contentType/>
  <cp:contentStatus/>
</cp:coreProperties>
</file>