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<sst xmlns="http://schemas.openxmlformats.org/spreadsheetml/2006/main" count="859" uniqueCount="304">
  <si>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Umzimvubu(EC442)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</si>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</sst>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15071651</v>
      </c>
      <c r="C5" s="19">
        <v>0</v>
      </c>
      <c r="D5" s="59">
        <v>15508500</v>
      </c>
      <c r="E5" s="60">
        <v>15508500</v>
      </c>
      <c r="F5" s="60">
        <v>0</v>
      </c>
      <c r="G5" s="60">
        <v>0</v>
      </c>
      <c r="H5" s="60">
        <v>3952970</v>
      </c>
      <c r="I5" s="60">
        <v>3952970</v>
      </c>
      <c r="J5" s="60">
        <v>593515</v>
      </c>
      <c r="K5" s="60">
        <v>7207943</v>
      </c>
      <c r="L5" s="60">
        <v>7207943</v>
      </c>
      <c r="M5" s="60">
        <v>15009401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18962371</v>
      </c>
      <c r="W5" s="60">
        <v>7754250</v>
      </c>
      <c r="X5" s="60">
        <v>11208121</v>
      </c>
      <c r="Y5" s="61">
        <v>144.54</v>
      </c>
      <c r="Z5" s="62">
        <v>15508500</v>
      </c>
    </row>
    <row r="6" spans="1:26" ht="12.75">
      <c r="A6" s="58" t="s">
        <v>32</v>
      </c>
      <c r="B6" s="19">
        <v>1159426</v>
      </c>
      <c r="C6" s="19">
        <v>0</v>
      </c>
      <c r="D6" s="59">
        <v>1500000</v>
      </c>
      <c r="E6" s="60">
        <v>1500000</v>
      </c>
      <c r="F6" s="60">
        <v>0</v>
      </c>
      <c r="G6" s="60">
        <v>0</v>
      </c>
      <c r="H6" s="60">
        <v>302538</v>
      </c>
      <c r="I6" s="60">
        <v>302538</v>
      </c>
      <c r="J6" s="60">
        <v>46836</v>
      </c>
      <c r="K6" s="60">
        <v>0</v>
      </c>
      <c r="L6" s="60">
        <v>0</v>
      </c>
      <c r="M6" s="60">
        <v>46836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349374</v>
      </c>
      <c r="W6" s="60">
        <v>750000</v>
      </c>
      <c r="X6" s="60">
        <v>-400626</v>
      </c>
      <c r="Y6" s="61">
        <v>-53.42</v>
      </c>
      <c r="Z6" s="62">
        <v>1500000</v>
      </c>
    </row>
    <row r="7" spans="1:26" ht="12.75">
      <c r="A7" s="58" t="s">
        <v>33</v>
      </c>
      <c r="B7" s="19">
        <v>6298181</v>
      </c>
      <c r="C7" s="19">
        <v>0</v>
      </c>
      <c r="D7" s="59">
        <v>35174434</v>
      </c>
      <c r="E7" s="60">
        <v>35174434</v>
      </c>
      <c r="F7" s="60">
        <v>61541</v>
      </c>
      <c r="G7" s="60">
        <v>68331</v>
      </c>
      <c r="H7" s="60">
        <v>593103</v>
      </c>
      <c r="I7" s="60">
        <v>722975</v>
      </c>
      <c r="J7" s="60">
        <v>297512</v>
      </c>
      <c r="K7" s="60">
        <v>458788</v>
      </c>
      <c r="L7" s="60">
        <v>458788</v>
      </c>
      <c r="M7" s="60">
        <v>1215088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1938063</v>
      </c>
      <c r="W7" s="60">
        <v>17587218</v>
      </c>
      <c r="X7" s="60">
        <v>-15649155</v>
      </c>
      <c r="Y7" s="61">
        <v>-88.98</v>
      </c>
      <c r="Z7" s="62">
        <v>35174434</v>
      </c>
    </row>
    <row r="8" spans="1:26" ht="12.75">
      <c r="A8" s="58" t="s">
        <v>34</v>
      </c>
      <c r="B8" s="19">
        <v>179679586</v>
      </c>
      <c r="C8" s="19">
        <v>0</v>
      </c>
      <c r="D8" s="59">
        <v>270391898</v>
      </c>
      <c r="E8" s="60">
        <v>270391898</v>
      </c>
      <c r="F8" s="60">
        <v>80448000</v>
      </c>
      <c r="G8" s="60">
        <v>0</v>
      </c>
      <c r="H8" s="60">
        <v>0</v>
      </c>
      <c r="I8" s="60">
        <v>80448000</v>
      </c>
      <c r="J8" s="60">
        <v>787326</v>
      </c>
      <c r="K8" s="60">
        <v>5113</v>
      </c>
      <c r="L8" s="60">
        <v>58743277</v>
      </c>
      <c r="M8" s="60">
        <v>59535716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139983716</v>
      </c>
      <c r="W8" s="60">
        <v>135275370</v>
      </c>
      <c r="X8" s="60">
        <v>4708346</v>
      </c>
      <c r="Y8" s="61">
        <v>3.48</v>
      </c>
      <c r="Z8" s="62">
        <v>270391898</v>
      </c>
    </row>
    <row r="9" spans="1:26" ht="12.75">
      <c r="A9" s="58" t="s">
        <v>35</v>
      </c>
      <c r="B9" s="19">
        <v>17899118</v>
      </c>
      <c r="C9" s="19">
        <v>0</v>
      </c>
      <c r="D9" s="59">
        <v>12112115</v>
      </c>
      <c r="E9" s="60">
        <v>12112115</v>
      </c>
      <c r="F9" s="60">
        <v>1031442</v>
      </c>
      <c r="G9" s="60">
        <v>1012686</v>
      </c>
      <c r="H9" s="60">
        <v>1081017</v>
      </c>
      <c r="I9" s="60">
        <v>3125145</v>
      </c>
      <c r="J9" s="60">
        <v>2913181</v>
      </c>
      <c r="K9" s="60">
        <v>1432448</v>
      </c>
      <c r="L9" s="60">
        <v>1432448</v>
      </c>
      <c r="M9" s="60">
        <v>5778077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8903222</v>
      </c>
      <c r="W9" s="60">
        <v>6056058</v>
      </c>
      <c r="X9" s="60">
        <v>2847164</v>
      </c>
      <c r="Y9" s="61">
        <v>47.01</v>
      </c>
      <c r="Z9" s="62">
        <v>12112115</v>
      </c>
    </row>
    <row r="10" spans="1:26" ht="22.5">
      <c r="A10" s="63" t="s">
        <v>279</v>
      </c>
      <c r="B10" s="64">
        <f>SUM(B5:B9)</f>
        <v>220107962</v>
      </c>
      <c r="C10" s="64">
        <f>SUM(C5:C9)</f>
        <v>0</v>
      </c>
      <c r="D10" s="65">
        <f aca="true" t="shared" si="0" ref="D10:Z10">SUM(D5:D9)</f>
        <v>334686947</v>
      </c>
      <c r="E10" s="66">
        <f t="shared" si="0"/>
        <v>334686947</v>
      </c>
      <c r="F10" s="66">
        <f t="shared" si="0"/>
        <v>81540983</v>
      </c>
      <c r="G10" s="66">
        <f t="shared" si="0"/>
        <v>1081017</v>
      </c>
      <c r="H10" s="66">
        <f t="shared" si="0"/>
        <v>5929628</v>
      </c>
      <c r="I10" s="66">
        <f t="shared" si="0"/>
        <v>88551628</v>
      </c>
      <c r="J10" s="66">
        <f t="shared" si="0"/>
        <v>4638370</v>
      </c>
      <c r="K10" s="66">
        <f t="shared" si="0"/>
        <v>9104292</v>
      </c>
      <c r="L10" s="66">
        <f t="shared" si="0"/>
        <v>67842456</v>
      </c>
      <c r="M10" s="66">
        <f t="shared" si="0"/>
        <v>81585118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170136746</v>
      </c>
      <c r="W10" s="66">
        <f t="shared" si="0"/>
        <v>167422896</v>
      </c>
      <c r="X10" s="66">
        <f t="shared" si="0"/>
        <v>2713850</v>
      </c>
      <c r="Y10" s="67">
        <f>+IF(W10&lt;&gt;0,(X10/W10)*100,0)</f>
        <v>1.6209551171543466</v>
      </c>
      <c r="Z10" s="68">
        <f t="shared" si="0"/>
        <v>334686947</v>
      </c>
    </row>
    <row r="11" spans="1:26" ht="12.75">
      <c r="A11" s="58" t="s">
        <v>37</v>
      </c>
      <c r="B11" s="19">
        <v>65263191</v>
      </c>
      <c r="C11" s="19">
        <v>0</v>
      </c>
      <c r="D11" s="59">
        <v>77304090</v>
      </c>
      <c r="E11" s="60">
        <v>77304090</v>
      </c>
      <c r="F11" s="60">
        <v>1061878</v>
      </c>
      <c r="G11" s="60">
        <v>0</v>
      </c>
      <c r="H11" s="60">
        <v>0</v>
      </c>
      <c r="I11" s="60">
        <v>1061878</v>
      </c>
      <c r="J11" s="60">
        <v>10044557</v>
      </c>
      <c r="K11" s="60">
        <v>10044557</v>
      </c>
      <c r="L11" s="60">
        <v>8044557</v>
      </c>
      <c r="M11" s="60">
        <v>28133671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29195549</v>
      </c>
      <c r="W11" s="60">
        <v>38652066</v>
      </c>
      <c r="X11" s="60">
        <v>-9456517</v>
      </c>
      <c r="Y11" s="61">
        <v>-24.47</v>
      </c>
      <c r="Z11" s="62">
        <v>77304090</v>
      </c>
    </row>
    <row r="12" spans="1:26" ht="12.75">
      <c r="A12" s="58" t="s">
        <v>38</v>
      </c>
      <c r="B12" s="19">
        <v>17644239</v>
      </c>
      <c r="C12" s="19">
        <v>0</v>
      </c>
      <c r="D12" s="59">
        <v>17757986</v>
      </c>
      <c r="E12" s="60">
        <v>17757986</v>
      </c>
      <c r="F12" s="60">
        <v>1413260</v>
      </c>
      <c r="G12" s="60">
        <v>1413260</v>
      </c>
      <c r="H12" s="60">
        <v>1413260</v>
      </c>
      <c r="I12" s="60">
        <v>4239780</v>
      </c>
      <c r="J12" s="60">
        <v>1413260</v>
      </c>
      <c r="K12" s="60">
        <v>1413260</v>
      </c>
      <c r="L12" s="60">
        <v>1413260</v>
      </c>
      <c r="M12" s="60">
        <v>4239780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8479560</v>
      </c>
      <c r="W12" s="60">
        <v>8878992</v>
      </c>
      <c r="X12" s="60">
        <v>-399432</v>
      </c>
      <c r="Y12" s="61">
        <v>-4.5</v>
      </c>
      <c r="Z12" s="62">
        <v>17757986</v>
      </c>
    </row>
    <row r="13" spans="1:26" ht="12.75">
      <c r="A13" s="58" t="s">
        <v>280</v>
      </c>
      <c r="B13" s="19">
        <v>97495845</v>
      </c>
      <c r="C13" s="19">
        <v>0</v>
      </c>
      <c r="D13" s="59">
        <v>51000000</v>
      </c>
      <c r="E13" s="60">
        <v>51000000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25500000</v>
      </c>
      <c r="X13" s="60">
        <v>-25500000</v>
      </c>
      <c r="Y13" s="61">
        <v>-100</v>
      </c>
      <c r="Z13" s="62">
        <v>51000000</v>
      </c>
    </row>
    <row r="14" spans="1:26" ht="12.75">
      <c r="A14" s="58" t="s">
        <v>40</v>
      </c>
      <c r="B14" s="19">
        <v>427034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2210348</v>
      </c>
      <c r="C15" s="19">
        <v>0</v>
      </c>
      <c r="D15" s="59">
        <v>0</v>
      </c>
      <c r="E15" s="60">
        <v>0</v>
      </c>
      <c r="F15" s="60">
        <v>304979</v>
      </c>
      <c r="G15" s="60">
        <v>205000</v>
      </c>
      <c r="H15" s="60">
        <v>205000</v>
      </c>
      <c r="I15" s="60">
        <v>714979</v>
      </c>
      <c r="J15" s="60">
        <v>1565835</v>
      </c>
      <c r="K15" s="60">
        <v>1566299</v>
      </c>
      <c r="L15" s="60">
        <v>1566299</v>
      </c>
      <c r="M15" s="60">
        <v>4698433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5413412</v>
      </c>
      <c r="W15" s="60"/>
      <c r="X15" s="60">
        <v>5413412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1380000</v>
      </c>
      <c r="E16" s="60">
        <v>1380000</v>
      </c>
      <c r="F16" s="60">
        <v>15800</v>
      </c>
      <c r="G16" s="60">
        <v>15800</v>
      </c>
      <c r="H16" s="60">
        <v>15800</v>
      </c>
      <c r="I16" s="60">
        <v>47400</v>
      </c>
      <c r="J16" s="60">
        <v>15800</v>
      </c>
      <c r="K16" s="60">
        <v>15800</v>
      </c>
      <c r="L16" s="60">
        <v>15800</v>
      </c>
      <c r="M16" s="60">
        <v>47400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94800</v>
      </c>
      <c r="W16" s="60">
        <v>465000</v>
      </c>
      <c r="X16" s="60">
        <v>-370200</v>
      </c>
      <c r="Y16" s="61">
        <v>-79.61</v>
      </c>
      <c r="Z16" s="62">
        <v>1380000</v>
      </c>
    </row>
    <row r="17" spans="1:26" ht="12.75">
      <c r="A17" s="58" t="s">
        <v>43</v>
      </c>
      <c r="B17" s="19">
        <v>250996630</v>
      </c>
      <c r="C17" s="19">
        <v>0</v>
      </c>
      <c r="D17" s="59">
        <v>126211181</v>
      </c>
      <c r="E17" s="60">
        <v>126211181</v>
      </c>
      <c r="F17" s="60">
        <v>3852596</v>
      </c>
      <c r="G17" s="60">
        <v>3952596</v>
      </c>
      <c r="H17" s="60">
        <v>3952596</v>
      </c>
      <c r="I17" s="60">
        <v>11757788</v>
      </c>
      <c r="J17" s="60">
        <v>16511160</v>
      </c>
      <c r="K17" s="60">
        <v>7743090</v>
      </c>
      <c r="L17" s="60">
        <v>7743090</v>
      </c>
      <c r="M17" s="60">
        <v>31997340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43755128</v>
      </c>
      <c r="W17" s="60">
        <v>63324098</v>
      </c>
      <c r="X17" s="60">
        <v>-19568970</v>
      </c>
      <c r="Y17" s="61">
        <v>-30.9</v>
      </c>
      <c r="Z17" s="62">
        <v>126211181</v>
      </c>
    </row>
    <row r="18" spans="1:26" ht="12.75">
      <c r="A18" s="70" t="s">
        <v>44</v>
      </c>
      <c r="B18" s="71">
        <f>SUM(B11:B17)</f>
        <v>434037287</v>
      </c>
      <c r="C18" s="71">
        <f>SUM(C11:C17)</f>
        <v>0</v>
      </c>
      <c r="D18" s="72">
        <f aca="true" t="shared" si="1" ref="D18:Z18">SUM(D11:D17)</f>
        <v>273653257</v>
      </c>
      <c r="E18" s="73">
        <f t="shared" si="1"/>
        <v>273653257</v>
      </c>
      <c r="F18" s="73">
        <f t="shared" si="1"/>
        <v>6648513</v>
      </c>
      <c r="G18" s="73">
        <f t="shared" si="1"/>
        <v>5586656</v>
      </c>
      <c r="H18" s="73">
        <f t="shared" si="1"/>
        <v>5586656</v>
      </c>
      <c r="I18" s="73">
        <f t="shared" si="1"/>
        <v>17821825</v>
      </c>
      <c r="J18" s="73">
        <f t="shared" si="1"/>
        <v>29550612</v>
      </c>
      <c r="K18" s="73">
        <f t="shared" si="1"/>
        <v>20783006</v>
      </c>
      <c r="L18" s="73">
        <f t="shared" si="1"/>
        <v>18783006</v>
      </c>
      <c r="M18" s="73">
        <f t="shared" si="1"/>
        <v>69116624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86938449</v>
      </c>
      <c r="W18" s="73">
        <f t="shared" si="1"/>
        <v>136820156</v>
      </c>
      <c r="X18" s="73">
        <f t="shared" si="1"/>
        <v>-49881707</v>
      </c>
      <c r="Y18" s="67">
        <f>+IF(W18&lt;&gt;0,(X18/W18)*100,0)</f>
        <v>-36.45786443921318</v>
      </c>
      <c r="Z18" s="74">
        <f t="shared" si="1"/>
        <v>273653257</v>
      </c>
    </row>
    <row r="19" spans="1:26" ht="12.75">
      <c r="A19" s="70" t="s">
        <v>45</v>
      </c>
      <c r="B19" s="75">
        <f>+B10-B18</f>
        <v>-213929325</v>
      </c>
      <c r="C19" s="75">
        <f>+C10-C18</f>
        <v>0</v>
      </c>
      <c r="D19" s="76">
        <f aca="true" t="shared" si="2" ref="D19:Z19">+D10-D18</f>
        <v>61033690</v>
      </c>
      <c r="E19" s="77">
        <f t="shared" si="2"/>
        <v>61033690</v>
      </c>
      <c r="F19" s="77">
        <f t="shared" si="2"/>
        <v>74892470</v>
      </c>
      <c r="G19" s="77">
        <f t="shared" si="2"/>
        <v>-4505639</v>
      </c>
      <c r="H19" s="77">
        <f t="shared" si="2"/>
        <v>342972</v>
      </c>
      <c r="I19" s="77">
        <f t="shared" si="2"/>
        <v>70729803</v>
      </c>
      <c r="J19" s="77">
        <f t="shared" si="2"/>
        <v>-24912242</v>
      </c>
      <c r="K19" s="77">
        <f t="shared" si="2"/>
        <v>-11678714</v>
      </c>
      <c r="L19" s="77">
        <f t="shared" si="2"/>
        <v>49059450</v>
      </c>
      <c r="M19" s="77">
        <f t="shared" si="2"/>
        <v>12468494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83198297</v>
      </c>
      <c r="W19" s="77">
        <f>IF(E10=E18,0,W10-W18)</f>
        <v>30602740</v>
      </c>
      <c r="X19" s="77">
        <f t="shared" si="2"/>
        <v>52595557</v>
      </c>
      <c r="Y19" s="78">
        <f>+IF(W19&lt;&gt;0,(X19/W19)*100,0)</f>
        <v>171.86551596360326</v>
      </c>
      <c r="Z19" s="79">
        <f t="shared" si="2"/>
        <v>61033690</v>
      </c>
    </row>
    <row r="20" spans="1:26" ht="12.75">
      <c r="A20" s="58" t="s">
        <v>46</v>
      </c>
      <c r="B20" s="19">
        <v>97655565</v>
      </c>
      <c r="C20" s="19">
        <v>0</v>
      </c>
      <c r="D20" s="59">
        <v>76707000</v>
      </c>
      <c r="E20" s="60">
        <v>76707000</v>
      </c>
      <c r="F20" s="60">
        <v>26820000</v>
      </c>
      <c r="G20" s="60">
        <v>0</v>
      </c>
      <c r="H20" s="60">
        <v>0</v>
      </c>
      <c r="I20" s="60">
        <v>26820000</v>
      </c>
      <c r="J20" s="60">
        <v>12000000</v>
      </c>
      <c r="K20" s="60">
        <v>12000000</v>
      </c>
      <c r="L20" s="60">
        <v>15150000</v>
      </c>
      <c r="M20" s="60">
        <v>39150000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65970000</v>
      </c>
      <c r="W20" s="60">
        <v>38353500</v>
      </c>
      <c r="X20" s="60">
        <v>27616500</v>
      </c>
      <c r="Y20" s="61">
        <v>72.01</v>
      </c>
      <c r="Z20" s="62">
        <v>76707000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-116273760</v>
      </c>
      <c r="C22" s="86">
        <f>SUM(C19:C21)</f>
        <v>0</v>
      </c>
      <c r="D22" s="87">
        <f aca="true" t="shared" si="3" ref="D22:Z22">SUM(D19:D21)</f>
        <v>137740690</v>
      </c>
      <c r="E22" s="88">
        <f t="shared" si="3"/>
        <v>137740690</v>
      </c>
      <c r="F22" s="88">
        <f t="shared" si="3"/>
        <v>101712470</v>
      </c>
      <c r="G22" s="88">
        <f t="shared" si="3"/>
        <v>-4505639</v>
      </c>
      <c r="H22" s="88">
        <f t="shared" si="3"/>
        <v>342972</v>
      </c>
      <c r="I22" s="88">
        <f t="shared" si="3"/>
        <v>97549803</v>
      </c>
      <c r="J22" s="88">
        <f t="shared" si="3"/>
        <v>-12912242</v>
      </c>
      <c r="K22" s="88">
        <f t="shared" si="3"/>
        <v>321286</v>
      </c>
      <c r="L22" s="88">
        <f t="shared" si="3"/>
        <v>64209450</v>
      </c>
      <c r="M22" s="88">
        <f t="shared" si="3"/>
        <v>51618494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149168297</v>
      </c>
      <c r="W22" s="88">
        <f t="shared" si="3"/>
        <v>68956240</v>
      </c>
      <c r="X22" s="88">
        <f t="shared" si="3"/>
        <v>80212057</v>
      </c>
      <c r="Y22" s="89">
        <f>+IF(W22&lt;&gt;0,(X22/W22)*100,0)</f>
        <v>116.32313043750646</v>
      </c>
      <c r="Z22" s="90">
        <f t="shared" si="3"/>
        <v>137740690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-116273760</v>
      </c>
      <c r="C24" s="75">
        <f>SUM(C22:C23)</f>
        <v>0</v>
      </c>
      <c r="D24" s="76">
        <f aca="true" t="shared" si="4" ref="D24:Z24">SUM(D22:D23)</f>
        <v>137740690</v>
      </c>
      <c r="E24" s="77">
        <f t="shared" si="4"/>
        <v>137740690</v>
      </c>
      <c r="F24" s="77">
        <f t="shared" si="4"/>
        <v>101712470</v>
      </c>
      <c r="G24" s="77">
        <f t="shared" si="4"/>
        <v>-4505639</v>
      </c>
      <c r="H24" s="77">
        <f t="shared" si="4"/>
        <v>342972</v>
      </c>
      <c r="I24" s="77">
        <f t="shared" si="4"/>
        <v>97549803</v>
      </c>
      <c r="J24" s="77">
        <f t="shared" si="4"/>
        <v>-12912242</v>
      </c>
      <c r="K24" s="77">
        <f t="shared" si="4"/>
        <v>321286</v>
      </c>
      <c r="L24" s="77">
        <f t="shared" si="4"/>
        <v>64209450</v>
      </c>
      <c r="M24" s="77">
        <f t="shared" si="4"/>
        <v>51618494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149168297</v>
      </c>
      <c r="W24" s="77">
        <f t="shared" si="4"/>
        <v>68956240</v>
      </c>
      <c r="X24" s="77">
        <f t="shared" si="4"/>
        <v>80212057</v>
      </c>
      <c r="Y24" s="78">
        <f>+IF(W24&lt;&gt;0,(X24/W24)*100,0)</f>
        <v>116.32313043750646</v>
      </c>
      <c r="Z24" s="79">
        <f t="shared" si="4"/>
        <v>137740690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118086499</v>
      </c>
      <c r="C27" s="22">
        <v>0</v>
      </c>
      <c r="D27" s="99">
        <v>133824680</v>
      </c>
      <c r="E27" s="100">
        <v>133824680</v>
      </c>
      <c r="F27" s="100">
        <v>4957418</v>
      </c>
      <c r="G27" s="100">
        <v>4988189</v>
      </c>
      <c r="H27" s="100">
        <v>5262443</v>
      </c>
      <c r="I27" s="100">
        <v>15208050</v>
      </c>
      <c r="J27" s="100">
        <v>14098618</v>
      </c>
      <c r="K27" s="100">
        <v>11486731</v>
      </c>
      <c r="L27" s="100">
        <v>14247846</v>
      </c>
      <c r="M27" s="100">
        <v>39833195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55041245</v>
      </c>
      <c r="W27" s="100">
        <v>66912340</v>
      </c>
      <c r="X27" s="100">
        <v>-11871095</v>
      </c>
      <c r="Y27" s="101">
        <v>-17.74</v>
      </c>
      <c r="Z27" s="102">
        <v>133824680</v>
      </c>
    </row>
    <row r="28" spans="1:26" ht="12.75">
      <c r="A28" s="103" t="s">
        <v>46</v>
      </c>
      <c r="B28" s="19">
        <v>97655565</v>
      </c>
      <c r="C28" s="19">
        <v>0</v>
      </c>
      <c r="D28" s="59">
        <v>133824680</v>
      </c>
      <c r="E28" s="60">
        <v>133824680</v>
      </c>
      <c r="F28" s="60">
        <v>2457418</v>
      </c>
      <c r="G28" s="60">
        <v>3355564</v>
      </c>
      <c r="H28" s="60">
        <v>3025596</v>
      </c>
      <c r="I28" s="60">
        <v>8838578</v>
      </c>
      <c r="J28" s="60">
        <v>10335551</v>
      </c>
      <c r="K28" s="60">
        <v>8388544</v>
      </c>
      <c r="L28" s="60">
        <v>10149657</v>
      </c>
      <c r="M28" s="60">
        <v>28873752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37712330</v>
      </c>
      <c r="W28" s="60">
        <v>66912340</v>
      </c>
      <c r="X28" s="60">
        <v>-29200010</v>
      </c>
      <c r="Y28" s="61">
        <v>-43.64</v>
      </c>
      <c r="Z28" s="62">
        <v>133824680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20430934</v>
      </c>
      <c r="C31" s="19">
        <v>0</v>
      </c>
      <c r="D31" s="59">
        <v>0</v>
      </c>
      <c r="E31" s="60">
        <v>0</v>
      </c>
      <c r="F31" s="60">
        <v>2500000</v>
      </c>
      <c r="G31" s="60">
        <v>1632625</v>
      </c>
      <c r="H31" s="60">
        <v>2236847</v>
      </c>
      <c r="I31" s="60">
        <v>6369472</v>
      </c>
      <c r="J31" s="60">
        <v>3763067</v>
      </c>
      <c r="K31" s="60">
        <v>3098187</v>
      </c>
      <c r="L31" s="60">
        <v>4098189</v>
      </c>
      <c r="M31" s="60">
        <v>10959443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17328915</v>
      </c>
      <c r="W31" s="60"/>
      <c r="X31" s="60">
        <v>17328915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118086499</v>
      </c>
      <c r="C32" s="22">
        <f>SUM(C28:C31)</f>
        <v>0</v>
      </c>
      <c r="D32" s="99">
        <f aca="true" t="shared" si="5" ref="D32:Z32">SUM(D28:D31)</f>
        <v>133824680</v>
      </c>
      <c r="E32" s="100">
        <f t="shared" si="5"/>
        <v>133824680</v>
      </c>
      <c r="F32" s="100">
        <f t="shared" si="5"/>
        <v>4957418</v>
      </c>
      <c r="G32" s="100">
        <f t="shared" si="5"/>
        <v>4988189</v>
      </c>
      <c r="H32" s="100">
        <f t="shared" si="5"/>
        <v>5262443</v>
      </c>
      <c r="I32" s="100">
        <f t="shared" si="5"/>
        <v>15208050</v>
      </c>
      <c r="J32" s="100">
        <f t="shared" si="5"/>
        <v>14098618</v>
      </c>
      <c r="K32" s="100">
        <f t="shared" si="5"/>
        <v>11486731</v>
      </c>
      <c r="L32" s="100">
        <f t="shared" si="5"/>
        <v>14247846</v>
      </c>
      <c r="M32" s="100">
        <f t="shared" si="5"/>
        <v>39833195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55041245</v>
      </c>
      <c r="W32" s="100">
        <f t="shared" si="5"/>
        <v>66912340</v>
      </c>
      <c r="X32" s="100">
        <f t="shared" si="5"/>
        <v>-11871095</v>
      </c>
      <c r="Y32" s="101">
        <f>+IF(W32&lt;&gt;0,(X32/W32)*100,0)</f>
        <v>-17.741264167416652</v>
      </c>
      <c r="Z32" s="102">
        <f t="shared" si="5"/>
        <v>133824680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79532512</v>
      </c>
      <c r="C35" s="19">
        <v>0</v>
      </c>
      <c r="D35" s="59">
        <v>72241387</v>
      </c>
      <c r="E35" s="60">
        <v>72241387</v>
      </c>
      <c r="F35" s="60">
        <v>167324478</v>
      </c>
      <c r="G35" s="60">
        <v>174837936</v>
      </c>
      <c r="H35" s="60">
        <v>144735947</v>
      </c>
      <c r="I35" s="60">
        <v>144735947</v>
      </c>
      <c r="J35" s="60">
        <v>144735947</v>
      </c>
      <c r="K35" s="60">
        <v>138900140</v>
      </c>
      <c r="L35" s="60">
        <v>138900140</v>
      </c>
      <c r="M35" s="60">
        <v>138900140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138900140</v>
      </c>
      <c r="W35" s="60">
        <v>36120694</v>
      </c>
      <c r="X35" s="60">
        <v>102779446</v>
      </c>
      <c r="Y35" s="61">
        <v>284.54</v>
      </c>
      <c r="Z35" s="62">
        <v>72241387</v>
      </c>
    </row>
    <row r="36" spans="1:26" ht="12.75">
      <c r="A36" s="58" t="s">
        <v>57</v>
      </c>
      <c r="B36" s="19">
        <v>865981817</v>
      </c>
      <c r="C36" s="19">
        <v>0</v>
      </c>
      <c r="D36" s="59">
        <v>678028115</v>
      </c>
      <c r="E36" s="60">
        <v>678028115</v>
      </c>
      <c r="F36" s="60">
        <v>736788421</v>
      </c>
      <c r="G36" s="60">
        <v>627107703</v>
      </c>
      <c r="H36" s="60">
        <v>1333948414</v>
      </c>
      <c r="I36" s="60">
        <v>1333948414</v>
      </c>
      <c r="J36" s="60">
        <v>1333948414</v>
      </c>
      <c r="K36" s="60">
        <v>1331993779</v>
      </c>
      <c r="L36" s="60">
        <v>1331993779</v>
      </c>
      <c r="M36" s="60">
        <v>1331993779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1331993779</v>
      </c>
      <c r="W36" s="60">
        <v>339014058</v>
      </c>
      <c r="X36" s="60">
        <v>992979721</v>
      </c>
      <c r="Y36" s="61">
        <v>292.9</v>
      </c>
      <c r="Z36" s="62">
        <v>678028115</v>
      </c>
    </row>
    <row r="37" spans="1:26" ht="12.75">
      <c r="A37" s="58" t="s">
        <v>58</v>
      </c>
      <c r="B37" s="19">
        <v>25485465</v>
      </c>
      <c r="C37" s="19">
        <v>0</v>
      </c>
      <c r="D37" s="59">
        <v>0</v>
      </c>
      <c r="E37" s="60">
        <v>0</v>
      </c>
      <c r="F37" s="60">
        <v>42803753</v>
      </c>
      <c r="G37" s="60">
        <v>35122244</v>
      </c>
      <c r="H37" s="60">
        <v>60887951</v>
      </c>
      <c r="I37" s="60">
        <v>60887951</v>
      </c>
      <c r="J37" s="60">
        <v>60887951</v>
      </c>
      <c r="K37" s="60">
        <v>72935737</v>
      </c>
      <c r="L37" s="60">
        <v>62935737</v>
      </c>
      <c r="M37" s="60">
        <v>62935737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62935737</v>
      </c>
      <c r="W37" s="60"/>
      <c r="X37" s="60">
        <v>62935737</v>
      </c>
      <c r="Y37" s="61">
        <v>0</v>
      </c>
      <c r="Z37" s="62">
        <v>0</v>
      </c>
    </row>
    <row r="38" spans="1:26" ht="12.75">
      <c r="A38" s="58" t="s">
        <v>59</v>
      </c>
      <c r="B38" s="19">
        <v>4818759</v>
      </c>
      <c r="C38" s="19">
        <v>0</v>
      </c>
      <c r="D38" s="59">
        <v>0</v>
      </c>
      <c r="E38" s="60">
        <v>0</v>
      </c>
      <c r="F38" s="60">
        <v>11689516</v>
      </c>
      <c r="G38" s="60">
        <v>11226016</v>
      </c>
      <c r="H38" s="60">
        <v>3532488</v>
      </c>
      <c r="I38" s="60">
        <v>3532488</v>
      </c>
      <c r="J38" s="60">
        <v>3532488</v>
      </c>
      <c r="K38" s="60">
        <v>3521999</v>
      </c>
      <c r="L38" s="60">
        <v>3521999</v>
      </c>
      <c r="M38" s="60">
        <v>3521999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3521999</v>
      </c>
      <c r="W38" s="60"/>
      <c r="X38" s="60">
        <v>3521999</v>
      </c>
      <c r="Y38" s="61">
        <v>0</v>
      </c>
      <c r="Z38" s="62">
        <v>0</v>
      </c>
    </row>
    <row r="39" spans="1:26" ht="12.75">
      <c r="A39" s="58" t="s">
        <v>60</v>
      </c>
      <c r="B39" s="19">
        <v>915210105</v>
      </c>
      <c r="C39" s="19">
        <v>0</v>
      </c>
      <c r="D39" s="59">
        <v>750269502</v>
      </c>
      <c r="E39" s="60">
        <v>750269502</v>
      </c>
      <c r="F39" s="60">
        <v>849619630</v>
      </c>
      <c r="G39" s="60">
        <v>755597379</v>
      </c>
      <c r="H39" s="60">
        <v>1414263922</v>
      </c>
      <c r="I39" s="60">
        <v>1414263922</v>
      </c>
      <c r="J39" s="60">
        <v>1414263922</v>
      </c>
      <c r="K39" s="60">
        <v>1394436183</v>
      </c>
      <c r="L39" s="60">
        <v>1404436183</v>
      </c>
      <c r="M39" s="60">
        <v>1404436183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1404436183</v>
      </c>
      <c r="W39" s="60">
        <v>375134751</v>
      </c>
      <c r="X39" s="60">
        <v>1029301432</v>
      </c>
      <c r="Y39" s="61">
        <v>274.38</v>
      </c>
      <c r="Z39" s="62">
        <v>750269502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120113565</v>
      </c>
      <c r="C42" s="19">
        <v>0</v>
      </c>
      <c r="D42" s="59">
        <v>200384106</v>
      </c>
      <c r="E42" s="60">
        <v>200384106</v>
      </c>
      <c r="F42" s="60">
        <v>98161719</v>
      </c>
      <c r="G42" s="60">
        <v>-8309109</v>
      </c>
      <c r="H42" s="60">
        <v>-3986375</v>
      </c>
      <c r="I42" s="60">
        <v>85866235</v>
      </c>
      <c r="J42" s="60">
        <v>1875848</v>
      </c>
      <c r="K42" s="60">
        <v>5120386</v>
      </c>
      <c r="L42" s="60">
        <v>63187102</v>
      </c>
      <c r="M42" s="60">
        <v>70183336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156049571</v>
      </c>
      <c r="W42" s="60">
        <v>100456240</v>
      </c>
      <c r="X42" s="60">
        <v>55593331</v>
      </c>
      <c r="Y42" s="61">
        <v>55.34</v>
      </c>
      <c r="Z42" s="62">
        <v>200384106</v>
      </c>
    </row>
    <row r="43" spans="1:26" ht="12.75">
      <c r="A43" s="58" t="s">
        <v>63</v>
      </c>
      <c r="B43" s="19">
        <v>-118376999</v>
      </c>
      <c r="C43" s="19">
        <v>0</v>
      </c>
      <c r="D43" s="59">
        <v>-133823681</v>
      </c>
      <c r="E43" s="60">
        <v>-133823681</v>
      </c>
      <c r="F43" s="60">
        <v>-4957418</v>
      </c>
      <c r="G43" s="60">
        <v>-4958939</v>
      </c>
      <c r="H43" s="60">
        <v>-5262443</v>
      </c>
      <c r="I43" s="60">
        <v>-15178800</v>
      </c>
      <c r="J43" s="60">
        <v>-14075380</v>
      </c>
      <c r="K43" s="60">
        <v>-11486731</v>
      </c>
      <c r="L43" s="60">
        <v>-14247846</v>
      </c>
      <c r="M43" s="60">
        <v>-39809957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-54988757</v>
      </c>
      <c r="W43" s="60">
        <v>-65577470</v>
      </c>
      <c r="X43" s="60">
        <v>10588713</v>
      </c>
      <c r="Y43" s="61">
        <v>-16.15</v>
      </c>
      <c r="Z43" s="62">
        <v>-133823681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47668724</v>
      </c>
      <c r="C45" s="22">
        <v>0</v>
      </c>
      <c r="D45" s="99">
        <v>108779425</v>
      </c>
      <c r="E45" s="100">
        <v>108779425</v>
      </c>
      <c r="F45" s="100">
        <v>140873026</v>
      </c>
      <c r="G45" s="100">
        <v>127604978</v>
      </c>
      <c r="H45" s="100">
        <v>118356160</v>
      </c>
      <c r="I45" s="100">
        <v>118356160</v>
      </c>
      <c r="J45" s="100">
        <v>106156628</v>
      </c>
      <c r="K45" s="100">
        <v>99790283</v>
      </c>
      <c r="L45" s="100">
        <v>148729539</v>
      </c>
      <c r="M45" s="100">
        <v>148729539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148729539</v>
      </c>
      <c r="W45" s="100">
        <v>77097770</v>
      </c>
      <c r="X45" s="100">
        <v>71631769</v>
      </c>
      <c r="Y45" s="101">
        <v>92.91</v>
      </c>
      <c r="Z45" s="102">
        <v>108779425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7226134</v>
      </c>
      <c r="C49" s="52">
        <v>0</v>
      </c>
      <c r="D49" s="129">
        <v>705933</v>
      </c>
      <c r="E49" s="54">
        <v>736552</v>
      </c>
      <c r="F49" s="54">
        <v>0</v>
      </c>
      <c r="G49" s="54">
        <v>0</v>
      </c>
      <c r="H49" s="54">
        <v>0</v>
      </c>
      <c r="I49" s="54">
        <v>753566</v>
      </c>
      <c r="J49" s="54">
        <v>0</v>
      </c>
      <c r="K49" s="54">
        <v>0</v>
      </c>
      <c r="L49" s="54">
        <v>0</v>
      </c>
      <c r="M49" s="54">
        <v>1022730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976441</v>
      </c>
      <c r="W49" s="54">
        <v>1066176</v>
      </c>
      <c r="X49" s="54">
        <v>35620635</v>
      </c>
      <c r="Y49" s="54">
        <v>48108167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186993</v>
      </c>
      <c r="C51" s="52">
        <v>0</v>
      </c>
      <c r="D51" s="129">
        <v>1126</v>
      </c>
      <c r="E51" s="54">
        <v>3598</v>
      </c>
      <c r="F51" s="54">
        <v>0</v>
      </c>
      <c r="G51" s="54">
        <v>0</v>
      </c>
      <c r="H51" s="54">
        <v>0</v>
      </c>
      <c r="I51" s="54">
        <v>91717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283434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44.29128656895701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100</v>
      </c>
      <c r="J58" s="7">
        <f t="shared" si="6"/>
        <v>154.37908272181974</v>
      </c>
      <c r="K58" s="7">
        <f t="shared" si="6"/>
        <v>101.34867879067997</v>
      </c>
      <c r="L58" s="7">
        <f t="shared" si="6"/>
        <v>13.20295899960842</v>
      </c>
      <c r="M58" s="7">
        <f t="shared" si="6"/>
        <v>61.26297079185271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69.56727295936963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38.597470177620224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8.234179987272375</v>
      </c>
      <c r="M59" s="10">
        <f t="shared" si="7"/>
        <v>55.93143257349177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65.11813844376317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-22.307331386392924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208.26073960201558</v>
      </c>
      <c r="K60" s="13">
        <f t="shared" si="7"/>
        <v>0</v>
      </c>
      <c r="L60" s="13">
        <f t="shared" si="7"/>
        <v>0</v>
      </c>
      <c r="M60" s="13">
        <f t="shared" si="7"/>
        <v>638.8952942181228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172.2426396927075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-22.307331386392924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108.69440970276378</v>
      </c>
      <c r="M66" s="16">
        <f t="shared" si="7"/>
        <v>159.5546838177169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159.5546838177169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19157574</v>
      </c>
      <c r="C67" s="24"/>
      <c r="D67" s="25">
        <v>17008500</v>
      </c>
      <c r="E67" s="26">
        <v>17008500</v>
      </c>
      <c r="F67" s="26"/>
      <c r="G67" s="26"/>
      <c r="H67" s="26">
        <v>4255508</v>
      </c>
      <c r="I67" s="26">
        <v>4255508</v>
      </c>
      <c r="J67" s="26">
        <v>640351</v>
      </c>
      <c r="K67" s="26">
        <v>7477392</v>
      </c>
      <c r="L67" s="26">
        <v>7477392</v>
      </c>
      <c r="M67" s="26">
        <v>15595135</v>
      </c>
      <c r="N67" s="26"/>
      <c r="O67" s="26"/>
      <c r="P67" s="26"/>
      <c r="Q67" s="26"/>
      <c r="R67" s="26"/>
      <c r="S67" s="26"/>
      <c r="T67" s="26"/>
      <c r="U67" s="26"/>
      <c r="V67" s="26">
        <v>19850643</v>
      </c>
      <c r="W67" s="26">
        <v>8504250</v>
      </c>
      <c r="X67" s="26"/>
      <c r="Y67" s="25"/>
      <c r="Z67" s="27">
        <v>17008500</v>
      </c>
    </row>
    <row r="68" spans="1:26" ht="12.75" hidden="1">
      <c r="A68" s="37" t="s">
        <v>31</v>
      </c>
      <c r="B68" s="19">
        <v>15071651</v>
      </c>
      <c r="C68" s="19"/>
      <c r="D68" s="20">
        <v>15508500</v>
      </c>
      <c r="E68" s="21">
        <v>15508500</v>
      </c>
      <c r="F68" s="21"/>
      <c r="G68" s="21"/>
      <c r="H68" s="21">
        <v>3952970</v>
      </c>
      <c r="I68" s="21">
        <v>3952970</v>
      </c>
      <c r="J68" s="21">
        <v>593515</v>
      </c>
      <c r="K68" s="21">
        <v>7207943</v>
      </c>
      <c r="L68" s="21">
        <v>7207943</v>
      </c>
      <c r="M68" s="21">
        <v>15009401</v>
      </c>
      <c r="N68" s="21"/>
      <c r="O68" s="21"/>
      <c r="P68" s="21"/>
      <c r="Q68" s="21"/>
      <c r="R68" s="21"/>
      <c r="S68" s="21"/>
      <c r="T68" s="21"/>
      <c r="U68" s="21"/>
      <c r="V68" s="21">
        <v>18962371</v>
      </c>
      <c r="W68" s="21">
        <v>7754250</v>
      </c>
      <c r="X68" s="21"/>
      <c r="Y68" s="20"/>
      <c r="Z68" s="23">
        <v>15508500</v>
      </c>
    </row>
    <row r="69" spans="1:26" ht="12.75" hidden="1">
      <c r="A69" s="38" t="s">
        <v>32</v>
      </c>
      <c r="B69" s="19">
        <v>1159426</v>
      </c>
      <c r="C69" s="19"/>
      <c r="D69" s="20">
        <v>1500000</v>
      </c>
      <c r="E69" s="21">
        <v>1500000</v>
      </c>
      <c r="F69" s="21"/>
      <c r="G69" s="21"/>
      <c r="H69" s="21">
        <v>302538</v>
      </c>
      <c r="I69" s="21">
        <v>302538</v>
      </c>
      <c r="J69" s="21">
        <v>46836</v>
      </c>
      <c r="K69" s="21"/>
      <c r="L69" s="21"/>
      <c r="M69" s="21">
        <v>46836</v>
      </c>
      <c r="N69" s="21"/>
      <c r="O69" s="21"/>
      <c r="P69" s="21"/>
      <c r="Q69" s="21"/>
      <c r="R69" s="21"/>
      <c r="S69" s="21"/>
      <c r="T69" s="21"/>
      <c r="U69" s="21"/>
      <c r="V69" s="21">
        <v>349374</v>
      </c>
      <c r="W69" s="21">
        <v>750000</v>
      </c>
      <c r="X69" s="21"/>
      <c r="Y69" s="20"/>
      <c r="Z69" s="23">
        <v>1500000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1159426</v>
      </c>
      <c r="C73" s="19"/>
      <c r="D73" s="20">
        <v>1500000</v>
      </c>
      <c r="E73" s="21">
        <v>1500000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750000</v>
      </c>
      <c r="X73" s="21"/>
      <c r="Y73" s="20"/>
      <c r="Z73" s="23">
        <v>1500000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>
        <v>302538</v>
      </c>
      <c r="I74" s="21">
        <v>302538</v>
      </c>
      <c r="J74" s="21">
        <v>46836</v>
      </c>
      <c r="K74" s="21"/>
      <c r="L74" s="21"/>
      <c r="M74" s="21">
        <v>46836</v>
      </c>
      <c r="N74" s="21"/>
      <c r="O74" s="21"/>
      <c r="P74" s="21"/>
      <c r="Q74" s="21"/>
      <c r="R74" s="21"/>
      <c r="S74" s="21"/>
      <c r="T74" s="21"/>
      <c r="U74" s="21"/>
      <c r="V74" s="21">
        <v>349374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2926497</v>
      </c>
      <c r="C75" s="28"/>
      <c r="D75" s="29"/>
      <c r="E75" s="30"/>
      <c r="F75" s="30"/>
      <c r="G75" s="30"/>
      <c r="H75" s="30"/>
      <c r="I75" s="30"/>
      <c r="J75" s="30"/>
      <c r="K75" s="30">
        <v>269449</v>
      </c>
      <c r="L75" s="30">
        <v>269449</v>
      </c>
      <c r="M75" s="30">
        <v>538898</v>
      </c>
      <c r="N75" s="30"/>
      <c r="O75" s="30"/>
      <c r="P75" s="30"/>
      <c r="Q75" s="30"/>
      <c r="R75" s="30"/>
      <c r="S75" s="30"/>
      <c r="T75" s="30"/>
      <c r="U75" s="30"/>
      <c r="V75" s="30">
        <v>538898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8485136</v>
      </c>
      <c r="C76" s="32"/>
      <c r="D76" s="33">
        <v>17008500</v>
      </c>
      <c r="E76" s="34">
        <v>17008500</v>
      </c>
      <c r="F76" s="34"/>
      <c r="G76" s="34"/>
      <c r="H76" s="34">
        <v>4255508</v>
      </c>
      <c r="I76" s="34">
        <v>4255508</v>
      </c>
      <c r="J76" s="34">
        <v>988568</v>
      </c>
      <c r="K76" s="34">
        <v>7578238</v>
      </c>
      <c r="L76" s="34">
        <v>987237</v>
      </c>
      <c r="M76" s="34">
        <v>9554043</v>
      </c>
      <c r="N76" s="34"/>
      <c r="O76" s="34"/>
      <c r="P76" s="34"/>
      <c r="Q76" s="34"/>
      <c r="R76" s="34"/>
      <c r="S76" s="34"/>
      <c r="T76" s="34"/>
      <c r="U76" s="34"/>
      <c r="V76" s="34">
        <v>13809551</v>
      </c>
      <c r="W76" s="34">
        <v>8504250</v>
      </c>
      <c r="X76" s="34"/>
      <c r="Y76" s="33"/>
      <c r="Z76" s="35">
        <v>17008500</v>
      </c>
    </row>
    <row r="77" spans="1:26" ht="12.75" hidden="1">
      <c r="A77" s="37" t="s">
        <v>31</v>
      </c>
      <c r="B77" s="19">
        <v>5817276</v>
      </c>
      <c r="C77" s="19"/>
      <c r="D77" s="20">
        <v>15508500</v>
      </c>
      <c r="E77" s="21">
        <v>15508500</v>
      </c>
      <c r="F77" s="21"/>
      <c r="G77" s="21"/>
      <c r="H77" s="21">
        <v>3952970</v>
      </c>
      <c r="I77" s="21">
        <v>3952970</v>
      </c>
      <c r="J77" s="21">
        <v>593515</v>
      </c>
      <c r="K77" s="21">
        <v>7207943</v>
      </c>
      <c r="L77" s="21">
        <v>593515</v>
      </c>
      <c r="M77" s="21">
        <v>8394973</v>
      </c>
      <c r="N77" s="21"/>
      <c r="O77" s="21"/>
      <c r="P77" s="21"/>
      <c r="Q77" s="21"/>
      <c r="R77" s="21"/>
      <c r="S77" s="21"/>
      <c r="T77" s="21"/>
      <c r="U77" s="21"/>
      <c r="V77" s="21">
        <v>12347943</v>
      </c>
      <c r="W77" s="21">
        <v>7754250</v>
      </c>
      <c r="X77" s="21"/>
      <c r="Y77" s="20"/>
      <c r="Z77" s="23">
        <v>15508500</v>
      </c>
    </row>
    <row r="78" spans="1:26" ht="12.75" hidden="1">
      <c r="A78" s="38" t="s">
        <v>32</v>
      </c>
      <c r="B78" s="19">
        <v>-258637</v>
      </c>
      <c r="C78" s="19"/>
      <c r="D78" s="20">
        <v>1500000</v>
      </c>
      <c r="E78" s="21">
        <v>1500000</v>
      </c>
      <c r="F78" s="21"/>
      <c r="G78" s="21"/>
      <c r="H78" s="21">
        <v>302538</v>
      </c>
      <c r="I78" s="21">
        <v>302538</v>
      </c>
      <c r="J78" s="21">
        <v>97541</v>
      </c>
      <c r="K78" s="21">
        <v>100846</v>
      </c>
      <c r="L78" s="21">
        <v>100846</v>
      </c>
      <c r="M78" s="21">
        <v>299233</v>
      </c>
      <c r="N78" s="21"/>
      <c r="O78" s="21"/>
      <c r="P78" s="21"/>
      <c r="Q78" s="21"/>
      <c r="R78" s="21"/>
      <c r="S78" s="21"/>
      <c r="T78" s="21"/>
      <c r="U78" s="21"/>
      <c r="V78" s="21">
        <v>601771</v>
      </c>
      <c r="W78" s="21">
        <v>750000</v>
      </c>
      <c r="X78" s="21"/>
      <c r="Y78" s="20"/>
      <c r="Z78" s="23">
        <v>1500000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>
        <v>302538</v>
      </c>
      <c r="I81" s="21">
        <v>302538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302538</v>
      </c>
      <c r="W81" s="21"/>
      <c r="X81" s="21"/>
      <c r="Y81" s="20"/>
      <c r="Z81" s="23"/>
    </row>
    <row r="82" spans="1:26" ht="12.75" hidden="1">
      <c r="A82" s="39" t="s">
        <v>106</v>
      </c>
      <c r="B82" s="19">
        <v>-258637</v>
      </c>
      <c r="C82" s="19"/>
      <c r="D82" s="20">
        <v>1500000</v>
      </c>
      <c r="E82" s="21">
        <v>1500000</v>
      </c>
      <c r="F82" s="21"/>
      <c r="G82" s="21"/>
      <c r="H82" s="21"/>
      <c r="I82" s="21"/>
      <c r="J82" s="21">
        <v>97541</v>
      </c>
      <c r="K82" s="21">
        <v>100846</v>
      </c>
      <c r="L82" s="21">
        <v>100846</v>
      </c>
      <c r="M82" s="21">
        <v>299233</v>
      </c>
      <c r="N82" s="21"/>
      <c r="O82" s="21"/>
      <c r="P82" s="21"/>
      <c r="Q82" s="21"/>
      <c r="R82" s="21"/>
      <c r="S82" s="21"/>
      <c r="T82" s="21"/>
      <c r="U82" s="21"/>
      <c r="V82" s="21">
        <v>299233</v>
      </c>
      <c r="W82" s="21">
        <v>750000</v>
      </c>
      <c r="X82" s="21"/>
      <c r="Y82" s="20"/>
      <c r="Z82" s="23">
        <v>1500000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2926497</v>
      </c>
      <c r="C84" s="28"/>
      <c r="D84" s="29"/>
      <c r="E84" s="30"/>
      <c r="F84" s="30"/>
      <c r="G84" s="30"/>
      <c r="H84" s="30"/>
      <c r="I84" s="30"/>
      <c r="J84" s="30">
        <v>297512</v>
      </c>
      <c r="K84" s="30">
        <v>269449</v>
      </c>
      <c r="L84" s="30">
        <v>292876</v>
      </c>
      <c r="M84" s="30">
        <v>859837</v>
      </c>
      <c r="N84" s="30"/>
      <c r="O84" s="30"/>
      <c r="P84" s="30"/>
      <c r="Q84" s="30"/>
      <c r="R84" s="30"/>
      <c r="S84" s="30"/>
      <c r="T84" s="30"/>
      <c r="U84" s="30"/>
      <c r="V84" s="30">
        <v>859837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3350376</v>
      </c>
      <c r="D5" s="357">
        <f t="shared" si="0"/>
        <v>0</v>
      </c>
      <c r="E5" s="356">
        <f t="shared" si="0"/>
        <v>1723077</v>
      </c>
      <c r="F5" s="358">
        <f t="shared" si="0"/>
        <v>1723077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861539</v>
      </c>
      <c r="Y5" s="358">
        <f t="shared" si="0"/>
        <v>-861539</v>
      </c>
      <c r="Z5" s="359">
        <f>+IF(X5&lt;&gt;0,+(Y5/X5)*100,0)</f>
        <v>-100</v>
      </c>
      <c r="AA5" s="360">
        <f>+AA6+AA8+AA11+AA13+AA15</f>
        <v>1723077</v>
      </c>
    </row>
    <row r="6" spans="1:27" ht="12.75">
      <c r="A6" s="361" t="s">
        <v>206</v>
      </c>
      <c r="B6" s="142"/>
      <c r="C6" s="60">
        <f>+C7</f>
        <v>3350376</v>
      </c>
      <c r="D6" s="340">
        <f aca="true" t="shared" si="1" ref="D6:AA6">+D7</f>
        <v>0</v>
      </c>
      <c r="E6" s="60">
        <f t="shared" si="1"/>
        <v>1054996</v>
      </c>
      <c r="F6" s="59">
        <f t="shared" si="1"/>
        <v>1054996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527498</v>
      </c>
      <c r="Y6" s="59">
        <f t="shared" si="1"/>
        <v>-527498</v>
      </c>
      <c r="Z6" s="61">
        <f>+IF(X6&lt;&gt;0,+(Y6/X6)*100,0)</f>
        <v>-100</v>
      </c>
      <c r="AA6" s="62">
        <f t="shared" si="1"/>
        <v>1054996</v>
      </c>
    </row>
    <row r="7" spans="1:27" ht="12.75">
      <c r="A7" s="291" t="s">
        <v>230</v>
      </c>
      <c r="B7" s="142"/>
      <c r="C7" s="60">
        <v>3350376</v>
      </c>
      <c r="D7" s="340"/>
      <c r="E7" s="60">
        <v>1054996</v>
      </c>
      <c r="F7" s="59">
        <v>1054996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527498</v>
      </c>
      <c r="Y7" s="59">
        <v>-527498</v>
      </c>
      <c r="Z7" s="61">
        <v>-100</v>
      </c>
      <c r="AA7" s="62">
        <v>1054996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668081</v>
      </c>
      <c r="F8" s="59">
        <f t="shared" si="2"/>
        <v>668081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334041</v>
      </c>
      <c r="Y8" s="59">
        <f t="shared" si="2"/>
        <v>-334041</v>
      </c>
      <c r="Z8" s="61">
        <f>+IF(X8&lt;&gt;0,+(Y8/X8)*100,0)</f>
        <v>-100</v>
      </c>
      <c r="AA8" s="62">
        <f>SUM(AA9:AA10)</f>
        <v>668081</v>
      </c>
    </row>
    <row r="9" spans="1:27" ht="12.75">
      <c r="A9" s="291" t="s">
        <v>231</v>
      </c>
      <c r="B9" s="142"/>
      <c r="C9" s="60"/>
      <c r="D9" s="340"/>
      <c r="E9" s="60">
        <v>668081</v>
      </c>
      <c r="F9" s="59">
        <v>668081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334041</v>
      </c>
      <c r="Y9" s="59">
        <v>-334041</v>
      </c>
      <c r="Z9" s="61">
        <v>-100</v>
      </c>
      <c r="AA9" s="62">
        <v>668081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1456125</v>
      </c>
      <c r="F22" s="345">
        <f t="shared" si="6"/>
        <v>1456125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728063</v>
      </c>
      <c r="Y22" s="345">
        <f t="shared" si="6"/>
        <v>-728063</v>
      </c>
      <c r="Z22" s="336">
        <f>+IF(X22&lt;&gt;0,+(Y22/X22)*100,0)</f>
        <v>-100</v>
      </c>
      <c r="AA22" s="350">
        <f>SUM(AA23:AA32)</f>
        <v>1456125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1456125</v>
      </c>
      <c r="F25" s="59">
        <v>1456125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728063</v>
      </c>
      <c r="Y25" s="59">
        <v>-728063</v>
      </c>
      <c r="Z25" s="61">
        <v>-100</v>
      </c>
      <c r="AA25" s="62">
        <v>1456125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3356827</v>
      </c>
      <c r="D40" s="344">
        <f t="shared" si="9"/>
        <v>0</v>
      </c>
      <c r="E40" s="343">
        <f t="shared" si="9"/>
        <v>3444670</v>
      </c>
      <c r="F40" s="345">
        <f t="shared" si="9"/>
        <v>3444670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1722335</v>
      </c>
      <c r="Y40" s="345">
        <f t="shared" si="9"/>
        <v>-1722335</v>
      </c>
      <c r="Z40" s="336">
        <f>+IF(X40&lt;&gt;0,+(Y40/X40)*100,0)</f>
        <v>-100</v>
      </c>
      <c r="AA40" s="350">
        <f>SUM(AA41:AA49)</f>
        <v>3444670</v>
      </c>
    </row>
    <row r="41" spans="1:27" ht="12.75">
      <c r="A41" s="361" t="s">
        <v>249</v>
      </c>
      <c r="B41" s="142"/>
      <c r="C41" s="362">
        <v>425917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3444670</v>
      </c>
      <c r="F43" s="370">
        <v>3444670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1722335</v>
      </c>
      <c r="Y43" s="370">
        <v>-1722335</v>
      </c>
      <c r="Z43" s="371">
        <v>-100</v>
      </c>
      <c r="AA43" s="303">
        <v>3444670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2930910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6707203</v>
      </c>
      <c r="D60" s="346">
        <f t="shared" si="14"/>
        <v>0</v>
      </c>
      <c r="E60" s="219">
        <f t="shared" si="14"/>
        <v>6623872</v>
      </c>
      <c r="F60" s="264">
        <f t="shared" si="14"/>
        <v>6623872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3311937</v>
      </c>
      <c r="Y60" s="264">
        <f t="shared" si="14"/>
        <v>-3311937</v>
      </c>
      <c r="Z60" s="337">
        <f>+IF(X60&lt;&gt;0,+(Y60/X60)*100,0)</f>
        <v>-100</v>
      </c>
      <c r="AA60" s="232">
        <f>+AA57+AA54+AA51+AA40+AA37+AA34+AA22+AA5</f>
        <v>6623872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208490790</v>
      </c>
      <c r="D5" s="153">
        <f>SUM(D6:D8)</f>
        <v>0</v>
      </c>
      <c r="E5" s="154">
        <f t="shared" si="0"/>
        <v>320228766</v>
      </c>
      <c r="F5" s="100">
        <f t="shared" si="0"/>
        <v>320228766</v>
      </c>
      <c r="G5" s="100">
        <f t="shared" si="0"/>
        <v>80509541</v>
      </c>
      <c r="H5" s="100">
        <f t="shared" si="0"/>
        <v>68331</v>
      </c>
      <c r="I5" s="100">
        <f t="shared" si="0"/>
        <v>4916942</v>
      </c>
      <c r="J5" s="100">
        <f t="shared" si="0"/>
        <v>85494814</v>
      </c>
      <c r="K5" s="100">
        <f t="shared" si="0"/>
        <v>3625684</v>
      </c>
      <c r="L5" s="100">
        <f t="shared" si="0"/>
        <v>8091606</v>
      </c>
      <c r="M5" s="100">
        <f t="shared" si="0"/>
        <v>66829770</v>
      </c>
      <c r="N5" s="100">
        <f t="shared" si="0"/>
        <v>78547060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164041874</v>
      </c>
      <c r="X5" s="100">
        <f t="shared" si="0"/>
        <v>160564374</v>
      </c>
      <c r="Y5" s="100">
        <f t="shared" si="0"/>
        <v>3477500</v>
      </c>
      <c r="Z5" s="137">
        <f>+IF(X5&lt;&gt;0,+(Y5/X5)*100,0)</f>
        <v>2.1657979994989427</v>
      </c>
      <c r="AA5" s="153">
        <f>SUM(AA6:AA8)</f>
        <v>320228766</v>
      </c>
    </row>
    <row r="6" spans="1:27" ht="12.75">
      <c r="A6" s="138" t="s">
        <v>75</v>
      </c>
      <c r="B6" s="136"/>
      <c r="C6" s="155">
        <v>126337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208243340</v>
      </c>
      <c r="D7" s="157"/>
      <c r="E7" s="158">
        <v>320228766</v>
      </c>
      <c r="F7" s="159">
        <v>320228766</v>
      </c>
      <c r="G7" s="159">
        <v>80509541</v>
      </c>
      <c r="H7" s="159">
        <v>68331</v>
      </c>
      <c r="I7" s="159">
        <v>4916942</v>
      </c>
      <c r="J7" s="159">
        <v>85494814</v>
      </c>
      <c r="K7" s="159">
        <v>3625684</v>
      </c>
      <c r="L7" s="159">
        <v>8091606</v>
      </c>
      <c r="M7" s="159">
        <v>66829770</v>
      </c>
      <c r="N7" s="159">
        <v>78547060</v>
      </c>
      <c r="O7" s="159"/>
      <c r="P7" s="159"/>
      <c r="Q7" s="159"/>
      <c r="R7" s="159"/>
      <c r="S7" s="159"/>
      <c r="T7" s="159"/>
      <c r="U7" s="159"/>
      <c r="V7" s="159"/>
      <c r="W7" s="159">
        <v>164041874</v>
      </c>
      <c r="X7" s="159">
        <v>160564374</v>
      </c>
      <c r="Y7" s="159">
        <v>3477500</v>
      </c>
      <c r="Z7" s="141">
        <v>2.17</v>
      </c>
      <c r="AA7" s="157">
        <v>320228766</v>
      </c>
    </row>
    <row r="8" spans="1:27" ht="12.75">
      <c r="A8" s="138" t="s">
        <v>77</v>
      </c>
      <c r="B8" s="136"/>
      <c r="C8" s="155">
        <v>121113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801500</v>
      </c>
      <c r="D9" s="153">
        <f>SUM(D10:D14)</f>
        <v>0</v>
      </c>
      <c r="E9" s="154">
        <f t="shared" si="1"/>
        <v>220000</v>
      </c>
      <c r="F9" s="100">
        <f t="shared" si="1"/>
        <v>220000</v>
      </c>
      <c r="G9" s="100">
        <f t="shared" si="1"/>
        <v>6147</v>
      </c>
      <c r="H9" s="100">
        <f t="shared" si="1"/>
        <v>6147</v>
      </c>
      <c r="I9" s="100">
        <f t="shared" si="1"/>
        <v>6147</v>
      </c>
      <c r="J9" s="100">
        <f t="shared" si="1"/>
        <v>18441</v>
      </c>
      <c r="K9" s="100">
        <f t="shared" si="1"/>
        <v>6147</v>
      </c>
      <c r="L9" s="100">
        <f t="shared" si="1"/>
        <v>6147</v>
      </c>
      <c r="M9" s="100">
        <f t="shared" si="1"/>
        <v>6147</v>
      </c>
      <c r="N9" s="100">
        <f t="shared" si="1"/>
        <v>18441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36882</v>
      </c>
      <c r="X9" s="100">
        <f t="shared" si="1"/>
        <v>110004</v>
      </c>
      <c r="Y9" s="100">
        <f t="shared" si="1"/>
        <v>-73122</v>
      </c>
      <c r="Z9" s="137">
        <f>+IF(X9&lt;&gt;0,+(Y9/X9)*100,0)</f>
        <v>-66.47212828624414</v>
      </c>
      <c r="AA9" s="153">
        <f>SUM(AA10:AA14)</f>
        <v>220000</v>
      </c>
    </row>
    <row r="10" spans="1:27" ht="12.75">
      <c r="A10" s="138" t="s">
        <v>79</v>
      </c>
      <c r="B10" s="136"/>
      <c r="C10" s="155">
        <v>801500</v>
      </c>
      <c r="D10" s="155"/>
      <c r="E10" s="156">
        <v>80000</v>
      </c>
      <c r="F10" s="60">
        <v>80000</v>
      </c>
      <c r="G10" s="60">
        <v>6147</v>
      </c>
      <c r="H10" s="60">
        <v>6147</v>
      </c>
      <c r="I10" s="60">
        <v>6147</v>
      </c>
      <c r="J10" s="60">
        <v>18441</v>
      </c>
      <c r="K10" s="60">
        <v>6147</v>
      </c>
      <c r="L10" s="60">
        <v>6147</v>
      </c>
      <c r="M10" s="60">
        <v>6147</v>
      </c>
      <c r="N10" s="60">
        <v>18441</v>
      </c>
      <c r="O10" s="60"/>
      <c r="P10" s="60"/>
      <c r="Q10" s="60"/>
      <c r="R10" s="60"/>
      <c r="S10" s="60"/>
      <c r="T10" s="60"/>
      <c r="U10" s="60"/>
      <c r="V10" s="60"/>
      <c r="W10" s="60">
        <v>36882</v>
      </c>
      <c r="X10" s="60">
        <v>40002</v>
      </c>
      <c r="Y10" s="60">
        <v>-3120</v>
      </c>
      <c r="Z10" s="140">
        <v>-7.8</v>
      </c>
      <c r="AA10" s="155">
        <v>80000</v>
      </c>
    </row>
    <row r="11" spans="1:27" ht="12.75">
      <c r="A11" s="138" t="s">
        <v>80</v>
      </c>
      <c r="B11" s="136"/>
      <c r="C11" s="155"/>
      <c r="D11" s="155"/>
      <c r="E11" s="156">
        <v>140000</v>
      </c>
      <c r="F11" s="60">
        <v>140000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70002</v>
      </c>
      <c r="Y11" s="60">
        <v>-70002</v>
      </c>
      <c r="Z11" s="140">
        <v>-100</v>
      </c>
      <c r="AA11" s="155">
        <v>140000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104232920</v>
      </c>
      <c r="D15" s="153">
        <f>SUM(D16:D18)</f>
        <v>0</v>
      </c>
      <c r="E15" s="154">
        <f t="shared" si="2"/>
        <v>86969181</v>
      </c>
      <c r="F15" s="100">
        <f t="shared" si="2"/>
        <v>86969181</v>
      </c>
      <c r="G15" s="100">
        <f t="shared" si="2"/>
        <v>27845295</v>
      </c>
      <c r="H15" s="100">
        <f t="shared" si="2"/>
        <v>1006539</v>
      </c>
      <c r="I15" s="100">
        <f t="shared" si="2"/>
        <v>1006539</v>
      </c>
      <c r="J15" s="100">
        <f t="shared" si="2"/>
        <v>29858373</v>
      </c>
      <c r="K15" s="100">
        <f t="shared" si="2"/>
        <v>13006539</v>
      </c>
      <c r="L15" s="100">
        <f t="shared" si="2"/>
        <v>13006539</v>
      </c>
      <c r="M15" s="100">
        <f t="shared" si="2"/>
        <v>16156539</v>
      </c>
      <c r="N15" s="100">
        <f t="shared" si="2"/>
        <v>42169617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72027990</v>
      </c>
      <c r="X15" s="100">
        <f t="shared" si="2"/>
        <v>43564020</v>
      </c>
      <c r="Y15" s="100">
        <f t="shared" si="2"/>
        <v>28463970</v>
      </c>
      <c r="Z15" s="137">
        <f>+IF(X15&lt;&gt;0,+(Y15/X15)*100,0)</f>
        <v>65.33825390769722</v>
      </c>
      <c r="AA15" s="153">
        <f>SUM(AA16:AA18)</f>
        <v>86969181</v>
      </c>
    </row>
    <row r="16" spans="1:27" ht="12.75">
      <c r="A16" s="138" t="s">
        <v>85</v>
      </c>
      <c r="B16" s="136"/>
      <c r="C16" s="155">
        <v>6078940</v>
      </c>
      <c r="D16" s="155"/>
      <c r="E16" s="156">
        <v>79648001</v>
      </c>
      <c r="F16" s="60">
        <v>79648001</v>
      </c>
      <c r="G16" s="60">
        <v>596009</v>
      </c>
      <c r="H16" s="60">
        <v>596009</v>
      </c>
      <c r="I16" s="60">
        <v>596009</v>
      </c>
      <c r="J16" s="60">
        <v>1788027</v>
      </c>
      <c r="K16" s="60">
        <v>74894</v>
      </c>
      <c r="L16" s="60">
        <v>74894</v>
      </c>
      <c r="M16" s="60">
        <v>74894</v>
      </c>
      <c r="N16" s="60">
        <v>224682</v>
      </c>
      <c r="O16" s="60"/>
      <c r="P16" s="60"/>
      <c r="Q16" s="60"/>
      <c r="R16" s="60"/>
      <c r="S16" s="60"/>
      <c r="T16" s="60"/>
      <c r="U16" s="60"/>
      <c r="V16" s="60"/>
      <c r="W16" s="60">
        <v>2012709</v>
      </c>
      <c r="X16" s="60">
        <v>39903426</v>
      </c>
      <c r="Y16" s="60">
        <v>-37890717</v>
      </c>
      <c r="Z16" s="140">
        <v>-94.96</v>
      </c>
      <c r="AA16" s="155">
        <v>79648001</v>
      </c>
    </row>
    <row r="17" spans="1:27" ht="12.75">
      <c r="A17" s="138" t="s">
        <v>86</v>
      </c>
      <c r="B17" s="136"/>
      <c r="C17" s="155">
        <v>98153980</v>
      </c>
      <c r="D17" s="155"/>
      <c r="E17" s="156">
        <v>7321180</v>
      </c>
      <c r="F17" s="60">
        <v>7321180</v>
      </c>
      <c r="G17" s="60">
        <v>27249286</v>
      </c>
      <c r="H17" s="60">
        <v>410530</v>
      </c>
      <c r="I17" s="60">
        <v>410530</v>
      </c>
      <c r="J17" s="60">
        <v>28070346</v>
      </c>
      <c r="K17" s="60">
        <v>12931645</v>
      </c>
      <c r="L17" s="60">
        <v>12931645</v>
      </c>
      <c r="M17" s="60">
        <v>16081645</v>
      </c>
      <c r="N17" s="60">
        <v>41944935</v>
      </c>
      <c r="O17" s="60"/>
      <c r="P17" s="60"/>
      <c r="Q17" s="60"/>
      <c r="R17" s="60"/>
      <c r="S17" s="60"/>
      <c r="T17" s="60"/>
      <c r="U17" s="60"/>
      <c r="V17" s="60"/>
      <c r="W17" s="60">
        <v>70015281</v>
      </c>
      <c r="X17" s="60">
        <v>3660594</v>
      </c>
      <c r="Y17" s="60">
        <v>66354687</v>
      </c>
      <c r="Z17" s="140">
        <v>1812.68</v>
      </c>
      <c r="AA17" s="155">
        <v>7321180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4238317</v>
      </c>
      <c r="D19" s="153">
        <f>SUM(D20:D23)</f>
        <v>0</v>
      </c>
      <c r="E19" s="154">
        <f t="shared" si="3"/>
        <v>3976000</v>
      </c>
      <c r="F19" s="100">
        <f t="shared" si="3"/>
        <v>3976000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1987998</v>
      </c>
      <c r="Y19" s="100">
        <f t="shared" si="3"/>
        <v>-1987998</v>
      </c>
      <c r="Z19" s="137">
        <f>+IF(X19&lt;&gt;0,+(Y19/X19)*100,0)</f>
        <v>-100</v>
      </c>
      <c r="AA19" s="153">
        <f>SUM(AA20:AA23)</f>
        <v>3976000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4238317</v>
      </c>
      <c r="D23" s="155"/>
      <c r="E23" s="156">
        <v>3976000</v>
      </c>
      <c r="F23" s="60">
        <v>3976000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1987998</v>
      </c>
      <c r="Y23" s="60">
        <v>-1987998</v>
      </c>
      <c r="Z23" s="140">
        <v>-100</v>
      </c>
      <c r="AA23" s="155">
        <v>3976000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317763527</v>
      </c>
      <c r="D25" s="168">
        <f>+D5+D9+D15+D19+D24</f>
        <v>0</v>
      </c>
      <c r="E25" s="169">
        <f t="shared" si="4"/>
        <v>411393947</v>
      </c>
      <c r="F25" s="73">
        <f t="shared" si="4"/>
        <v>411393947</v>
      </c>
      <c r="G25" s="73">
        <f t="shared" si="4"/>
        <v>108360983</v>
      </c>
      <c r="H25" s="73">
        <f t="shared" si="4"/>
        <v>1081017</v>
      </c>
      <c r="I25" s="73">
        <f t="shared" si="4"/>
        <v>5929628</v>
      </c>
      <c r="J25" s="73">
        <f t="shared" si="4"/>
        <v>115371628</v>
      </c>
      <c r="K25" s="73">
        <f t="shared" si="4"/>
        <v>16638370</v>
      </c>
      <c r="L25" s="73">
        <f t="shared" si="4"/>
        <v>21104292</v>
      </c>
      <c r="M25" s="73">
        <f t="shared" si="4"/>
        <v>82992456</v>
      </c>
      <c r="N25" s="73">
        <f t="shared" si="4"/>
        <v>120735118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236106746</v>
      </c>
      <c r="X25" s="73">
        <f t="shared" si="4"/>
        <v>206226396</v>
      </c>
      <c r="Y25" s="73">
        <f t="shared" si="4"/>
        <v>29880350</v>
      </c>
      <c r="Z25" s="170">
        <f>+IF(X25&lt;&gt;0,+(Y25/X25)*100,0)</f>
        <v>14.489100609603826</v>
      </c>
      <c r="AA25" s="168">
        <f>+AA5+AA9+AA15+AA19+AA24</f>
        <v>411393947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352883305</v>
      </c>
      <c r="D28" s="153">
        <f>SUM(D29:D31)</f>
        <v>0</v>
      </c>
      <c r="E28" s="154">
        <f t="shared" si="5"/>
        <v>183117086</v>
      </c>
      <c r="F28" s="100">
        <f t="shared" si="5"/>
        <v>183117086</v>
      </c>
      <c r="G28" s="100">
        <f t="shared" si="5"/>
        <v>3937798</v>
      </c>
      <c r="H28" s="100">
        <f t="shared" si="5"/>
        <v>3937819</v>
      </c>
      <c r="I28" s="100">
        <f t="shared" si="5"/>
        <v>3937819</v>
      </c>
      <c r="J28" s="100">
        <f t="shared" si="5"/>
        <v>11813436</v>
      </c>
      <c r="K28" s="100">
        <f t="shared" si="5"/>
        <v>21625476</v>
      </c>
      <c r="L28" s="100">
        <f t="shared" si="5"/>
        <v>12857870</v>
      </c>
      <c r="M28" s="100">
        <f t="shared" si="5"/>
        <v>11857870</v>
      </c>
      <c r="N28" s="100">
        <f t="shared" si="5"/>
        <v>46341216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58154652</v>
      </c>
      <c r="X28" s="100">
        <f t="shared" si="5"/>
        <v>91287278</v>
      </c>
      <c r="Y28" s="100">
        <f t="shared" si="5"/>
        <v>-33132626</v>
      </c>
      <c r="Z28" s="137">
        <f>+IF(X28&lt;&gt;0,+(Y28/X28)*100,0)</f>
        <v>-36.29489971209351</v>
      </c>
      <c r="AA28" s="153">
        <f>SUM(AA29:AA31)</f>
        <v>183117086</v>
      </c>
    </row>
    <row r="29" spans="1:27" ht="12.75">
      <c r="A29" s="138" t="s">
        <v>75</v>
      </c>
      <c r="B29" s="136"/>
      <c r="C29" s="155">
        <v>49654171</v>
      </c>
      <c r="D29" s="155"/>
      <c r="E29" s="156">
        <v>43483051</v>
      </c>
      <c r="F29" s="60">
        <v>43483051</v>
      </c>
      <c r="G29" s="60">
        <v>2477096</v>
      </c>
      <c r="H29" s="60">
        <v>2477096</v>
      </c>
      <c r="I29" s="60">
        <v>2477096</v>
      </c>
      <c r="J29" s="60">
        <v>7431288</v>
      </c>
      <c r="K29" s="60">
        <v>13385381</v>
      </c>
      <c r="L29" s="60">
        <v>4617775</v>
      </c>
      <c r="M29" s="60">
        <v>4217775</v>
      </c>
      <c r="N29" s="60">
        <v>22220931</v>
      </c>
      <c r="O29" s="60"/>
      <c r="P29" s="60"/>
      <c r="Q29" s="60"/>
      <c r="R29" s="60"/>
      <c r="S29" s="60"/>
      <c r="T29" s="60"/>
      <c r="U29" s="60"/>
      <c r="V29" s="60"/>
      <c r="W29" s="60">
        <v>29652219</v>
      </c>
      <c r="X29" s="60">
        <v>21741540</v>
      </c>
      <c r="Y29" s="60">
        <v>7910679</v>
      </c>
      <c r="Z29" s="140">
        <v>36.39</v>
      </c>
      <c r="AA29" s="155">
        <v>43483051</v>
      </c>
    </row>
    <row r="30" spans="1:27" ht="12.75">
      <c r="A30" s="138" t="s">
        <v>76</v>
      </c>
      <c r="B30" s="136"/>
      <c r="C30" s="157">
        <v>283536298</v>
      </c>
      <c r="D30" s="157"/>
      <c r="E30" s="158">
        <v>132737029</v>
      </c>
      <c r="F30" s="159">
        <v>132737029</v>
      </c>
      <c r="G30" s="159">
        <v>768421</v>
      </c>
      <c r="H30" s="159">
        <v>768442</v>
      </c>
      <c r="I30" s="159">
        <v>768442</v>
      </c>
      <c r="J30" s="159">
        <v>2305305</v>
      </c>
      <c r="K30" s="159">
        <v>6313543</v>
      </c>
      <c r="L30" s="159">
        <v>6313543</v>
      </c>
      <c r="M30" s="159">
        <v>5913543</v>
      </c>
      <c r="N30" s="159">
        <v>18540629</v>
      </c>
      <c r="O30" s="159"/>
      <c r="P30" s="159"/>
      <c r="Q30" s="159"/>
      <c r="R30" s="159"/>
      <c r="S30" s="159"/>
      <c r="T30" s="159"/>
      <c r="U30" s="159"/>
      <c r="V30" s="159"/>
      <c r="W30" s="159">
        <v>20845934</v>
      </c>
      <c r="X30" s="159">
        <v>66097238</v>
      </c>
      <c r="Y30" s="159">
        <v>-45251304</v>
      </c>
      <c r="Z30" s="141">
        <v>-68.46</v>
      </c>
      <c r="AA30" s="157">
        <v>132737029</v>
      </c>
    </row>
    <row r="31" spans="1:27" ht="12.75">
      <c r="A31" s="138" t="s">
        <v>77</v>
      </c>
      <c r="B31" s="136"/>
      <c r="C31" s="155">
        <v>19692836</v>
      </c>
      <c r="D31" s="155"/>
      <c r="E31" s="156">
        <v>6897006</v>
      </c>
      <c r="F31" s="60">
        <v>6897006</v>
      </c>
      <c r="G31" s="60">
        <v>692281</v>
      </c>
      <c r="H31" s="60">
        <v>692281</v>
      </c>
      <c r="I31" s="60">
        <v>692281</v>
      </c>
      <c r="J31" s="60">
        <v>2076843</v>
      </c>
      <c r="K31" s="60">
        <v>1926552</v>
      </c>
      <c r="L31" s="60">
        <v>1926552</v>
      </c>
      <c r="M31" s="60">
        <v>1726552</v>
      </c>
      <c r="N31" s="60">
        <v>5579656</v>
      </c>
      <c r="O31" s="60"/>
      <c r="P31" s="60"/>
      <c r="Q31" s="60"/>
      <c r="R31" s="60"/>
      <c r="S31" s="60"/>
      <c r="T31" s="60"/>
      <c r="U31" s="60"/>
      <c r="V31" s="60"/>
      <c r="W31" s="60">
        <v>7656499</v>
      </c>
      <c r="X31" s="60">
        <v>3448500</v>
      </c>
      <c r="Y31" s="60">
        <v>4207999</v>
      </c>
      <c r="Z31" s="140">
        <v>122.02</v>
      </c>
      <c r="AA31" s="155">
        <v>6897006</v>
      </c>
    </row>
    <row r="32" spans="1:27" ht="12.75">
      <c r="A32" s="135" t="s">
        <v>78</v>
      </c>
      <c r="B32" s="136"/>
      <c r="C32" s="153">
        <f aca="true" t="shared" si="6" ref="C32:Y32">SUM(C33:C37)</f>
        <v>1809003</v>
      </c>
      <c r="D32" s="153">
        <f>SUM(D33:D37)</f>
        <v>0</v>
      </c>
      <c r="E32" s="154">
        <f t="shared" si="6"/>
        <v>719357</v>
      </c>
      <c r="F32" s="100">
        <f t="shared" si="6"/>
        <v>719357</v>
      </c>
      <c r="G32" s="100">
        <f t="shared" si="6"/>
        <v>312796</v>
      </c>
      <c r="H32" s="100">
        <f t="shared" si="6"/>
        <v>312796</v>
      </c>
      <c r="I32" s="100">
        <f t="shared" si="6"/>
        <v>312796</v>
      </c>
      <c r="J32" s="100">
        <f t="shared" si="6"/>
        <v>938388</v>
      </c>
      <c r="K32" s="100">
        <f t="shared" si="6"/>
        <v>499219</v>
      </c>
      <c r="L32" s="100">
        <f t="shared" si="6"/>
        <v>499219</v>
      </c>
      <c r="M32" s="100">
        <f t="shared" si="6"/>
        <v>499219</v>
      </c>
      <c r="N32" s="100">
        <f t="shared" si="6"/>
        <v>1497657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2436045</v>
      </c>
      <c r="X32" s="100">
        <f t="shared" si="6"/>
        <v>359688</v>
      </c>
      <c r="Y32" s="100">
        <f t="shared" si="6"/>
        <v>2076357</v>
      </c>
      <c r="Z32" s="137">
        <f>+IF(X32&lt;&gt;0,+(Y32/X32)*100,0)</f>
        <v>577.2661306465603</v>
      </c>
      <c r="AA32" s="153">
        <f>SUM(AA33:AA37)</f>
        <v>719357</v>
      </c>
    </row>
    <row r="33" spans="1:27" ht="12.75">
      <c r="A33" s="138" t="s">
        <v>79</v>
      </c>
      <c r="B33" s="136"/>
      <c r="C33" s="155">
        <v>1809003</v>
      </c>
      <c r="D33" s="155"/>
      <c r="E33" s="156">
        <v>398951</v>
      </c>
      <c r="F33" s="60">
        <v>398951</v>
      </c>
      <c r="G33" s="60">
        <v>312796</v>
      </c>
      <c r="H33" s="60">
        <v>312796</v>
      </c>
      <c r="I33" s="60">
        <v>312796</v>
      </c>
      <c r="J33" s="60">
        <v>938388</v>
      </c>
      <c r="K33" s="60">
        <v>499219</v>
      </c>
      <c r="L33" s="60">
        <v>499219</v>
      </c>
      <c r="M33" s="60">
        <v>499219</v>
      </c>
      <c r="N33" s="60">
        <v>1497657</v>
      </c>
      <c r="O33" s="60"/>
      <c r="P33" s="60"/>
      <c r="Q33" s="60"/>
      <c r="R33" s="60"/>
      <c r="S33" s="60"/>
      <c r="T33" s="60"/>
      <c r="U33" s="60"/>
      <c r="V33" s="60"/>
      <c r="W33" s="60">
        <v>2436045</v>
      </c>
      <c r="X33" s="60">
        <v>199482</v>
      </c>
      <c r="Y33" s="60">
        <v>2236563</v>
      </c>
      <c r="Z33" s="140">
        <v>1121.19</v>
      </c>
      <c r="AA33" s="155">
        <v>398951</v>
      </c>
    </row>
    <row r="34" spans="1:27" ht="12.75">
      <c r="A34" s="138" t="s">
        <v>80</v>
      </c>
      <c r="B34" s="136"/>
      <c r="C34" s="155"/>
      <c r="D34" s="155"/>
      <c r="E34" s="156">
        <v>320406</v>
      </c>
      <c r="F34" s="60">
        <v>320406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160206</v>
      </c>
      <c r="Y34" s="60">
        <v>-160206</v>
      </c>
      <c r="Z34" s="140">
        <v>-100</v>
      </c>
      <c r="AA34" s="155">
        <v>320406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59058943</v>
      </c>
      <c r="D38" s="153">
        <f>SUM(D39:D41)</f>
        <v>0</v>
      </c>
      <c r="E38" s="154">
        <f t="shared" si="7"/>
        <v>66029213</v>
      </c>
      <c r="F38" s="100">
        <f t="shared" si="7"/>
        <v>66029213</v>
      </c>
      <c r="G38" s="100">
        <f t="shared" si="7"/>
        <v>2264419</v>
      </c>
      <c r="H38" s="100">
        <f t="shared" si="7"/>
        <v>1202541</v>
      </c>
      <c r="I38" s="100">
        <f t="shared" si="7"/>
        <v>1202541</v>
      </c>
      <c r="J38" s="100">
        <f t="shared" si="7"/>
        <v>4669501</v>
      </c>
      <c r="K38" s="100">
        <f t="shared" si="7"/>
        <v>4897338</v>
      </c>
      <c r="L38" s="100">
        <f t="shared" si="7"/>
        <v>4897338</v>
      </c>
      <c r="M38" s="100">
        <f t="shared" si="7"/>
        <v>3897338</v>
      </c>
      <c r="N38" s="100">
        <f t="shared" si="7"/>
        <v>13692014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18361515</v>
      </c>
      <c r="X38" s="100">
        <f t="shared" si="7"/>
        <v>33279390</v>
      </c>
      <c r="Y38" s="100">
        <f t="shared" si="7"/>
        <v>-14917875</v>
      </c>
      <c r="Z38" s="137">
        <f>+IF(X38&lt;&gt;0,+(Y38/X38)*100,0)</f>
        <v>-44.82616718635769</v>
      </c>
      <c r="AA38" s="153">
        <f>SUM(AA39:AA41)</f>
        <v>66029213</v>
      </c>
    </row>
    <row r="39" spans="1:27" ht="12.75">
      <c r="A39" s="138" t="s">
        <v>85</v>
      </c>
      <c r="B39" s="136"/>
      <c r="C39" s="155">
        <v>48354745</v>
      </c>
      <c r="D39" s="155"/>
      <c r="E39" s="156">
        <v>35666322</v>
      </c>
      <c r="F39" s="60">
        <v>35666322</v>
      </c>
      <c r="G39" s="60">
        <v>441465</v>
      </c>
      <c r="H39" s="60">
        <v>441465</v>
      </c>
      <c r="I39" s="60">
        <v>441465</v>
      </c>
      <c r="J39" s="60">
        <v>1324395</v>
      </c>
      <c r="K39" s="60">
        <v>722655</v>
      </c>
      <c r="L39" s="60">
        <v>722655</v>
      </c>
      <c r="M39" s="60">
        <v>722655</v>
      </c>
      <c r="N39" s="60">
        <v>2167965</v>
      </c>
      <c r="O39" s="60"/>
      <c r="P39" s="60"/>
      <c r="Q39" s="60"/>
      <c r="R39" s="60"/>
      <c r="S39" s="60"/>
      <c r="T39" s="60"/>
      <c r="U39" s="60"/>
      <c r="V39" s="60"/>
      <c r="W39" s="60">
        <v>3492360</v>
      </c>
      <c r="X39" s="60">
        <v>17833188</v>
      </c>
      <c r="Y39" s="60">
        <v>-14340828</v>
      </c>
      <c r="Z39" s="140">
        <v>-80.42</v>
      </c>
      <c r="AA39" s="155">
        <v>35666322</v>
      </c>
    </row>
    <row r="40" spans="1:27" ht="12.75">
      <c r="A40" s="138" t="s">
        <v>86</v>
      </c>
      <c r="B40" s="136"/>
      <c r="C40" s="155">
        <v>10704198</v>
      </c>
      <c r="D40" s="155"/>
      <c r="E40" s="156">
        <v>30362891</v>
      </c>
      <c r="F40" s="60">
        <v>30362891</v>
      </c>
      <c r="G40" s="60">
        <v>1822954</v>
      </c>
      <c r="H40" s="60">
        <v>761076</v>
      </c>
      <c r="I40" s="60">
        <v>761076</v>
      </c>
      <c r="J40" s="60">
        <v>3345106</v>
      </c>
      <c r="K40" s="60">
        <v>4174683</v>
      </c>
      <c r="L40" s="60">
        <v>4174683</v>
      </c>
      <c r="M40" s="60">
        <v>3174683</v>
      </c>
      <c r="N40" s="60">
        <v>11524049</v>
      </c>
      <c r="O40" s="60"/>
      <c r="P40" s="60"/>
      <c r="Q40" s="60"/>
      <c r="R40" s="60"/>
      <c r="S40" s="60"/>
      <c r="T40" s="60"/>
      <c r="U40" s="60"/>
      <c r="V40" s="60"/>
      <c r="W40" s="60">
        <v>14869155</v>
      </c>
      <c r="X40" s="60">
        <v>15446202</v>
      </c>
      <c r="Y40" s="60">
        <v>-577047</v>
      </c>
      <c r="Z40" s="140">
        <v>-3.74</v>
      </c>
      <c r="AA40" s="155">
        <v>30362891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20286036</v>
      </c>
      <c r="D42" s="153">
        <f>SUM(D43:D46)</f>
        <v>0</v>
      </c>
      <c r="E42" s="154">
        <f t="shared" si="8"/>
        <v>23787601</v>
      </c>
      <c r="F42" s="100">
        <f t="shared" si="8"/>
        <v>23787601</v>
      </c>
      <c r="G42" s="100">
        <f t="shared" si="8"/>
        <v>133500</v>
      </c>
      <c r="H42" s="100">
        <f t="shared" si="8"/>
        <v>133500</v>
      </c>
      <c r="I42" s="100">
        <f t="shared" si="8"/>
        <v>133500</v>
      </c>
      <c r="J42" s="100">
        <f t="shared" si="8"/>
        <v>400500</v>
      </c>
      <c r="K42" s="100">
        <f t="shared" si="8"/>
        <v>2528579</v>
      </c>
      <c r="L42" s="100">
        <f t="shared" si="8"/>
        <v>2528579</v>
      </c>
      <c r="M42" s="100">
        <f t="shared" si="8"/>
        <v>2528579</v>
      </c>
      <c r="N42" s="100">
        <f t="shared" si="8"/>
        <v>7585737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7986237</v>
      </c>
      <c r="X42" s="100">
        <f t="shared" si="8"/>
        <v>11893800</v>
      </c>
      <c r="Y42" s="100">
        <f t="shared" si="8"/>
        <v>-3907563</v>
      </c>
      <c r="Z42" s="137">
        <f>+IF(X42&lt;&gt;0,+(Y42/X42)*100,0)</f>
        <v>-32.85378096150936</v>
      </c>
      <c r="AA42" s="153">
        <f>SUM(AA43:AA46)</f>
        <v>23787601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20286036</v>
      </c>
      <c r="D46" s="155"/>
      <c r="E46" s="156">
        <v>23787601</v>
      </c>
      <c r="F46" s="60">
        <v>23787601</v>
      </c>
      <c r="G46" s="60">
        <v>133500</v>
      </c>
      <c r="H46" s="60">
        <v>133500</v>
      </c>
      <c r="I46" s="60">
        <v>133500</v>
      </c>
      <c r="J46" s="60">
        <v>400500</v>
      </c>
      <c r="K46" s="60">
        <v>2528579</v>
      </c>
      <c r="L46" s="60">
        <v>2528579</v>
      </c>
      <c r="M46" s="60">
        <v>2528579</v>
      </c>
      <c r="N46" s="60">
        <v>7585737</v>
      </c>
      <c r="O46" s="60"/>
      <c r="P46" s="60"/>
      <c r="Q46" s="60"/>
      <c r="R46" s="60"/>
      <c r="S46" s="60"/>
      <c r="T46" s="60"/>
      <c r="U46" s="60"/>
      <c r="V46" s="60"/>
      <c r="W46" s="60">
        <v>7986237</v>
      </c>
      <c r="X46" s="60">
        <v>11893800</v>
      </c>
      <c r="Y46" s="60">
        <v>-3907563</v>
      </c>
      <c r="Z46" s="140">
        <v>-32.85</v>
      </c>
      <c r="AA46" s="155">
        <v>23787601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434037287</v>
      </c>
      <c r="D48" s="168">
        <f>+D28+D32+D38+D42+D47</f>
        <v>0</v>
      </c>
      <c r="E48" s="169">
        <f t="shared" si="9"/>
        <v>273653257</v>
      </c>
      <c r="F48" s="73">
        <f t="shared" si="9"/>
        <v>273653257</v>
      </c>
      <c r="G48" s="73">
        <f t="shared" si="9"/>
        <v>6648513</v>
      </c>
      <c r="H48" s="73">
        <f t="shared" si="9"/>
        <v>5586656</v>
      </c>
      <c r="I48" s="73">
        <f t="shared" si="9"/>
        <v>5586656</v>
      </c>
      <c r="J48" s="73">
        <f t="shared" si="9"/>
        <v>17821825</v>
      </c>
      <c r="K48" s="73">
        <f t="shared" si="9"/>
        <v>29550612</v>
      </c>
      <c r="L48" s="73">
        <f t="shared" si="9"/>
        <v>20783006</v>
      </c>
      <c r="M48" s="73">
        <f t="shared" si="9"/>
        <v>18783006</v>
      </c>
      <c r="N48" s="73">
        <f t="shared" si="9"/>
        <v>69116624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86938449</v>
      </c>
      <c r="X48" s="73">
        <f t="shared" si="9"/>
        <v>136820156</v>
      </c>
      <c r="Y48" s="73">
        <f t="shared" si="9"/>
        <v>-49881707</v>
      </c>
      <c r="Z48" s="170">
        <f>+IF(X48&lt;&gt;0,+(Y48/X48)*100,0)</f>
        <v>-36.45786443921318</v>
      </c>
      <c r="AA48" s="168">
        <f>+AA28+AA32+AA38+AA42+AA47</f>
        <v>273653257</v>
      </c>
    </row>
    <row r="49" spans="1:27" ht="12.75">
      <c r="A49" s="148" t="s">
        <v>49</v>
      </c>
      <c r="B49" s="149"/>
      <c r="C49" s="171">
        <f aca="true" t="shared" si="10" ref="C49:Y49">+C25-C48</f>
        <v>-116273760</v>
      </c>
      <c r="D49" s="171">
        <f>+D25-D48</f>
        <v>0</v>
      </c>
      <c r="E49" s="172">
        <f t="shared" si="10"/>
        <v>137740690</v>
      </c>
      <c r="F49" s="173">
        <f t="shared" si="10"/>
        <v>137740690</v>
      </c>
      <c r="G49" s="173">
        <f t="shared" si="10"/>
        <v>101712470</v>
      </c>
      <c r="H49" s="173">
        <f t="shared" si="10"/>
        <v>-4505639</v>
      </c>
      <c r="I49" s="173">
        <f t="shared" si="10"/>
        <v>342972</v>
      </c>
      <c r="J49" s="173">
        <f t="shared" si="10"/>
        <v>97549803</v>
      </c>
      <c r="K49" s="173">
        <f t="shared" si="10"/>
        <v>-12912242</v>
      </c>
      <c r="L49" s="173">
        <f t="shared" si="10"/>
        <v>321286</v>
      </c>
      <c r="M49" s="173">
        <f t="shared" si="10"/>
        <v>64209450</v>
      </c>
      <c r="N49" s="173">
        <f t="shared" si="10"/>
        <v>51618494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149168297</v>
      </c>
      <c r="X49" s="173">
        <f>IF(F25=F48,0,X25-X48)</f>
        <v>69406240</v>
      </c>
      <c r="Y49" s="173">
        <f t="shared" si="10"/>
        <v>79762057</v>
      </c>
      <c r="Z49" s="174">
        <f>+IF(X49&lt;&gt;0,+(Y49/X49)*100,0)</f>
        <v>114.9205849502869</v>
      </c>
      <c r="AA49" s="171">
        <f>+AA25-AA48</f>
        <v>137740690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15071651</v>
      </c>
      <c r="D5" s="155">
        <v>0</v>
      </c>
      <c r="E5" s="156">
        <v>15508500</v>
      </c>
      <c r="F5" s="60">
        <v>15508500</v>
      </c>
      <c r="G5" s="60">
        <v>0</v>
      </c>
      <c r="H5" s="60">
        <v>0</v>
      </c>
      <c r="I5" s="60">
        <v>3952970</v>
      </c>
      <c r="J5" s="60">
        <v>3952970</v>
      </c>
      <c r="K5" s="60">
        <v>593515</v>
      </c>
      <c r="L5" s="60">
        <v>7207943</v>
      </c>
      <c r="M5" s="60">
        <v>7207943</v>
      </c>
      <c r="N5" s="60">
        <v>15009401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18962371</v>
      </c>
      <c r="X5" s="60">
        <v>7754250</v>
      </c>
      <c r="Y5" s="60">
        <v>11208121</v>
      </c>
      <c r="Z5" s="140">
        <v>144.54</v>
      </c>
      <c r="AA5" s="155">
        <v>15508500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1159426</v>
      </c>
      <c r="D10" s="155">
        <v>0</v>
      </c>
      <c r="E10" s="156">
        <v>1500000</v>
      </c>
      <c r="F10" s="54">
        <v>1500000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750000</v>
      </c>
      <c r="Y10" s="54">
        <v>-750000</v>
      </c>
      <c r="Z10" s="184">
        <v>-100</v>
      </c>
      <c r="AA10" s="130">
        <v>1500000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302538</v>
      </c>
      <c r="J11" s="60">
        <v>302538</v>
      </c>
      <c r="K11" s="60">
        <v>46836</v>
      </c>
      <c r="L11" s="60">
        <v>0</v>
      </c>
      <c r="M11" s="60">
        <v>0</v>
      </c>
      <c r="N11" s="60">
        <v>46836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349374</v>
      </c>
      <c r="X11" s="60"/>
      <c r="Y11" s="60">
        <v>349374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6427326</v>
      </c>
      <c r="D12" s="155">
        <v>0</v>
      </c>
      <c r="E12" s="156">
        <v>3069480</v>
      </c>
      <c r="F12" s="60">
        <v>3069480</v>
      </c>
      <c r="G12" s="60">
        <v>6641</v>
      </c>
      <c r="H12" s="60">
        <v>6641</v>
      </c>
      <c r="I12" s="60">
        <v>74972</v>
      </c>
      <c r="J12" s="60">
        <v>88254</v>
      </c>
      <c r="K12" s="60">
        <v>1755561</v>
      </c>
      <c r="L12" s="60">
        <v>110308</v>
      </c>
      <c r="M12" s="60">
        <v>110308</v>
      </c>
      <c r="N12" s="60">
        <v>1976177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2064431</v>
      </c>
      <c r="X12" s="60">
        <v>1534740</v>
      </c>
      <c r="Y12" s="60">
        <v>529691</v>
      </c>
      <c r="Z12" s="140">
        <v>34.51</v>
      </c>
      <c r="AA12" s="155">
        <v>3069480</v>
      </c>
    </row>
    <row r="13" spans="1:27" ht="12.75">
      <c r="A13" s="181" t="s">
        <v>109</v>
      </c>
      <c r="B13" s="185"/>
      <c r="C13" s="155">
        <v>6298181</v>
      </c>
      <c r="D13" s="155">
        <v>0</v>
      </c>
      <c r="E13" s="156">
        <v>35174434</v>
      </c>
      <c r="F13" s="60">
        <v>35174434</v>
      </c>
      <c r="G13" s="60">
        <v>61541</v>
      </c>
      <c r="H13" s="60">
        <v>68331</v>
      </c>
      <c r="I13" s="60">
        <v>593103</v>
      </c>
      <c r="J13" s="60">
        <v>722975</v>
      </c>
      <c r="K13" s="60">
        <v>297512</v>
      </c>
      <c r="L13" s="60">
        <v>458788</v>
      </c>
      <c r="M13" s="60">
        <v>458788</v>
      </c>
      <c r="N13" s="60">
        <v>1215088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1938063</v>
      </c>
      <c r="X13" s="60">
        <v>17587218</v>
      </c>
      <c r="Y13" s="60">
        <v>-15649155</v>
      </c>
      <c r="Z13" s="140">
        <v>-88.98</v>
      </c>
      <c r="AA13" s="155">
        <v>35174434</v>
      </c>
    </row>
    <row r="14" spans="1:27" ht="12.75">
      <c r="A14" s="181" t="s">
        <v>110</v>
      </c>
      <c r="B14" s="185"/>
      <c r="C14" s="155">
        <v>2926497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269449</v>
      </c>
      <c r="M14" s="60">
        <v>269449</v>
      </c>
      <c r="N14" s="60">
        <v>538898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538898</v>
      </c>
      <c r="X14" s="60"/>
      <c r="Y14" s="60">
        <v>538898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1456324</v>
      </c>
      <c r="D16" s="155">
        <v>0</v>
      </c>
      <c r="E16" s="156">
        <v>2000000</v>
      </c>
      <c r="F16" s="60">
        <v>2000000</v>
      </c>
      <c r="G16" s="60">
        <v>219138</v>
      </c>
      <c r="H16" s="60">
        <v>189268</v>
      </c>
      <c r="I16" s="60">
        <v>189268</v>
      </c>
      <c r="J16" s="60">
        <v>597674</v>
      </c>
      <c r="K16" s="60">
        <v>189268</v>
      </c>
      <c r="L16" s="60">
        <v>189268</v>
      </c>
      <c r="M16" s="60">
        <v>189268</v>
      </c>
      <c r="N16" s="60">
        <v>567804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1165478</v>
      </c>
      <c r="X16" s="60">
        <v>1000002</v>
      </c>
      <c r="Y16" s="60">
        <v>165476</v>
      </c>
      <c r="Z16" s="140">
        <v>16.55</v>
      </c>
      <c r="AA16" s="155">
        <v>2000000</v>
      </c>
    </row>
    <row r="17" spans="1:27" ht="12.75">
      <c r="A17" s="181" t="s">
        <v>113</v>
      </c>
      <c r="B17" s="185"/>
      <c r="C17" s="155">
        <v>2642793</v>
      </c>
      <c r="D17" s="155">
        <v>0</v>
      </c>
      <c r="E17" s="156">
        <v>0</v>
      </c>
      <c r="F17" s="60">
        <v>0</v>
      </c>
      <c r="G17" s="60">
        <v>262154</v>
      </c>
      <c r="H17" s="60">
        <v>346728</v>
      </c>
      <c r="I17" s="60">
        <v>346728</v>
      </c>
      <c r="J17" s="60">
        <v>955610</v>
      </c>
      <c r="K17" s="60">
        <v>346728</v>
      </c>
      <c r="L17" s="60">
        <v>346728</v>
      </c>
      <c r="M17" s="60">
        <v>346728</v>
      </c>
      <c r="N17" s="60">
        <v>1040184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1995794</v>
      </c>
      <c r="X17" s="60"/>
      <c r="Y17" s="60">
        <v>1995794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2051565</v>
      </c>
      <c r="D18" s="155">
        <v>0</v>
      </c>
      <c r="E18" s="156">
        <v>0</v>
      </c>
      <c r="F18" s="60">
        <v>0</v>
      </c>
      <c r="G18" s="60">
        <v>186049</v>
      </c>
      <c r="H18" s="60">
        <v>186049</v>
      </c>
      <c r="I18" s="60">
        <v>186049</v>
      </c>
      <c r="J18" s="60">
        <v>558147</v>
      </c>
      <c r="K18" s="60">
        <v>186049</v>
      </c>
      <c r="L18" s="60">
        <v>186049</v>
      </c>
      <c r="M18" s="60">
        <v>186049</v>
      </c>
      <c r="N18" s="60">
        <v>558147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1116294</v>
      </c>
      <c r="X18" s="60"/>
      <c r="Y18" s="60">
        <v>1116294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179679586</v>
      </c>
      <c r="D19" s="155">
        <v>0</v>
      </c>
      <c r="E19" s="156">
        <v>270391898</v>
      </c>
      <c r="F19" s="60">
        <v>270391898</v>
      </c>
      <c r="G19" s="60">
        <v>80448000</v>
      </c>
      <c r="H19" s="60">
        <v>0</v>
      </c>
      <c r="I19" s="60">
        <v>0</v>
      </c>
      <c r="J19" s="60">
        <v>80448000</v>
      </c>
      <c r="K19" s="60">
        <v>787326</v>
      </c>
      <c r="L19" s="60">
        <v>5113</v>
      </c>
      <c r="M19" s="60">
        <v>58743277</v>
      </c>
      <c r="N19" s="60">
        <v>59535716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139983716</v>
      </c>
      <c r="X19" s="60">
        <v>135275370</v>
      </c>
      <c r="Y19" s="60">
        <v>4708346</v>
      </c>
      <c r="Z19" s="140">
        <v>3.48</v>
      </c>
      <c r="AA19" s="155">
        <v>270391898</v>
      </c>
    </row>
    <row r="20" spans="1:27" ht="12.75">
      <c r="A20" s="181" t="s">
        <v>35</v>
      </c>
      <c r="B20" s="185"/>
      <c r="C20" s="155">
        <v>2394613</v>
      </c>
      <c r="D20" s="155">
        <v>0</v>
      </c>
      <c r="E20" s="156">
        <v>7042635</v>
      </c>
      <c r="F20" s="54">
        <v>7042635</v>
      </c>
      <c r="G20" s="54">
        <v>357460</v>
      </c>
      <c r="H20" s="54">
        <v>284000</v>
      </c>
      <c r="I20" s="54">
        <v>284000</v>
      </c>
      <c r="J20" s="54">
        <v>925460</v>
      </c>
      <c r="K20" s="54">
        <v>435575</v>
      </c>
      <c r="L20" s="54">
        <v>330646</v>
      </c>
      <c r="M20" s="54">
        <v>330646</v>
      </c>
      <c r="N20" s="54">
        <v>1096867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2022327</v>
      </c>
      <c r="X20" s="54">
        <v>3521316</v>
      </c>
      <c r="Y20" s="54">
        <v>-1498989</v>
      </c>
      <c r="Z20" s="184">
        <v>-42.57</v>
      </c>
      <c r="AA20" s="130">
        <v>7042635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220107962</v>
      </c>
      <c r="D22" s="188">
        <f>SUM(D5:D21)</f>
        <v>0</v>
      </c>
      <c r="E22" s="189">
        <f t="shared" si="0"/>
        <v>334686947</v>
      </c>
      <c r="F22" s="190">
        <f t="shared" si="0"/>
        <v>334686947</v>
      </c>
      <c r="G22" s="190">
        <f t="shared" si="0"/>
        <v>81540983</v>
      </c>
      <c r="H22" s="190">
        <f t="shared" si="0"/>
        <v>1081017</v>
      </c>
      <c r="I22" s="190">
        <f t="shared" si="0"/>
        <v>5929628</v>
      </c>
      <c r="J22" s="190">
        <f t="shared" si="0"/>
        <v>88551628</v>
      </c>
      <c r="K22" s="190">
        <f t="shared" si="0"/>
        <v>4638370</v>
      </c>
      <c r="L22" s="190">
        <f t="shared" si="0"/>
        <v>9104292</v>
      </c>
      <c r="M22" s="190">
        <f t="shared" si="0"/>
        <v>67842456</v>
      </c>
      <c r="N22" s="190">
        <f t="shared" si="0"/>
        <v>81585118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170136746</v>
      </c>
      <c r="X22" s="190">
        <f t="shared" si="0"/>
        <v>167422896</v>
      </c>
      <c r="Y22" s="190">
        <f t="shared" si="0"/>
        <v>2713850</v>
      </c>
      <c r="Z22" s="191">
        <f>+IF(X22&lt;&gt;0,+(Y22/X22)*100,0)</f>
        <v>1.6209551171543466</v>
      </c>
      <c r="AA22" s="188">
        <f>SUM(AA5:AA21)</f>
        <v>334686947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65263191</v>
      </c>
      <c r="D25" s="155">
        <v>0</v>
      </c>
      <c r="E25" s="156">
        <v>77304090</v>
      </c>
      <c r="F25" s="60">
        <v>77304090</v>
      </c>
      <c r="G25" s="60">
        <v>1061878</v>
      </c>
      <c r="H25" s="60">
        <v>0</v>
      </c>
      <c r="I25" s="60">
        <v>0</v>
      </c>
      <c r="J25" s="60">
        <v>1061878</v>
      </c>
      <c r="K25" s="60">
        <v>10044557</v>
      </c>
      <c r="L25" s="60">
        <v>10044557</v>
      </c>
      <c r="M25" s="60">
        <v>8044557</v>
      </c>
      <c r="N25" s="60">
        <v>28133671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29195549</v>
      </c>
      <c r="X25" s="60">
        <v>38652066</v>
      </c>
      <c r="Y25" s="60">
        <v>-9456517</v>
      </c>
      <c r="Z25" s="140">
        <v>-24.47</v>
      </c>
      <c r="AA25" s="155">
        <v>77304090</v>
      </c>
    </row>
    <row r="26" spans="1:27" ht="12.75">
      <c r="A26" s="183" t="s">
        <v>38</v>
      </c>
      <c r="B26" s="182"/>
      <c r="C26" s="155">
        <v>17644239</v>
      </c>
      <c r="D26" s="155">
        <v>0</v>
      </c>
      <c r="E26" s="156">
        <v>17757986</v>
      </c>
      <c r="F26" s="60">
        <v>17757986</v>
      </c>
      <c r="G26" s="60">
        <v>1413260</v>
      </c>
      <c r="H26" s="60">
        <v>1413260</v>
      </c>
      <c r="I26" s="60">
        <v>1413260</v>
      </c>
      <c r="J26" s="60">
        <v>4239780</v>
      </c>
      <c r="K26" s="60">
        <v>1413260</v>
      </c>
      <c r="L26" s="60">
        <v>1413260</v>
      </c>
      <c r="M26" s="60">
        <v>1413260</v>
      </c>
      <c r="N26" s="60">
        <v>4239780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8479560</v>
      </c>
      <c r="X26" s="60">
        <v>8878992</v>
      </c>
      <c r="Y26" s="60">
        <v>-399432</v>
      </c>
      <c r="Z26" s="140">
        <v>-4.5</v>
      </c>
      <c r="AA26" s="155">
        <v>17757986</v>
      </c>
    </row>
    <row r="27" spans="1:27" ht="12.75">
      <c r="A27" s="183" t="s">
        <v>118</v>
      </c>
      <c r="B27" s="182"/>
      <c r="C27" s="155">
        <v>11640133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2500002</v>
      </c>
      <c r="Y27" s="60">
        <v>-2500002</v>
      </c>
      <c r="Z27" s="140">
        <v>-100</v>
      </c>
      <c r="AA27" s="155">
        <v>5000000</v>
      </c>
    </row>
    <row r="28" spans="1:27" ht="12.75">
      <c r="A28" s="183" t="s">
        <v>39</v>
      </c>
      <c r="B28" s="182"/>
      <c r="C28" s="155">
        <v>97495845</v>
      </c>
      <c r="D28" s="155">
        <v>0</v>
      </c>
      <c r="E28" s="156">
        <v>51000000</v>
      </c>
      <c r="F28" s="60">
        <v>51000000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25500000</v>
      </c>
      <c r="Y28" s="60">
        <v>-25500000</v>
      </c>
      <c r="Z28" s="140">
        <v>-100</v>
      </c>
      <c r="AA28" s="155">
        <v>51000000</v>
      </c>
    </row>
    <row r="29" spans="1:27" ht="12.75">
      <c r="A29" s="183" t="s">
        <v>40</v>
      </c>
      <c r="B29" s="182"/>
      <c r="C29" s="155">
        <v>427034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2210348</v>
      </c>
      <c r="D31" s="155">
        <v>0</v>
      </c>
      <c r="E31" s="156">
        <v>0</v>
      </c>
      <c r="F31" s="60">
        <v>0</v>
      </c>
      <c r="G31" s="60">
        <v>304979</v>
      </c>
      <c r="H31" s="60">
        <v>205000</v>
      </c>
      <c r="I31" s="60">
        <v>205000</v>
      </c>
      <c r="J31" s="60">
        <v>714979</v>
      </c>
      <c r="K31" s="60">
        <v>1565835</v>
      </c>
      <c r="L31" s="60">
        <v>1566299</v>
      </c>
      <c r="M31" s="60">
        <v>1566299</v>
      </c>
      <c r="N31" s="60">
        <v>4698433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5413412</v>
      </c>
      <c r="X31" s="60"/>
      <c r="Y31" s="60">
        <v>5413412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44399303</v>
      </c>
      <c r="D32" s="155">
        <v>0</v>
      </c>
      <c r="E32" s="156">
        <v>12909960</v>
      </c>
      <c r="F32" s="60">
        <v>12909960</v>
      </c>
      <c r="G32" s="60">
        <v>1420459</v>
      </c>
      <c r="H32" s="60">
        <v>1420459</v>
      </c>
      <c r="I32" s="60">
        <v>1420459</v>
      </c>
      <c r="J32" s="60">
        <v>4261377</v>
      </c>
      <c r="K32" s="60">
        <v>1767982</v>
      </c>
      <c r="L32" s="60">
        <v>2093997</v>
      </c>
      <c r="M32" s="60">
        <v>2093997</v>
      </c>
      <c r="N32" s="60">
        <v>5955976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10217353</v>
      </c>
      <c r="X32" s="60">
        <v>6454980</v>
      </c>
      <c r="Y32" s="60">
        <v>3762373</v>
      </c>
      <c r="Z32" s="140">
        <v>58.29</v>
      </c>
      <c r="AA32" s="155">
        <v>12909960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1380000</v>
      </c>
      <c r="F33" s="60">
        <v>1380000</v>
      </c>
      <c r="G33" s="60">
        <v>15800</v>
      </c>
      <c r="H33" s="60">
        <v>15800</v>
      </c>
      <c r="I33" s="60">
        <v>15800</v>
      </c>
      <c r="J33" s="60">
        <v>47400</v>
      </c>
      <c r="K33" s="60">
        <v>15800</v>
      </c>
      <c r="L33" s="60">
        <v>15800</v>
      </c>
      <c r="M33" s="60">
        <v>15800</v>
      </c>
      <c r="N33" s="60">
        <v>47400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94800</v>
      </c>
      <c r="X33" s="60">
        <v>465000</v>
      </c>
      <c r="Y33" s="60">
        <v>-370200</v>
      </c>
      <c r="Z33" s="140">
        <v>-79.61</v>
      </c>
      <c r="AA33" s="155">
        <v>1380000</v>
      </c>
    </row>
    <row r="34" spans="1:27" ht="12.75">
      <c r="A34" s="183" t="s">
        <v>43</v>
      </c>
      <c r="B34" s="182"/>
      <c r="C34" s="155">
        <v>52155020</v>
      </c>
      <c r="D34" s="155">
        <v>0</v>
      </c>
      <c r="E34" s="156">
        <v>108301221</v>
      </c>
      <c r="F34" s="60">
        <v>108301221</v>
      </c>
      <c r="G34" s="60">
        <v>2432137</v>
      </c>
      <c r="H34" s="60">
        <v>2532137</v>
      </c>
      <c r="I34" s="60">
        <v>2532137</v>
      </c>
      <c r="J34" s="60">
        <v>7496411</v>
      </c>
      <c r="K34" s="60">
        <v>14743178</v>
      </c>
      <c r="L34" s="60">
        <v>5649093</v>
      </c>
      <c r="M34" s="60">
        <v>5649093</v>
      </c>
      <c r="N34" s="60">
        <v>26041364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33537775</v>
      </c>
      <c r="X34" s="60">
        <v>54369116</v>
      </c>
      <c r="Y34" s="60">
        <v>-20831341</v>
      </c>
      <c r="Z34" s="140">
        <v>-38.31</v>
      </c>
      <c r="AA34" s="155">
        <v>108301221</v>
      </c>
    </row>
    <row r="35" spans="1:27" ht="12.75">
      <c r="A35" s="181" t="s">
        <v>122</v>
      </c>
      <c r="B35" s="185"/>
      <c r="C35" s="155">
        <v>142802174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434037287</v>
      </c>
      <c r="D36" s="188">
        <f>SUM(D25:D35)</f>
        <v>0</v>
      </c>
      <c r="E36" s="189">
        <f t="shared" si="1"/>
        <v>273653257</v>
      </c>
      <c r="F36" s="190">
        <f t="shared" si="1"/>
        <v>273653257</v>
      </c>
      <c r="G36" s="190">
        <f t="shared" si="1"/>
        <v>6648513</v>
      </c>
      <c r="H36" s="190">
        <f t="shared" si="1"/>
        <v>5586656</v>
      </c>
      <c r="I36" s="190">
        <f t="shared" si="1"/>
        <v>5586656</v>
      </c>
      <c r="J36" s="190">
        <f t="shared" si="1"/>
        <v>17821825</v>
      </c>
      <c r="K36" s="190">
        <f t="shared" si="1"/>
        <v>29550612</v>
      </c>
      <c r="L36" s="190">
        <f t="shared" si="1"/>
        <v>20783006</v>
      </c>
      <c r="M36" s="190">
        <f t="shared" si="1"/>
        <v>18783006</v>
      </c>
      <c r="N36" s="190">
        <f t="shared" si="1"/>
        <v>69116624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86938449</v>
      </c>
      <c r="X36" s="190">
        <f t="shared" si="1"/>
        <v>136820156</v>
      </c>
      <c r="Y36" s="190">
        <f t="shared" si="1"/>
        <v>-49881707</v>
      </c>
      <c r="Z36" s="191">
        <f>+IF(X36&lt;&gt;0,+(Y36/X36)*100,0)</f>
        <v>-36.45786443921318</v>
      </c>
      <c r="AA36" s="188">
        <f>SUM(AA25:AA35)</f>
        <v>273653257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-213929325</v>
      </c>
      <c r="D38" s="199">
        <f>+D22-D36</f>
        <v>0</v>
      </c>
      <c r="E38" s="200">
        <f t="shared" si="2"/>
        <v>61033690</v>
      </c>
      <c r="F38" s="106">
        <f t="shared" si="2"/>
        <v>61033690</v>
      </c>
      <c r="G38" s="106">
        <f t="shared" si="2"/>
        <v>74892470</v>
      </c>
      <c r="H38" s="106">
        <f t="shared" si="2"/>
        <v>-4505639</v>
      </c>
      <c r="I38" s="106">
        <f t="shared" si="2"/>
        <v>342972</v>
      </c>
      <c r="J38" s="106">
        <f t="shared" si="2"/>
        <v>70729803</v>
      </c>
      <c r="K38" s="106">
        <f t="shared" si="2"/>
        <v>-24912242</v>
      </c>
      <c r="L38" s="106">
        <f t="shared" si="2"/>
        <v>-11678714</v>
      </c>
      <c r="M38" s="106">
        <f t="shared" si="2"/>
        <v>49059450</v>
      </c>
      <c r="N38" s="106">
        <f t="shared" si="2"/>
        <v>12468494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83198297</v>
      </c>
      <c r="X38" s="106">
        <f>IF(F22=F36,0,X22-X36)</f>
        <v>30602740</v>
      </c>
      <c r="Y38" s="106">
        <f t="shared" si="2"/>
        <v>52595557</v>
      </c>
      <c r="Z38" s="201">
        <f>+IF(X38&lt;&gt;0,+(Y38/X38)*100,0)</f>
        <v>171.86551596360326</v>
      </c>
      <c r="AA38" s="199">
        <f>+AA22-AA36</f>
        <v>61033690</v>
      </c>
    </row>
    <row r="39" spans="1:27" ht="12.75">
      <c r="A39" s="181" t="s">
        <v>46</v>
      </c>
      <c r="B39" s="185"/>
      <c r="C39" s="155">
        <v>97655565</v>
      </c>
      <c r="D39" s="155">
        <v>0</v>
      </c>
      <c r="E39" s="156">
        <v>76707000</v>
      </c>
      <c r="F39" s="60">
        <v>76707000</v>
      </c>
      <c r="G39" s="60">
        <v>26820000</v>
      </c>
      <c r="H39" s="60">
        <v>0</v>
      </c>
      <c r="I39" s="60">
        <v>0</v>
      </c>
      <c r="J39" s="60">
        <v>26820000</v>
      </c>
      <c r="K39" s="60">
        <v>12000000</v>
      </c>
      <c r="L39" s="60">
        <v>12000000</v>
      </c>
      <c r="M39" s="60">
        <v>15150000</v>
      </c>
      <c r="N39" s="60">
        <v>39150000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65970000</v>
      </c>
      <c r="X39" s="60">
        <v>38353500</v>
      </c>
      <c r="Y39" s="60">
        <v>27616500</v>
      </c>
      <c r="Z39" s="140">
        <v>72.01</v>
      </c>
      <c r="AA39" s="155">
        <v>76707000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-116273760</v>
      </c>
      <c r="D42" s="206">
        <f>SUM(D38:D41)</f>
        <v>0</v>
      </c>
      <c r="E42" s="207">
        <f t="shared" si="3"/>
        <v>137740690</v>
      </c>
      <c r="F42" s="88">
        <f t="shared" si="3"/>
        <v>137740690</v>
      </c>
      <c r="G42" s="88">
        <f t="shared" si="3"/>
        <v>101712470</v>
      </c>
      <c r="H42" s="88">
        <f t="shared" si="3"/>
        <v>-4505639</v>
      </c>
      <c r="I42" s="88">
        <f t="shared" si="3"/>
        <v>342972</v>
      </c>
      <c r="J42" s="88">
        <f t="shared" si="3"/>
        <v>97549803</v>
      </c>
      <c r="K42" s="88">
        <f t="shared" si="3"/>
        <v>-12912242</v>
      </c>
      <c r="L42" s="88">
        <f t="shared" si="3"/>
        <v>321286</v>
      </c>
      <c r="M42" s="88">
        <f t="shared" si="3"/>
        <v>64209450</v>
      </c>
      <c r="N42" s="88">
        <f t="shared" si="3"/>
        <v>51618494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149168297</v>
      </c>
      <c r="X42" s="88">
        <f t="shared" si="3"/>
        <v>68956240</v>
      </c>
      <c r="Y42" s="88">
        <f t="shared" si="3"/>
        <v>80212057</v>
      </c>
      <c r="Z42" s="208">
        <f>+IF(X42&lt;&gt;0,+(Y42/X42)*100,0)</f>
        <v>116.32313043750646</v>
      </c>
      <c r="AA42" s="206">
        <f>SUM(AA38:AA41)</f>
        <v>137740690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-116273760</v>
      </c>
      <c r="D44" s="210">
        <f>+D42-D43</f>
        <v>0</v>
      </c>
      <c r="E44" s="211">
        <f t="shared" si="4"/>
        <v>137740690</v>
      </c>
      <c r="F44" s="77">
        <f t="shared" si="4"/>
        <v>137740690</v>
      </c>
      <c r="G44" s="77">
        <f t="shared" si="4"/>
        <v>101712470</v>
      </c>
      <c r="H44" s="77">
        <f t="shared" si="4"/>
        <v>-4505639</v>
      </c>
      <c r="I44" s="77">
        <f t="shared" si="4"/>
        <v>342972</v>
      </c>
      <c r="J44" s="77">
        <f t="shared" si="4"/>
        <v>97549803</v>
      </c>
      <c r="K44" s="77">
        <f t="shared" si="4"/>
        <v>-12912242</v>
      </c>
      <c r="L44" s="77">
        <f t="shared" si="4"/>
        <v>321286</v>
      </c>
      <c r="M44" s="77">
        <f t="shared" si="4"/>
        <v>64209450</v>
      </c>
      <c r="N44" s="77">
        <f t="shared" si="4"/>
        <v>51618494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149168297</v>
      </c>
      <c r="X44" s="77">
        <f t="shared" si="4"/>
        <v>68956240</v>
      </c>
      <c r="Y44" s="77">
        <f t="shared" si="4"/>
        <v>80212057</v>
      </c>
      <c r="Z44" s="212">
        <f>+IF(X44&lt;&gt;0,+(Y44/X44)*100,0)</f>
        <v>116.32313043750646</v>
      </c>
      <c r="AA44" s="210">
        <f>+AA42-AA43</f>
        <v>137740690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-116273760</v>
      </c>
      <c r="D46" s="206">
        <f>SUM(D44:D45)</f>
        <v>0</v>
      </c>
      <c r="E46" s="207">
        <f t="shared" si="5"/>
        <v>137740690</v>
      </c>
      <c r="F46" s="88">
        <f t="shared" si="5"/>
        <v>137740690</v>
      </c>
      <c r="G46" s="88">
        <f t="shared" si="5"/>
        <v>101712470</v>
      </c>
      <c r="H46" s="88">
        <f t="shared" si="5"/>
        <v>-4505639</v>
      </c>
      <c r="I46" s="88">
        <f t="shared" si="5"/>
        <v>342972</v>
      </c>
      <c r="J46" s="88">
        <f t="shared" si="5"/>
        <v>97549803</v>
      </c>
      <c r="K46" s="88">
        <f t="shared" si="5"/>
        <v>-12912242</v>
      </c>
      <c r="L46" s="88">
        <f t="shared" si="5"/>
        <v>321286</v>
      </c>
      <c r="M46" s="88">
        <f t="shared" si="5"/>
        <v>64209450</v>
      </c>
      <c r="N46" s="88">
        <f t="shared" si="5"/>
        <v>51618494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149168297</v>
      </c>
      <c r="X46" s="88">
        <f t="shared" si="5"/>
        <v>68956240</v>
      </c>
      <c r="Y46" s="88">
        <f t="shared" si="5"/>
        <v>80212057</v>
      </c>
      <c r="Z46" s="208">
        <f>+IF(X46&lt;&gt;0,+(Y46/X46)*100,0)</f>
        <v>116.32313043750646</v>
      </c>
      <c r="AA46" s="206">
        <f>SUM(AA44:AA45)</f>
        <v>137740690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-116273760</v>
      </c>
      <c r="D48" s="217">
        <f>SUM(D46:D47)</f>
        <v>0</v>
      </c>
      <c r="E48" s="218">
        <f t="shared" si="6"/>
        <v>137740690</v>
      </c>
      <c r="F48" s="219">
        <f t="shared" si="6"/>
        <v>137740690</v>
      </c>
      <c r="G48" s="219">
        <f t="shared" si="6"/>
        <v>101712470</v>
      </c>
      <c r="H48" s="220">
        <f t="shared" si="6"/>
        <v>-4505639</v>
      </c>
      <c r="I48" s="220">
        <f t="shared" si="6"/>
        <v>342972</v>
      </c>
      <c r="J48" s="220">
        <f t="shared" si="6"/>
        <v>97549803</v>
      </c>
      <c r="K48" s="220">
        <f t="shared" si="6"/>
        <v>-12912242</v>
      </c>
      <c r="L48" s="220">
        <f t="shared" si="6"/>
        <v>321286</v>
      </c>
      <c r="M48" s="219">
        <f t="shared" si="6"/>
        <v>64209450</v>
      </c>
      <c r="N48" s="219">
        <f t="shared" si="6"/>
        <v>51618494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149168297</v>
      </c>
      <c r="X48" s="220">
        <f t="shared" si="6"/>
        <v>68956240</v>
      </c>
      <c r="Y48" s="220">
        <f t="shared" si="6"/>
        <v>80212057</v>
      </c>
      <c r="Z48" s="221">
        <f>+IF(X48&lt;&gt;0,+(Y48/X48)*100,0)</f>
        <v>116.32313043750646</v>
      </c>
      <c r="AA48" s="222">
        <f>SUM(AA46:AA47)</f>
        <v>137740690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4025409</v>
      </c>
      <c r="D5" s="153">
        <f>SUM(D6:D8)</f>
        <v>0</v>
      </c>
      <c r="E5" s="154">
        <f t="shared" si="0"/>
        <v>4153123</v>
      </c>
      <c r="F5" s="100">
        <f t="shared" si="0"/>
        <v>4153123</v>
      </c>
      <c r="G5" s="100">
        <f t="shared" si="0"/>
        <v>0</v>
      </c>
      <c r="H5" s="100">
        <f t="shared" si="0"/>
        <v>29250</v>
      </c>
      <c r="I5" s="100">
        <f t="shared" si="0"/>
        <v>194711</v>
      </c>
      <c r="J5" s="100">
        <f t="shared" si="0"/>
        <v>223961</v>
      </c>
      <c r="K5" s="100">
        <f t="shared" si="0"/>
        <v>5313</v>
      </c>
      <c r="L5" s="100">
        <f t="shared" si="0"/>
        <v>5313</v>
      </c>
      <c r="M5" s="100">
        <f t="shared" si="0"/>
        <v>5313</v>
      </c>
      <c r="N5" s="100">
        <f t="shared" si="0"/>
        <v>15939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239900</v>
      </c>
      <c r="X5" s="100">
        <f t="shared" si="0"/>
        <v>0</v>
      </c>
      <c r="Y5" s="100">
        <f t="shared" si="0"/>
        <v>239900</v>
      </c>
      <c r="Z5" s="137">
        <f>+IF(X5&lt;&gt;0,+(Y5/X5)*100,0)</f>
        <v>0</v>
      </c>
      <c r="AA5" s="153">
        <f>SUM(AA6:AA8)</f>
        <v>4153123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2687585</v>
      </c>
      <c r="D7" s="157"/>
      <c r="E7" s="158">
        <v>4153123</v>
      </c>
      <c r="F7" s="159">
        <v>4153123</v>
      </c>
      <c r="G7" s="159"/>
      <c r="H7" s="159">
        <v>29250</v>
      </c>
      <c r="I7" s="159">
        <v>5313</v>
      </c>
      <c r="J7" s="159">
        <v>34563</v>
      </c>
      <c r="K7" s="159">
        <v>5313</v>
      </c>
      <c r="L7" s="159">
        <v>5313</v>
      </c>
      <c r="M7" s="159">
        <v>5313</v>
      </c>
      <c r="N7" s="159">
        <v>15939</v>
      </c>
      <c r="O7" s="159"/>
      <c r="P7" s="159"/>
      <c r="Q7" s="159"/>
      <c r="R7" s="159"/>
      <c r="S7" s="159"/>
      <c r="T7" s="159"/>
      <c r="U7" s="159"/>
      <c r="V7" s="159"/>
      <c r="W7" s="159">
        <v>50502</v>
      </c>
      <c r="X7" s="159"/>
      <c r="Y7" s="159">
        <v>50502</v>
      </c>
      <c r="Z7" s="141"/>
      <c r="AA7" s="225">
        <v>4153123</v>
      </c>
    </row>
    <row r="8" spans="1:27" ht="12.75">
      <c r="A8" s="138" t="s">
        <v>77</v>
      </c>
      <c r="B8" s="136"/>
      <c r="C8" s="155">
        <v>1337824</v>
      </c>
      <c r="D8" s="155"/>
      <c r="E8" s="156"/>
      <c r="F8" s="60"/>
      <c r="G8" s="60"/>
      <c r="H8" s="60"/>
      <c r="I8" s="60">
        <v>189398</v>
      </c>
      <c r="J8" s="60">
        <v>189398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189398</v>
      </c>
      <c r="X8" s="60"/>
      <c r="Y8" s="60">
        <v>189398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12065141</v>
      </c>
      <c r="F9" s="100">
        <f t="shared" si="1"/>
        <v>12065141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750000</v>
      </c>
      <c r="Y9" s="100">
        <f t="shared" si="1"/>
        <v>-750000</v>
      </c>
      <c r="Z9" s="137">
        <f>+IF(X9&lt;&gt;0,+(Y9/X9)*100,0)</f>
        <v>-100</v>
      </c>
      <c r="AA9" s="102">
        <f>SUM(AA10:AA14)</f>
        <v>12065141</v>
      </c>
    </row>
    <row r="10" spans="1:27" ht="12.75">
      <c r="A10" s="138" t="s">
        <v>79</v>
      </c>
      <c r="B10" s="136"/>
      <c r="C10" s="155"/>
      <c r="D10" s="155"/>
      <c r="E10" s="156">
        <v>12065141</v>
      </c>
      <c r="F10" s="60">
        <v>12065141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12065141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750000</v>
      </c>
      <c r="Y12" s="60">
        <v>-750000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113818943</v>
      </c>
      <c r="D15" s="153">
        <f>SUM(D16:D18)</f>
        <v>0</v>
      </c>
      <c r="E15" s="154">
        <f t="shared" si="2"/>
        <v>76236917</v>
      </c>
      <c r="F15" s="100">
        <f t="shared" si="2"/>
        <v>76236917</v>
      </c>
      <c r="G15" s="100">
        <f t="shared" si="2"/>
        <v>4957418</v>
      </c>
      <c r="H15" s="100">
        <f t="shared" si="2"/>
        <v>4958939</v>
      </c>
      <c r="I15" s="100">
        <f t="shared" si="2"/>
        <v>4149032</v>
      </c>
      <c r="J15" s="100">
        <f t="shared" si="2"/>
        <v>14065389</v>
      </c>
      <c r="K15" s="100">
        <f t="shared" si="2"/>
        <v>14093305</v>
      </c>
      <c r="L15" s="100">
        <f t="shared" si="2"/>
        <v>11481418</v>
      </c>
      <c r="M15" s="100">
        <f t="shared" si="2"/>
        <v>14242533</v>
      </c>
      <c r="N15" s="100">
        <f t="shared" si="2"/>
        <v>39817256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53882645</v>
      </c>
      <c r="X15" s="100">
        <f t="shared" si="2"/>
        <v>42607368</v>
      </c>
      <c r="Y15" s="100">
        <f t="shared" si="2"/>
        <v>11275277</v>
      </c>
      <c r="Z15" s="137">
        <f>+IF(X15&lt;&gt;0,+(Y15/X15)*100,0)</f>
        <v>26.463209367919653</v>
      </c>
      <c r="AA15" s="102">
        <f>SUM(AA16:AA18)</f>
        <v>76236917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448374</v>
      </c>
      <c r="Y16" s="60">
        <v>-448374</v>
      </c>
      <c r="Z16" s="140">
        <v>-100</v>
      </c>
      <c r="AA16" s="62"/>
    </row>
    <row r="17" spans="1:27" ht="12.75">
      <c r="A17" s="138" t="s">
        <v>86</v>
      </c>
      <c r="B17" s="136"/>
      <c r="C17" s="155">
        <v>113818943</v>
      </c>
      <c r="D17" s="155"/>
      <c r="E17" s="156">
        <v>76236917</v>
      </c>
      <c r="F17" s="60">
        <v>76236917</v>
      </c>
      <c r="G17" s="60">
        <v>4957418</v>
      </c>
      <c r="H17" s="60">
        <v>4958939</v>
      </c>
      <c r="I17" s="60">
        <v>4149032</v>
      </c>
      <c r="J17" s="60">
        <v>14065389</v>
      </c>
      <c r="K17" s="60">
        <v>14093305</v>
      </c>
      <c r="L17" s="60">
        <v>11481418</v>
      </c>
      <c r="M17" s="60">
        <v>14242533</v>
      </c>
      <c r="N17" s="60">
        <v>39817256</v>
      </c>
      <c r="O17" s="60"/>
      <c r="P17" s="60"/>
      <c r="Q17" s="60"/>
      <c r="R17" s="60"/>
      <c r="S17" s="60"/>
      <c r="T17" s="60"/>
      <c r="U17" s="60"/>
      <c r="V17" s="60"/>
      <c r="W17" s="60">
        <v>53882645</v>
      </c>
      <c r="X17" s="60">
        <v>42158994</v>
      </c>
      <c r="Y17" s="60">
        <v>11723651</v>
      </c>
      <c r="Z17" s="140">
        <v>27.81</v>
      </c>
      <c r="AA17" s="62">
        <v>76236917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242147</v>
      </c>
      <c r="D19" s="153">
        <f>SUM(D20:D23)</f>
        <v>0</v>
      </c>
      <c r="E19" s="154">
        <f t="shared" si="3"/>
        <v>41369499</v>
      </c>
      <c r="F19" s="100">
        <f t="shared" si="3"/>
        <v>41369499</v>
      </c>
      <c r="G19" s="100">
        <f t="shared" si="3"/>
        <v>0</v>
      </c>
      <c r="H19" s="100">
        <f t="shared" si="3"/>
        <v>0</v>
      </c>
      <c r="I19" s="100">
        <f t="shared" si="3"/>
        <v>918700</v>
      </c>
      <c r="J19" s="100">
        <f t="shared" si="3"/>
        <v>918700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918700</v>
      </c>
      <c r="X19" s="100">
        <f t="shared" si="3"/>
        <v>750000</v>
      </c>
      <c r="Y19" s="100">
        <f t="shared" si="3"/>
        <v>168700</v>
      </c>
      <c r="Z19" s="137">
        <f>+IF(X19&lt;&gt;0,+(Y19/X19)*100,0)</f>
        <v>22.493333333333336</v>
      </c>
      <c r="AA19" s="102">
        <f>SUM(AA20:AA23)</f>
        <v>41369499</v>
      </c>
    </row>
    <row r="20" spans="1:27" ht="12.75">
      <c r="A20" s="138" t="s">
        <v>89</v>
      </c>
      <c r="B20" s="136"/>
      <c r="C20" s="155"/>
      <c r="D20" s="155"/>
      <c r="E20" s="156">
        <v>33000000</v>
      </c>
      <c r="F20" s="60">
        <v>33000000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33000000</v>
      </c>
    </row>
    <row r="21" spans="1:27" ht="12.75">
      <c r="A21" s="138" t="s">
        <v>90</v>
      </c>
      <c r="B21" s="136"/>
      <c r="C21" s="155"/>
      <c r="D21" s="155"/>
      <c r="E21" s="156">
        <v>8369499</v>
      </c>
      <c r="F21" s="60">
        <v>8369499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8369499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242147</v>
      </c>
      <c r="D23" s="155"/>
      <c r="E23" s="156"/>
      <c r="F23" s="60"/>
      <c r="G23" s="60"/>
      <c r="H23" s="60"/>
      <c r="I23" s="60">
        <v>918700</v>
      </c>
      <c r="J23" s="60">
        <v>918700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918700</v>
      </c>
      <c r="X23" s="60">
        <v>750000</v>
      </c>
      <c r="Y23" s="60">
        <v>168700</v>
      </c>
      <c r="Z23" s="140">
        <v>22.49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118086499</v>
      </c>
      <c r="D25" s="217">
        <f>+D5+D9+D15+D19+D24</f>
        <v>0</v>
      </c>
      <c r="E25" s="230">
        <f t="shared" si="4"/>
        <v>133824680</v>
      </c>
      <c r="F25" s="219">
        <f t="shared" si="4"/>
        <v>133824680</v>
      </c>
      <c r="G25" s="219">
        <f t="shared" si="4"/>
        <v>4957418</v>
      </c>
      <c r="H25" s="219">
        <f t="shared" si="4"/>
        <v>4988189</v>
      </c>
      <c r="I25" s="219">
        <f t="shared" si="4"/>
        <v>5262443</v>
      </c>
      <c r="J25" s="219">
        <f t="shared" si="4"/>
        <v>15208050</v>
      </c>
      <c r="K25" s="219">
        <f t="shared" si="4"/>
        <v>14098618</v>
      </c>
      <c r="L25" s="219">
        <f t="shared" si="4"/>
        <v>11486731</v>
      </c>
      <c r="M25" s="219">
        <f t="shared" si="4"/>
        <v>14247846</v>
      </c>
      <c r="N25" s="219">
        <f t="shared" si="4"/>
        <v>39833195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55041245</v>
      </c>
      <c r="X25" s="219">
        <f t="shared" si="4"/>
        <v>44107368</v>
      </c>
      <c r="Y25" s="219">
        <f t="shared" si="4"/>
        <v>10933877</v>
      </c>
      <c r="Z25" s="231">
        <f>+IF(X25&lt;&gt;0,+(Y25/X25)*100,0)</f>
        <v>24.78923022566207</v>
      </c>
      <c r="AA25" s="232">
        <f>+AA5+AA9+AA15+AA19+AA24</f>
        <v>133824680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97655565</v>
      </c>
      <c r="D28" s="155"/>
      <c r="E28" s="156">
        <v>133824680</v>
      </c>
      <c r="F28" s="60">
        <v>133824680</v>
      </c>
      <c r="G28" s="60">
        <v>2457418</v>
      </c>
      <c r="H28" s="60">
        <v>3355564</v>
      </c>
      <c r="I28" s="60">
        <v>3025596</v>
      </c>
      <c r="J28" s="60">
        <v>8838578</v>
      </c>
      <c r="K28" s="60">
        <v>10335551</v>
      </c>
      <c r="L28" s="60">
        <v>8388544</v>
      </c>
      <c r="M28" s="60">
        <v>10149657</v>
      </c>
      <c r="N28" s="60">
        <v>28873752</v>
      </c>
      <c r="O28" s="60"/>
      <c r="P28" s="60"/>
      <c r="Q28" s="60"/>
      <c r="R28" s="60"/>
      <c r="S28" s="60"/>
      <c r="T28" s="60"/>
      <c r="U28" s="60"/>
      <c r="V28" s="60"/>
      <c r="W28" s="60">
        <v>37712330</v>
      </c>
      <c r="X28" s="60"/>
      <c r="Y28" s="60">
        <v>37712330</v>
      </c>
      <c r="Z28" s="140"/>
      <c r="AA28" s="155">
        <v>133824680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97655565</v>
      </c>
      <c r="D32" s="210">
        <f>SUM(D28:D31)</f>
        <v>0</v>
      </c>
      <c r="E32" s="211">
        <f t="shared" si="5"/>
        <v>133824680</v>
      </c>
      <c r="F32" s="77">
        <f t="shared" si="5"/>
        <v>133824680</v>
      </c>
      <c r="G32" s="77">
        <f t="shared" si="5"/>
        <v>2457418</v>
      </c>
      <c r="H32" s="77">
        <f t="shared" si="5"/>
        <v>3355564</v>
      </c>
      <c r="I32" s="77">
        <f t="shared" si="5"/>
        <v>3025596</v>
      </c>
      <c r="J32" s="77">
        <f t="shared" si="5"/>
        <v>8838578</v>
      </c>
      <c r="K32" s="77">
        <f t="shared" si="5"/>
        <v>10335551</v>
      </c>
      <c r="L32" s="77">
        <f t="shared" si="5"/>
        <v>8388544</v>
      </c>
      <c r="M32" s="77">
        <f t="shared" si="5"/>
        <v>10149657</v>
      </c>
      <c r="N32" s="77">
        <f t="shared" si="5"/>
        <v>28873752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37712330</v>
      </c>
      <c r="X32" s="77">
        <f t="shared" si="5"/>
        <v>0</v>
      </c>
      <c r="Y32" s="77">
        <f t="shared" si="5"/>
        <v>37712330</v>
      </c>
      <c r="Z32" s="212">
        <f>+IF(X32&lt;&gt;0,+(Y32/X32)*100,0)</f>
        <v>0</v>
      </c>
      <c r="AA32" s="79">
        <f>SUM(AA28:AA31)</f>
        <v>133824680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20430934</v>
      </c>
      <c r="D35" s="155"/>
      <c r="E35" s="156"/>
      <c r="F35" s="60"/>
      <c r="G35" s="60">
        <v>2500000</v>
      </c>
      <c r="H35" s="60">
        <v>1632625</v>
      </c>
      <c r="I35" s="60">
        <v>2236847</v>
      </c>
      <c r="J35" s="60">
        <v>6369472</v>
      </c>
      <c r="K35" s="60">
        <v>3763067</v>
      </c>
      <c r="L35" s="60">
        <v>3098187</v>
      </c>
      <c r="M35" s="60">
        <v>4098189</v>
      </c>
      <c r="N35" s="60">
        <v>10959443</v>
      </c>
      <c r="O35" s="60"/>
      <c r="P35" s="60"/>
      <c r="Q35" s="60"/>
      <c r="R35" s="60"/>
      <c r="S35" s="60"/>
      <c r="T35" s="60"/>
      <c r="U35" s="60"/>
      <c r="V35" s="60"/>
      <c r="W35" s="60">
        <v>17328915</v>
      </c>
      <c r="X35" s="60"/>
      <c r="Y35" s="60">
        <v>17328915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118086499</v>
      </c>
      <c r="D36" s="222">
        <f>SUM(D32:D35)</f>
        <v>0</v>
      </c>
      <c r="E36" s="218">
        <f t="shared" si="6"/>
        <v>133824680</v>
      </c>
      <c r="F36" s="220">
        <f t="shared" si="6"/>
        <v>133824680</v>
      </c>
      <c r="G36" s="220">
        <f t="shared" si="6"/>
        <v>4957418</v>
      </c>
      <c r="H36" s="220">
        <f t="shared" si="6"/>
        <v>4988189</v>
      </c>
      <c r="I36" s="220">
        <f t="shared" si="6"/>
        <v>5262443</v>
      </c>
      <c r="J36" s="220">
        <f t="shared" si="6"/>
        <v>15208050</v>
      </c>
      <c r="K36" s="220">
        <f t="shared" si="6"/>
        <v>14098618</v>
      </c>
      <c r="L36" s="220">
        <f t="shared" si="6"/>
        <v>11486731</v>
      </c>
      <c r="M36" s="220">
        <f t="shared" si="6"/>
        <v>14247846</v>
      </c>
      <c r="N36" s="220">
        <f t="shared" si="6"/>
        <v>39833195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55041245</v>
      </c>
      <c r="X36" s="220">
        <f t="shared" si="6"/>
        <v>0</v>
      </c>
      <c r="Y36" s="220">
        <f t="shared" si="6"/>
        <v>55041245</v>
      </c>
      <c r="Z36" s="221">
        <f>+IF(X36&lt;&gt;0,+(Y36/X36)*100,0)</f>
        <v>0</v>
      </c>
      <c r="AA36" s="239">
        <f>SUM(AA32:AA35)</f>
        <v>133824680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1878479</v>
      </c>
      <c r="D6" s="155"/>
      <c r="E6" s="59">
        <v>55000000</v>
      </c>
      <c r="F6" s="60">
        <v>55000000</v>
      </c>
      <c r="G6" s="60">
        <v>6595448</v>
      </c>
      <c r="H6" s="60">
        <v>1788024</v>
      </c>
      <c r="I6" s="60">
        <v>3713415</v>
      </c>
      <c r="J6" s="60">
        <v>3713415</v>
      </c>
      <c r="K6" s="60">
        <v>3713415</v>
      </c>
      <c r="L6" s="60">
        <v>3713415</v>
      </c>
      <c r="M6" s="60">
        <v>3713415</v>
      </c>
      <c r="N6" s="60">
        <v>3713415</v>
      </c>
      <c r="O6" s="60"/>
      <c r="P6" s="60"/>
      <c r="Q6" s="60"/>
      <c r="R6" s="60"/>
      <c r="S6" s="60"/>
      <c r="T6" s="60"/>
      <c r="U6" s="60"/>
      <c r="V6" s="60"/>
      <c r="W6" s="60">
        <v>3713415</v>
      </c>
      <c r="X6" s="60">
        <v>27500000</v>
      </c>
      <c r="Y6" s="60">
        <v>-23786585</v>
      </c>
      <c r="Z6" s="140">
        <v>-86.5</v>
      </c>
      <c r="AA6" s="62">
        <v>55000000</v>
      </c>
    </row>
    <row r="7" spans="1:27" ht="12.75">
      <c r="A7" s="249" t="s">
        <v>144</v>
      </c>
      <c r="B7" s="182"/>
      <c r="C7" s="155">
        <v>45790246</v>
      </c>
      <c r="D7" s="155"/>
      <c r="E7" s="59"/>
      <c r="F7" s="60"/>
      <c r="G7" s="60">
        <v>142394172</v>
      </c>
      <c r="H7" s="60">
        <v>135810224</v>
      </c>
      <c r="I7" s="60">
        <v>103677912</v>
      </c>
      <c r="J7" s="60">
        <v>103677912</v>
      </c>
      <c r="K7" s="60">
        <v>103677912</v>
      </c>
      <c r="L7" s="60">
        <v>98178273</v>
      </c>
      <c r="M7" s="60">
        <v>98178273</v>
      </c>
      <c r="N7" s="60">
        <v>98178273</v>
      </c>
      <c r="O7" s="60"/>
      <c r="P7" s="60"/>
      <c r="Q7" s="60"/>
      <c r="R7" s="60"/>
      <c r="S7" s="60"/>
      <c r="T7" s="60"/>
      <c r="U7" s="60"/>
      <c r="V7" s="60"/>
      <c r="W7" s="60">
        <v>98178273</v>
      </c>
      <c r="X7" s="60"/>
      <c r="Y7" s="60">
        <v>98178273</v>
      </c>
      <c r="Z7" s="140"/>
      <c r="AA7" s="62"/>
    </row>
    <row r="8" spans="1:27" ht="12.75">
      <c r="A8" s="249" t="s">
        <v>145</v>
      </c>
      <c r="B8" s="182"/>
      <c r="C8" s="155">
        <v>17096648</v>
      </c>
      <c r="D8" s="155"/>
      <c r="E8" s="59">
        <v>1933956</v>
      </c>
      <c r="F8" s="60">
        <v>1933956</v>
      </c>
      <c r="G8" s="60">
        <v>11834086</v>
      </c>
      <c r="H8" s="60">
        <v>19739226</v>
      </c>
      <c r="I8" s="60">
        <v>17892364</v>
      </c>
      <c r="J8" s="60">
        <v>17892364</v>
      </c>
      <c r="K8" s="60">
        <v>17892364</v>
      </c>
      <c r="L8" s="60">
        <v>20197869</v>
      </c>
      <c r="M8" s="60">
        <v>20197869</v>
      </c>
      <c r="N8" s="60">
        <v>20197869</v>
      </c>
      <c r="O8" s="60"/>
      <c r="P8" s="60"/>
      <c r="Q8" s="60"/>
      <c r="R8" s="60"/>
      <c r="S8" s="60"/>
      <c r="T8" s="60"/>
      <c r="U8" s="60"/>
      <c r="V8" s="60"/>
      <c r="W8" s="60">
        <v>20197869</v>
      </c>
      <c r="X8" s="60">
        <v>966978</v>
      </c>
      <c r="Y8" s="60">
        <v>19230891</v>
      </c>
      <c r="Z8" s="140">
        <v>1988.76</v>
      </c>
      <c r="AA8" s="62">
        <v>1933956</v>
      </c>
    </row>
    <row r="9" spans="1:27" ht="12.75">
      <c r="A9" s="249" t="s">
        <v>146</v>
      </c>
      <c r="B9" s="182"/>
      <c r="C9" s="155">
        <v>8573195</v>
      </c>
      <c r="D9" s="155"/>
      <c r="E9" s="59">
        <v>14433672</v>
      </c>
      <c r="F9" s="60">
        <v>14433672</v>
      </c>
      <c r="G9" s="60">
        <v>4603840</v>
      </c>
      <c r="H9" s="60">
        <v>16577552</v>
      </c>
      <c r="I9" s="60">
        <v>18528387</v>
      </c>
      <c r="J9" s="60">
        <v>18528387</v>
      </c>
      <c r="K9" s="60">
        <v>18528387</v>
      </c>
      <c r="L9" s="60">
        <v>15930657</v>
      </c>
      <c r="M9" s="60">
        <v>15930657</v>
      </c>
      <c r="N9" s="60">
        <v>15930657</v>
      </c>
      <c r="O9" s="60"/>
      <c r="P9" s="60"/>
      <c r="Q9" s="60"/>
      <c r="R9" s="60"/>
      <c r="S9" s="60"/>
      <c r="T9" s="60"/>
      <c r="U9" s="60"/>
      <c r="V9" s="60"/>
      <c r="W9" s="60">
        <v>15930657</v>
      </c>
      <c r="X9" s="60">
        <v>7216836</v>
      </c>
      <c r="Y9" s="60">
        <v>8713821</v>
      </c>
      <c r="Z9" s="140">
        <v>120.74</v>
      </c>
      <c r="AA9" s="62">
        <v>14433672</v>
      </c>
    </row>
    <row r="10" spans="1:27" ht="12.75">
      <c r="A10" s="249" t="s">
        <v>147</v>
      </c>
      <c r="B10" s="182"/>
      <c r="C10" s="155">
        <v>5971779</v>
      </c>
      <c r="D10" s="155"/>
      <c r="E10" s="59"/>
      <c r="F10" s="60"/>
      <c r="G10" s="159">
        <v>81846</v>
      </c>
      <c r="H10" s="159">
        <v>70969</v>
      </c>
      <c r="I10" s="159">
        <v>70969</v>
      </c>
      <c r="J10" s="60">
        <v>70969</v>
      </c>
      <c r="K10" s="159">
        <v>70969</v>
      </c>
      <c r="L10" s="159">
        <v>70969</v>
      </c>
      <c r="M10" s="60">
        <v>70969</v>
      </c>
      <c r="N10" s="159">
        <v>70969</v>
      </c>
      <c r="O10" s="159"/>
      <c r="P10" s="159"/>
      <c r="Q10" s="60"/>
      <c r="R10" s="159"/>
      <c r="S10" s="159"/>
      <c r="T10" s="60"/>
      <c r="U10" s="159"/>
      <c r="V10" s="159"/>
      <c r="W10" s="159">
        <v>70969</v>
      </c>
      <c r="X10" s="60"/>
      <c r="Y10" s="159">
        <v>70969</v>
      </c>
      <c r="Z10" s="141"/>
      <c r="AA10" s="225"/>
    </row>
    <row r="11" spans="1:27" ht="12.75">
      <c r="A11" s="249" t="s">
        <v>148</v>
      </c>
      <c r="B11" s="182"/>
      <c r="C11" s="155">
        <v>222165</v>
      </c>
      <c r="D11" s="155"/>
      <c r="E11" s="59">
        <v>873759</v>
      </c>
      <c r="F11" s="60">
        <v>873759</v>
      </c>
      <c r="G11" s="60">
        <v>1815086</v>
      </c>
      <c r="H11" s="60">
        <v>851941</v>
      </c>
      <c r="I11" s="60">
        <v>852900</v>
      </c>
      <c r="J11" s="60">
        <v>852900</v>
      </c>
      <c r="K11" s="60">
        <v>852900</v>
      </c>
      <c r="L11" s="60">
        <v>808957</v>
      </c>
      <c r="M11" s="60">
        <v>808957</v>
      </c>
      <c r="N11" s="60">
        <v>808957</v>
      </c>
      <c r="O11" s="60"/>
      <c r="P11" s="60"/>
      <c r="Q11" s="60"/>
      <c r="R11" s="60"/>
      <c r="S11" s="60"/>
      <c r="T11" s="60"/>
      <c r="U11" s="60"/>
      <c r="V11" s="60"/>
      <c r="W11" s="60">
        <v>808957</v>
      </c>
      <c r="X11" s="60">
        <v>436880</v>
      </c>
      <c r="Y11" s="60">
        <v>372077</v>
      </c>
      <c r="Z11" s="140">
        <v>85.17</v>
      </c>
      <c r="AA11" s="62">
        <v>873759</v>
      </c>
    </row>
    <row r="12" spans="1:27" ht="12.75">
      <c r="A12" s="250" t="s">
        <v>56</v>
      </c>
      <c r="B12" s="251"/>
      <c r="C12" s="168">
        <f aca="true" t="shared" si="0" ref="C12:Y12">SUM(C6:C11)</f>
        <v>79532512</v>
      </c>
      <c r="D12" s="168">
        <f>SUM(D6:D11)</f>
        <v>0</v>
      </c>
      <c r="E12" s="72">
        <f t="shared" si="0"/>
        <v>72241387</v>
      </c>
      <c r="F12" s="73">
        <f t="shared" si="0"/>
        <v>72241387</v>
      </c>
      <c r="G12" s="73">
        <f t="shared" si="0"/>
        <v>167324478</v>
      </c>
      <c r="H12" s="73">
        <f t="shared" si="0"/>
        <v>174837936</v>
      </c>
      <c r="I12" s="73">
        <f t="shared" si="0"/>
        <v>144735947</v>
      </c>
      <c r="J12" s="73">
        <f t="shared" si="0"/>
        <v>144735947</v>
      </c>
      <c r="K12" s="73">
        <f t="shared" si="0"/>
        <v>144735947</v>
      </c>
      <c r="L12" s="73">
        <f t="shared" si="0"/>
        <v>138900140</v>
      </c>
      <c r="M12" s="73">
        <f t="shared" si="0"/>
        <v>138900140</v>
      </c>
      <c r="N12" s="73">
        <f t="shared" si="0"/>
        <v>138900140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138900140</v>
      </c>
      <c r="X12" s="73">
        <f t="shared" si="0"/>
        <v>36120694</v>
      </c>
      <c r="Y12" s="73">
        <f t="shared" si="0"/>
        <v>102779446</v>
      </c>
      <c r="Z12" s="170">
        <f>+IF(X12&lt;&gt;0,+(Y12/X12)*100,0)</f>
        <v>284.5444940786575</v>
      </c>
      <c r="AA12" s="74">
        <f>SUM(AA6:AA11)</f>
        <v>72241387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65024888</v>
      </c>
      <c r="D17" s="155"/>
      <c r="E17" s="59">
        <v>19961575</v>
      </c>
      <c r="F17" s="60">
        <v>19961575</v>
      </c>
      <c r="G17" s="60">
        <v>19961575</v>
      </c>
      <c r="H17" s="60">
        <v>19961575</v>
      </c>
      <c r="I17" s="60">
        <v>141419623</v>
      </c>
      <c r="J17" s="60">
        <v>141419623</v>
      </c>
      <c r="K17" s="60">
        <v>141419623</v>
      </c>
      <c r="L17" s="60">
        <v>141419623</v>
      </c>
      <c r="M17" s="60">
        <v>141419623</v>
      </c>
      <c r="N17" s="60">
        <v>141419623</v>
      </c>
      <c r="O17" s="60"/>
      <c r="P17" s="60"/>
      <c r="Q17" s="60"/>
      <c r="R17" s="60"/>
      <c r="S17" s="60"/>
      <c r="T17" s="60"/>
      <c r="U17" s="60"/>
      <c r="V17" s="60"/>
      <c r="W17" s="60">
        <v>141419623</v>
      </c>
      <c r="X17" s="60">
        <v>9980788</v>
      </c>
      <c r="Y17" s="60">
        <v>131438835</v>
      </c>
      <c r="Z17" s="140">
        <v>1316.92</v>
      </c>
      <c r="AA17" s="62">
        <v>19961575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799006570</v>
      </c>
      <c r="D19" s="155"/>
      <c r="E19" s="59">
        <v>655966540</v>
      </c>
      <c r="F19" s="60">
        <v>655966540</v>
      </c>
      <c r="G19" s="60">
        <v>709413670</v>
      </c>
      <c r="H19" s="60">
        <v>604717260</v>
      </c>
      <c r="I19" s="60">
        <v>1189910525</v>
      </c>
      <c r="J19" s="60">
        <v>1189910525</v>
      </c>
      <c r="K19" s="60">
        <v>1189910525</v>
      </c>
      <c r="L19" s="60">
        <v>1188540177</v>
      </c>
      <c r="M19" s="60">
        <v>1188540177</v>
      </c>
      <c r="N19" s="60">
        <v>1188540177</v>
      </c>
      <c r="O19" s="60"/>
      <c r="P19" s="60"/>
      <c r="Q19" s="60"/>
      <c r="R19" s="60"/>
      <c r="S19" s="60"/>
      <c r="T19" s="60"/>
      <c r="U19" s="60"/>
      <c r="V19" s="60"/>
      <c r="W19" s="60">
        <v>1188540177</v>
      </c>
      <c r="X19" s="60">
        <v>327983270</v>
      </c>
      <c r="Y19" s="60">
        <v>860556907</v>
      </c>
      <c r="Z19" s="140">
        <v>262.38</v>
      </c>
      <c r="AA19" s="62">
        <v>655966540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1932640</v>
      </c>
      <c r="D22" s="155"/>
      <c r="E22" s="59">
        <v>2100000</v>
      </c>
      <c r="F22" s="60">
        <v>2100000</v>
      </c>
      <c r="G22" s="60">
        <v>6895457</v>
      </c>
      <c r="H22" s="60">
        <v>2411149</v>
      </c>
      <c r="I22" s="60">
        <v>2600547</v>
      </c>
      <c r="J22" s="60">
        <v>2600547</v>
      </c>
      <c r="K22" s="60">
        <v>2600547</v>
      </c>
      <c r="L22" s="60">
        <v>2016260</v>
      </c>
      <c r="M22" s="60">
        <v>2016260</v>
      </c>
      <c r="N22" s="60">
        <v>2016260</v>
      </c>
      <c r="O22" s="60"/>
      <c r="P22" s="60"/>
      <c r="Q22" s="60"/>
      <c r="R22" s="60"/>
      <c r="S22" s="60"/>
      <c r="T22" s="60"/>
      <c r="U22" s="60"/>
      <c r="V22" s="60"/>
      <c r="W22" s="60">
        <v>2016260</v>
      </c>
      <c r="X22" s="60">
        <v>1050000</v>
      </c>
      <c r="Y22" s="60">
        <v>966260</v>
      </c>
      <c r="Z22" s="140">
        <v>92.02</v>
      </c>
      <c r="AA22" s="62">
        <v>2100000</v>
      </c>
    </row>
    <row r="23" spans="1:27" ht="12.75">
      <c r="A23" s="249" t="s">
        <v>158</v>
      </c>
      <c r="B23" s="182"/>
      <c r="C23" s="155">
        <v>17719</v>
      </c>
      <c r="D23" s="155"/>
      <c r="E23" s="59"/>
      <c r="F23" s="60"/>
      <c r="G23" s="159">
        <v>517719</v>
      </c>
      <c r="H23" s="159">
        <v>17719</v>
      </c>
      <c r="I23" s="159">
        <v>17719</v>
      </c>
      <c r="J23" s="60">
        <v>17719</v>
      </c>
      <c r="K23" s="159">
        <v>17719</v>
      </c>
      <c r="L23" s="159">
        <v>17719</v>
      </c>
      <c r="M23" s="60">
        <v>17719</v>
      </c>
      <c r="N23" s="159">
        <v>17719</v>
      </c>
      <c r="O23" s="159"/>
      <c r="P23" s="159"/>
      <c r="Q23" s="60"/>
      <c r="R23" s="159"/>
      <c r="S23" s="159"/>
      <c r="T23" s="60"/>
      <c r="U23" s="159"/>
      <c r="V23" s="159"/>
      <c r="W23" s="159">
        <v>17719</v>
      </c>
      <c r="X23" s="60"/>
      <c r="Y23" s="159">
        <v>17719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865981817</v>
      </c>
      <c r="D24" s="168">
        <f>SUM(D15:D23)</f>
        <v>0</v>
      </c>
      <c r="E24" s="76">
        <f t="shared" si="1"/>
        <v>678028115</v>
      </c>
      <c r="F24" s="77">
        <f t="shared" si="1"/>
        <v>678028115</v>
      </c>
      <c r="G24" s="77">
        <f t="shared" si="1"/>
        <v>736788421</v>
      </c>
      <c r="H24" s="77">
        <f t="shared" si="1"/>
        <v>627107703</v>
      </c>
      <c r="I24" s="77">
        <f t="shared" si="1"/>
        <v>1333948414</v>
      </c>
      <c r="J24" s="77">
        <f t="shared" si="1"/>
        <v>1333948414</v>
      </c>
      <c r="K24" s="77">
        <f t="shared" si="1"/>
        <v>1333948414</v>
      </c>
      <c r="L24" s="77">
        <f t="shared" si="1"/>
        <v>1331993779</v>
      </c>
      <c r="M24" s="77">
        <f t="shared" si="1"/>
        <v>1331993779</v>
      </c>
      <c r="N24" s="77">
        <f t="shared" si="1"/>
        <v>1331993779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1331993779</v>
      </c>
      <c r="X24" s="77">
        <f t="shared" si="1"/>
        <v>339014058</v>
      </c>
      <c r="Y24" s="77">
        <f t="shared" si="1"/>
        <v>992979721</v>
      </c>
      <c r="Z24" s="212">
        <f>+IF(X24&lt;&gt;0,+(Y24/X24)*100,0)</f>
        <v>292.90222560623135</v>
      </c>
      <c r="AA24" s="79">
        <f>SUM(AA15:AA23)</f>
        <v>678028115</v>
      </c>
    </row>
    <row r="25" spans="1:27" ht="12.75">
      <c r="A25" s="250" t="s">
        <v>159</v>
      </c>
      <c r="B25" s="251"/>
      <c r="C25" s="168">
        <f aca="true" t="shared" si="2" ref="C25:Y25">+C12+C24</f>
        <v>945514329</v>
      </c>
      <c r="D25" s="168">
        <f>+D12+D24</f>
        <v>0</v>
      </c>
      <c r="E25" s="72">
        <f t="shared" si="2"/>
        <v>750269502</v>
      </c>
      <c r="F25" s="73">
        <f t="shared" si="2"/>
        <v>750269502</v>
      </c>
      <c r="G25" s="73">
        <f t="shared" si="2"/>
        <v>904112899</v>
      </c>
      <c r="H25" s="73">
        <f t="shared" si="2"/>
        <v>801945639</v>
      </c>
      <c r="I25" s="73">
        <f t="shared" si="2"/>
        <v>1478684361</v>
      </c>
      <c r="J25" s="73">
        <f t="shared" si="2"/>
        <v>1478684361</v>
      </c>
      <c r="K25" s="73">
        <f t="shared" si="2"/>
        <v>1478684361</v>
      </c>
      <c r="L25" s="73">
        <f t="shared" si="2"/>
        <v>1470893919</v>
      </c>
      <c r="M25" s="73">
        <f t="shared" si="2"/>
        <v>1470893919</v>
      </c>
      <c r="N25" s="73">
        <f t="shared" si="2"/>
        <v>1470893919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1470893919</v>
      </c>
      <c r="X25" s="73">
        <f t="shared" si="2"/>
        <v>375134752</v>
      </c>
      <c r="Y25" s="73">
        <f t="shared" si="2"/>
        <v>1095759167</v>
      </c>
      <c r="Z25" s="170">
        <f>+IF(X25&lt;&gt;0,+(Y25/X25)*100,0)</f>
        <v>292.0974826133944</v>
      </c>
      <c r="AA25" s="74">
        <f>+AA12+AA24</f>
        <v>750269502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4612087</v>
      </c>
      <c r="D31" s="155"/>
      <c r="E31" s="59"/>
      <c r="F31" s="60"/>
      <c r="G31" s="60">
        <v>24278</v>
      </c>
      <c r="H31" s="60">
        <v>24278</v>
      </c>
      <c r="I31" s="60">
        <v>8578452</v>
      </c>
      <c r="J31" s="60">
        <v>8578452</v>
      </c>
      <c r="K31" s="60">
        <v>8578452</v>
      </c>
      <c r="L31" s="60">
        <v>42470</v>
      </c>
      <c r="M31" s="60">
        <v>42470</v>
      </c>
      <c r="N31" s="60">
        <v>42470</v>
      </c>
      <c r="O31" s="60"/>
      <c r="P31" s="60"/>
      <c r="Q31" s="60"/>
      <c r="R31" s="60"/>
      <c r="S31" s="60"/>
      <c r="T31" s="60"/>
      <c r="U31" s="60"/>
      <c r="V31" s="60"/>
      <c r="W31" s="60">
        <v>42470</v>
      </c>
      <c r="X31" s="60"/>
      <c r="Y31" s="60">
        <v>42470</v>
      </c>
      <c r="Z31" s="140"/>
      <c r="AA31" s="62"/>
    </row>
    <row r="32" spans="1:27" ht="12.75">
      <c r="A32" s="249" t="s">
        <v>164</v>
      </c>
      <c r="B32" s="182"/>
      <c r="C32" s="155">
        <v>20438207</v>
      </c>
      <c r="D32" s="155"/>
      <c r="E32" s="59"/>
      <c r="F32" s="60"/>
      <c r="G32" s="60">
        <v>36356764</v>
      </c>
      <c r="H32" s="60">
        <v>28675255</v>
      </c>
      <c r="I32" s="60">
        <v>45692121</v>
      </c>
      <c r="J32" s="60">
        <v>45692121</v>
      </c>
      <c r="K32" s="60">
        <v>45692121</v>
      </c>
      <c r="L32" s="60">
        <v>66470556</v>
      </c>
      <c r="M32" s="60">
        <v>56470556</v>
      </c>
      <c r="N32" s="60">
        <v>56470556</v>
      </c>
      <c r="O32" s="60"/>
      <c r="P32" s="60"/>
      <c r="Q32" s="60"/>
      <c r="R32" s="60"/>
      <c r="S32" s="60"/>
      <c r="T32" s="60"/>
      <c r="U32" s="60"/>
      <c r="V32" s="60"/>
      <c r="W32" s="60">
        <v>56470556</v>
      </c>
      <c r="X32" s="60"/>
      <c r="Y32" s="60">
        <v>56470556</v>
      </c>
      <c r="Z32" s="140"/>
      <c r="AA32" s="62"/>
    </row>
    <row r="33" spans="1:27" ht="12.75">
      <c r="A33" s="249" t="s">
        <v>165</v>
      </c>
      <c r="B33" s="182"/>
      <c r="C33" s="155">
        <v>435171</v>
      </c>
      <c r="D33" s="155"/>
      <c r="E33" s="59"/>
      <c r="F33" s="60"/>
      <c r="G33" s="60">
        <v>6422711</v>
      </c>
      <c r="H33" s="60">
        <v>6422711</v>
      </c>
      <c r="I33" s="60">
        <v>6617378</v>
      </c>
      <c r="J33" s="60">
        <v>6617378</v>
      </c>
      <c r="K33" s="60">
        <v>6617378</v>
      </c>
      <c r="L33" s="60">
        <v>6422711</v>
      </c>
      <c r="M33" s="60">
        <v>6422711</v>
      </c>
      <c r="N33" s="60">
        <v>6422711</v>
      </c>
      <c r="O33" s="60"/>
      <c r="P33" s="60"/>
      <c r="Q33" s="60"/>
      <c r="R33" s="60"/>
      <c r="S33" s="60"/>
      <c r="T33" s="60"/>
      <c r="U33" s="60"/>
      <c r="V33" s="60"/>
      <c r="W33" s="60">
        <v>6422711</v>
      </c>
      <c r="X33" s="60"/>
      <c r="Y33" s="60">
        <v>6422711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25485465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42803753</v>
      </c>
      <c r="H34" s="73">
        <f t="shared" si="3"/>
        <v>35122244</v>
      </c>
      <c r="I34" s="73">
        <f t="shared" si="3"/>
        <v>60887951</v>
      </c>
      <c r="J34" s="73">
        <f t="shared" si="3"/>
        <v>60887951</v>
      </c>
      <c r="K34" s="73">
        <f t="shared" si="3"/>
        <v>60887951</v>
      </c>
      <c r="L34" s="73">
        <f t="shared" si="3"/>
        <v>72935737</v>
      </c>
      <c r="M34" s="73">
        <f t="shared" si="3"/>
        <v>62935737</v>
      </c>
      <c r="N34" s="73">
        <f t="shared" si="3"/>
        <v>62935737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62935737</v>
      </c>
      <c r="X34" s="73">
        <f t="shared" si="3"/>
        <v>0</v>
      </c>
      <c r="Y34" s="73">
        <f t="shared" si="3"/>
        <v>62935737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4818759</v>
      </c>
      <c r="D38" s="155"/>
      <c r="E38" s="59"/>
      <c r="F38" s="60"/>
      <c r="G38" s="60">
        <v>11689516</v>
      </c>
      <c r="H38" s="60">
        <v>11226016</v>
      </c>
      <c r="I38" s="60">
        <v>3532488</v>
      </c>
      <c r="J38" s="60">
        <v>3532488</v>
      </c>
      <c r="K38" s="60">
        <v>3532488</v>
      </c>
      <c r="L38" s="60">
        <v>3521999</v>
      </c>
      <c r="M38" s="60">
        <v>3521999</v>
      </c>
      <c r="N38" s="60">
        <v>3521999</v>
      </c>
      <c r="O38" s="60"/>
      <c r="P38" s="60"/>
      <c r="Q38" s="60"/>
      <c r="R38" s="60"/>
      <c r="S38" s="60"/>
      <c r="T38" s="60"/>
      <c r="U38" s="60"/>
      <c r="V38" s="60"/>
      <c r="W38" s="60">
        <v>3521999</v>
      </c>
      <c r="X38" s="60"/>
      <c r="Y38" s="60">
        <v>3521999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4818759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11689516</v>
      </c>
      <c r="H39" s="77">
        <f t="shared" si="4"/>
        <v>11226016</v>
      </c>
      <c r="I39" s="77">
        <f t="shared" si="4"/>
        <v>3532488</v>
      </c>
      <c r="J39" s="77">
        <f t="shared" si="4"/>
        <v>3532488</v>
      </c>
      <c r="K39" s="77">
        <f t="shared" si="4"/>
        <v>3532488</v>
      </c>
      <c r="L39" s="77">
        <f t="shared" si="4"/>
        <v>3521999</v>
      </c>
      <c r="M39" s="77">
        <f t="shared" si="4"/>
        <v>3521999</v>
      </c>
      <c r="N39" s="77">
        <f t="shared" si="4"/>
        <v>3521999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3521999</v>
      </c>
      <c r="X39" s="77">
        <f t="shared" si="4"/>
        <v>0</v>
      </c>
      <c r="Y39" s="77">
        <f t="shared" si="4"/>
        <v>3521999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30304224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54493269</v>
      </c>
      <c r="H40" s="73">
        <f t="shared" si="5"/>
        <v>46348260</v>
      </c>
      <c r="I40" s="73">
        <f t="shared" si="5"/>
        <v>64420439</v>
      </c>
      <c r="J40" s="73">
        <f t="shared" si="5"/>
        <v>64420439</v>
      </c>
      <c r="K40" s="73">
        <f t="shared" si="5"/>
        <v>64420439</v>
      </c>
      <c r="L40" s="73">
        <f t="shared" si="5"/>
        <v>76457736</v>
      </c>
      <c r="M40" s="73">
        <f t="shared" si="5"/>
        <v>66457736</v>
      </c>
      <c r="N40" s="73">
        <f t="shared" si="5"/>
        <v>66457736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66457736</v>
      </c>
      <c r="X40" s="73">
        <f t="shared" si="5"/>
        <v>0</v>
      </c>
      <c r="Y40" s="73">
        <f t="shared" si="5"/>
        <v>66457736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915210105</v>
      </c>
      <c r="D42" s="257">
        <f>+D25-D40</f>
        <v>0</v>
      </c>
      <c r="E42" s="258">
        <f t="shared" si="6"/>
        <v>750269502</v>
      </c>
      <c r="F42" s="259">
        <f t="shared" si="6"/>
        <v>750269502</v>
      </c>
      <c r="G42" s="259">
        <f t="shared" si="6"/>
        <v>849619630</v>
      </c>
      <c r="H42" s="259">
        <f t="shared" si="6"/>
        <v>755597379</v>
      </c>
      <c r="I42" s="259">
        <f t="shared" si="6"/>
        <v>1414263922</v>
      </c>
      <c r="J42" s="259">
        <f t="shared" si="6"/>
        <v>1414263922</v>
      </c>
      <c r="K42" s="259">
        <f t="shared" si="6"/>
        <v>1414263922</v>
      </c>
      <c r="L42" s="259">
        <f t="shared" si="6"/>
        <v>1394436183</v>
      </c>
      <c r="M42" s="259">
        <f t="shared" si="6"/>
        <v>1404436183</v>
      </c>
      <c r="N42" s="259">
        <f t="shared" si="6"/>
        <v>1404436183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1404436183</v>
      </c>
      <c r="X42" s="259">
        <f t="shared" si="6"/>
        <v>375134752</v>
      </c>
      <c r="Y42" s="259">
        <f t="shared" si="6"/>
        <v>1029301431</v>
      </c>
      <c r="Z42" s="260">
        <f>+IF(X42&lt;&gt;0,+(Y42/X42)*100,0)</f>
        <v>274.3817856149995</v>
      </c>
      <c r="AA42" s="261">
        <f>+AA25-AA40</f>
        <v>750269502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889193188</v>
      </c>
      <c r="D45" s="155"/>
      <c r="E45" s="59">
        <v>750269502</v>
      </c>
      <c r="F45" s="60">
        <v>750269502</v>
      </c>
      <c r="G45" s="60">
        <v>825433135</v>
      </c>
      <c r="H45" s="60">
        <v>731410884</v>
      </c>
      <c r="I45" s="60">
        <v>1390077427</v>
      </c>
      <c r="J45" s="60">
        <v>1390077427</v>
      </c>
      <c r="K45" s="60">
        <v>1390077427</v>
      </c>
      <c r="L45" s="60"/>
      <c r="M45" s="60">
        <v>1380249688</v>
      </c>
      <c r="N45" s="60">
        <v>1380249688</v>
      </c>
      <c r="O45" s="60"/>
      <c r="P45" s="60"/>
      <c r="Q45" s="60"/>
      <c r="R45" s="60"/>
      <c r="S45" s="60"/>
      <c r="T45" s="60"/>
      <c r="U45" s="60"/>
      <c r="V45" s="60"/>
      <c r="W45" s="60">
        <v>1380249688</v>
      </c>
      <c r="X45" s="60">
        <v>375134751</v>
      </c>
      <c r="Y45" s="60">
        <v>1005114937</v>
      </c>
      <c r="Z45" s="139">
        <v>267.93</v>
      </c>
      <c r="AA45" s="62">
        <v>750269502</v>
      </c>
    </row>
    <row r="46" spans="1:27" ht="12.75">
      <c r="A46" s="249" t="s">
        <v>171</v>
      </c>
      <c r="B46" s="182"/>
      <c r="C46" s="155">
        <v>26016917</v>
      </c>
      <c r="D46" s="155"/>
      <c r="E46" s="59"/>
      <c r="F46" s="60"/>
      <c r="G46" s="60">
        <v>24186495</v>
      </c>
      <c r="H46" s="60">
        <v>24186495</v>
      </c>
      <c r="I46" s="60">
        <v>24186495</v>
      </c>
      <c r="J46" s="60">
        <v>24186495</v>
      </c>
      <c r="K46" s="60">
        <v>24186495</v>
      </c>
      <c r="L46" s="60">
        <v>24186495</v>
      </c>
      <c r="M46" s="60">
        <v>24186495</v>
      </c>
      <c r="N46" s="60">
        <v>24186495</v>
      </c>
      <c r="O46" s="60"/>
      <c r="P46" s="60"/>
      <c r="Q46" s="60"/>
      <c r="R46" s="60"/>
      <c r="S46" s="60"/>
      <c r="T46" s="60"/>
      <c r="U46" s="60"/>
      <c r="V46" s="60"/>
      <c r="W46" s="60">
        <v>24186495</v>
      </c>
      <c r="X46" s="60"/>
      <c r="Y46" s="60">
        <v>24186495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1370249688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915210105</v>
      </c>
      <c r="D48" s="217">
        <f>SUM(D45:D47)</f>
        <v>0</v>
      </c>
      <c r="E48" s="264">
        <f t="shared" si="7"/>
        <v>750269502</v>
      </c>
      <c r="F48" s="219">
        <f t="shared" si="7"/>
        <v>750269502</v>
      </c>
      <c r="G48" s="219">
        <f t="shared" si="7"/>
        <v>849619630</v>
      </c>
      <c r="H48" s="219">
        <f t="shared" si="7"/>
        <v>755597379</v>
      </c>
      <c r="I48" s="219">
        <f t="shared" si="7"/>
        <v>1414263922</v>
      </c>
      <c r="J48" s="219">
        <f t="shared" si="7"/>
        <v>1414263922</v>
      </c>
      <c r="K48" s="219">
        <f t="shared" si="7"/>
        <v>1414263922</v>
      </c>
      <c r="L48" s="219">
        <f t="shared" si="7"/>
        <v>1394436183</v>
      </c>
      <c r="M48" s="219">
        <f t="shared" si="7"/>
        <v>1404436183</v>
      </c>
      <c r="N48" s="219">
        <f t="shared" si="7"/>
        <v>1404436183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1404436183</v>
      </c>
      <c r="X48" s="219">
        <f t="shared" si="7"/>
        <v>375134751</v>
      </c>
      <c r="Y48" s="219">
        <f t="shared" si="7"/>
        <v>1029301432</v>
      </c>
      <c r="Z48" s="265">
        <f>+IF(X48&lt;&gt;0,+(Y48/X48)*100,0)</f>
        <v>274.3817866129923</v>
      </c>
      <c r="AA48" s="232">
        <f>SUM(AA45:AA47)</f>
        <v>750269502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5817276</v>
      </c>
      <c r="D6" s="155"/>
      <c r="E6" s="59">
        <v>15508500</v>
      </c>
      <c r="F6" s="60">
        <v>15508500</v>
      </c>
      <c r="G6" s="60"/>
      <c r="H6" s="60"/>
      <c r="I6" s="60">
        <v>3952970</v>
      </c>
      <c r="J6" s="60">
        <v>3952970</v>
      </c>
      <c r="K6" s="60">
        <v>593515</v>
      </c>
      <c r="L6" s="60">
        <v>7207943</v>
      </c>
      <c r="M6" s="60">
        <v>593515</v>
      </c>
      <c r="N6" s="60">
        <v>8394973</v>
      </c>
      <c r="O6" s="60"/>
      <c r="P6" s="60"/>
      <c r="Q6" s="60"/>
      <c r="R6" s="60"/>
      <c r="S6" s="60"/>
      <c r="T6" s="60"/>
      <c r="U6" s="60"/>
      <c r="V6" s="60"/>
      <c r="W6" s="60">
        <v>12347943</v>
      </c>
      <c r="X6" s="60">
        <v>7754250</v>
      </c>
      <c r="Y6" s="60">
        <v>4593693</v>
      </c>
      <c r="Z6" s="140">
        <v>59.24</v>
      </c>
      <c r="AA6" s="62">
        <v>15508500</v>
      </c>
    </row>
    <row r="7" spans="1:27" ht="12.75">
      <c r="A7" s="249" t="s">
        <v>32</v>
      </c>
      <c r="B7" s="182"/>
      <c r="C7" s="155">
        <v>-258637</v>
      </c>
      <c r="D7" s="155"/>
      <c r="E7" s="59">
        <v>1500000</v>
      </c>
      <c r="F7" s="60">
        <v>1500000</v>
      </c>
      <c r="G7" s="60"/>
      <c r="H7" s="60"/>
      <c r="I7" s="60">
        <v>302538</v>
      </c>
      <c r="J7" s="60">
        <v>302538</v>
      </c>
      <c r="K7" s="60">
        <v>97541</v>
      </c>
      <c r="L7" s="60">
        <v>100846</v>
      </c>
      <c r="M7" s="60">
        <v>100846</v>
      </c>
      <c r="N7" s="60">
        <v>299233</v>
      </c>
      <c r="O7" s="60"/>
      <c r="P7" s="60"/>
      <c r="Q7" s="60"/>
      <c r="R7" s="60"/>
      <c r="S7" s="60"/>
      <c r="T7" s="60"/>
      <c r="U7" s="60"/>
      <c r="V7" s="60"/>
      <c r="W7" s="60">
        <v>601771</v>
      </c>
      <c r="X7" s="60">
        <v>750000</v>
      </c>
      <c r="Y7" s="60">
        <v>-148229</v>
      </c>
      <c r="Z7" s="140">
        <v>-19.76</v>
      </c>
      <c r="AA7" s="62">
        <v>1500000</v>
      </c>
    </row>
    <row r="8" spans="1:27" ht="12.75">
      <c r="A8" s="249" t="s">
        <v>178</v>
      </c>
      <c r="B8" s="182"/>
      <c r="C8" s="155">
        <v>10038694</v>
      </c>
      <c r="D8" s="155"/>
      <c r="E8" s="59">
        <v>12112115</v>
      </c>
      <c r="F8" s="60">
        <v>12112115</v>
      </c>
      <c r="G8" s="60">
        <v>1031442</v>
      </c>
      <c r="H8" s="60">
        <v>1006045</v>
      </c>
      <c r="I8" s="60">
        <v>548499</v>
      </c>
      <c r="J8" s="60">
        <v>2585986</v>
      </c>
      <c r="K8" s="60">
        <v>701690</v>
      </c>
      <c r="L8" s="60">
        <v>1162999</v>
      </c>
      <c r="M8" s="60">
        <v>546595</v>
      </c>
      <c r="N8" s="60">
        <v>2411284</v>
      </c>
      <c r="O8" s="60"/>
      <c r="P8" s="60"/>
      <c r="Q8" s="60"/>
      <c r="R8" s="60"/>
      <c r="S8" s="60"/>
      <c r="T8" s="60"/>
      <c r="U8" s="60"/>
      <c r="V8" s="60"/>
      <c r="W8" s="60">
        <v>4997270</v>
      </c>
      <c r="X8" s="60">
        <v>6056058</v>
      </c>
      <c r="Y8" s="60">
        <v>-1058788</v>
      </c>
      <c r="Z8" s="140">
        <v>-17.48</v>
      </c>
      <c r="AA8" s="62">
        <v>12112115</v>
      </c>
    </row>
    <row r="9" spans="1:27" ht="12.75">
      <c r="A9" s="249" t="s">
        <v>179</v>
      </c>
      <c r="B9" s="182"/>
      <c r="C9" s="155">
        <v>179714141</v>
      </c>
      <c r="D9" s="155"/>
      <c r="E9" s="59">
        <v>270391898</v>
      </c>
      <c r="F9" s="60">
        <v>270391898</v>
      </c>
      <c r="G9" s="60">
        <v>80448000</v>
      </c>
      <c r="H9" s="60"/>
      <c r="I9" s="60"/>
      <c r="J9" s="60">
        <v>80448000</v>
      </c>
      <c r="K9" s="60">
        <v>787326</v>
      </c>
      <c r="L9" s="60">
        <v>466326</v>
      </c>
      <c r="M9" s="60">
        <v>58743277</v>
      </c>
      <c r="N9" s="60">
        <v>59996929</v>
      </c>
      <c r="O9" s="60"/>
      <c r="P9" s="60"/>
      <c r="Q9" s="60"/>
      <c r="R9" s="60"/>
      <c r="S9" s="60"/>
      <c r="T9" s="60"/>
      <c r="U9" s="60"/>
      <c r="V9" s="60"/>
      <c r="W9" s="60">
        <v>140444929</v>
      </c>
      <c r="X9" s="60">
        <v>135275370</v>
      </c>
      <c r="Y9" s="60">
        <v>5169559</v>
      </c>
      <c r="Z9" s="140">
        <v>3.82</v>
      </c>
      <c r="AA9" s="62">
        <v>270391898</v>
      </c>
    </row>
    <row r="10" spans="1:27" ht="12.75">
      <c r="A10" s="249" t="s">
        <v>180</v>
      </c>
      <c r="B10" s="182"/>
      <c r="C10" s="155">
        <v>92246895</v>
      </c>
      <c r="D10" s="155"/>
      <c r="E10" s="59">
        <v>76707000</v>
      </c>
      <c r="F10" s="60">
        <v>76707000</v>
      </c>
      <c r="G10" s="60">
        <v>26820000</v>
      </c>
      <c r="H10" s="60"/>
      <c r="I10" s="60"/>
      <c r="J10" s="60">
        <v>26820000</v>
      </c>
      <c r="K10" s="60">
        <v>11334497</v>
      </c>
      <c r="L10" s="60">
        <v>12005113</v>
      </c>
      <c r="M10" s="60">
        <v>18150000</v>
      </c>
      <c r="N10" s="60">
        <v>41489610</v>
      </c>
      <c r="O10" s="60"/>
      <c r="P10" s="60"/>
      <c r="Q10" s="60"/>
      <c r="R10" s="60"/>
      <c r="S10" s="60"/>
      <c r="T10" s="60"/>
      <c r="U10" s="60"/>
      <c r="V10" s="60"/>
      <c r="W10" s="60">
        <v>68309610</v>
      </c>
      <c r="X10" s="60">
        <v>38353500</v>
      </c>
      <c r="Y10" s="60">
        <v>29956110</v>
      </c>
      <c r="Z10" s="140">
        <v>78.11</v>
      </c>
      <c r="AA10" s="62">
        <v>76707000</v>
      </c>
    </row>
    <row r="11" spans="1:27" ht="12.75">
      <c r="A11" s="249" t="s">
        <v>181</v>
      </c>
      <c r="B11" s="182"/>
      <c r="C11" s="155">
        <v>9224678</v>
      </c>
      <c r="D11" s="155"/>
      <c r="E11" s="59">
        <v>35174434</v>
      </c>
      <c r="F11" s="60">
        <v>35174434</v>
      </c>
      <c r="G11" s="60">
        <v>61541</v>
      </c>
      <c r="H11" s="60">
        <v>68331</v>
      </c>
      <c r="I11" s="60">
        <v>593103</v>
      </c>
      <c r="J11" s="60">
        <v>722975</v>
      </c>
      <c r="K11" s="60">
        <v>2046432</v>
      </c>
      <c r="L11" s="60">
        <v>728237</v>
      </c>
      <c r="M11" s="60">
        <v>1222577</v>
      </c>
      <c r="N11" s="60">
        <v>3997246</v>
      </c>
      <c r="O11" s="60"/>
      <c r="P11" s="60"/>
      <c r="Q11" s="60"/>
      <c r="R11" s="60"/>
      <c r="S11" s="60"/>
      <c r="T11" s="60"/>
      <c r="U11" s="60"/>
      <c r="V11" s="60"/>
      <c r="W11" s="60">
        <v>4720221</v>
      </c>
      <c r="X11" s="60">
        <v>17587218</v>
      </c>
      <c r="Y11" s="60">
        <v>-12866997</v>
      </c>
      <c r="Z11" s="140">
        <v>-73.16</v>
      </c>
      <c r="AA11" s="62">
        <v>35174434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-176562002</v>
      </c>
      <c r="D14" s="155"/>
      <c r="E14" s="59">
        <v>-210079841</v>
      </c>
      <c r="F14" s="60">
        <v>-210079841</v>
      </c>
      <c r="G14" s="60">
        <v>-10183464</v>
      </c>
      <c r="H14" s="60">
        <v>-9383485</v>
      </c>
      <c r="I14" s="60">
        <v>-9383485</v>
      </c>
      <c r="J14" s="60">
        <v>-28950434</v>
      </c>
      <c r="K14" s="60">
        <v>-13424189</v>
      </c>
      <c r="L14" s="60">
        <v>-14535278</v>
      </c>
      <c r="M14" s="60">
        <v>-15851170</v>
      </c>
      <c r="N14" s="60">
        <v>-43810637</v>
      </c>
      <c r="O14" s="60"/>
      <c r="P14" s="60"/>
      <c r="Q14" s="60"/>
      <c r="R14" s="60"/>
      <c r="S14" s="60"/>
      <c r="T14" s="60"/>
      <c r="U14" s="60"/>
      <c r="V14" s="60"/>
      <c r="W14" s="60">
        <v>-72761071</v>
      </c>
      <c r="X14" s="60">
        <v>-104855156</v>
      </c>
      <c r="Y14" s="60">
        <v>32094085</v>
      </c>
      <c r="Z14" s="140">
        <v>-30.61</v>
      </c>
      <c r="AA14" s="62">
        <v>-210079841</v>
      </c>
    </row>
    <row r="15" spans="1:27" ht="12.75">
      <c r="A15" s="249" t="s">
        <v>40</v>
      </c>
      <c r="B15" s="182"/>
      <c r="C15" s="155">
        <v>-107480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-930000</v>
      </c>
      <c r="F16" s="60">
        <v>-930000</v>
      </c>
      <c r="G16" s="60">
        <v>-15800</v>
      </c>
      <c r="H16" s="60"/>
      <c r="I16" s="60"/>
      <c r="J16" s="60">
        <v>-15800</v>
      </c>
      <c r="K16" s="60">
        <v>-260964</v>
      </c>
      <c r="L16" s="60">
        <v>-2015800</v>
      </c>
      <c r="M16" s="60">
        <v>-318538</v>
      </c>
      <c r="N16" s="60">
        <v>-2595302</v>
      </c>
      <c r="O16" s="60"/>
      <c r="P16" s="60"/>
      <c r="Q16" s="60"/>
      <c r="R16" s="60"/>
      <c r="S16" s="60"/>
      <c r="T16" s="60"/>
      <c r="U16" s="60"/>
      <c r="V16" s="60"/>
      <c r="W16" s="60">
        <v>-2611102</v>
      </c>
      <c r="X16" s="60">
        <v>-465000</v>
      </c>
      <c r="Y16" s="60">
        <v>-2146102</v>
      </c>
      <c r="Z16" s="140">
        <v>461.53</v>
      </c>
      <c r="AA16" s="62">
        <v>-930000</v>
      </c>
    </row>
    <row r="17" spans="1:27" ht="12.75">
      <c r="A17" s="250" t="s">
        <v>185</v>
      </c>
      <c r="B17" s="251"/>
      <c r="C17" s="168">
        <f aca="true" t="shared" si="0" ref="C17:Y17">SUM(C6:C16)</f>
        <v>120113565</v>
      </c>
      <c r="D17" s="168">
        <f t="shared" si="0"/>
        <v>0</v>
      </c>
      <c r="E17" s="72">
        <f t="shared" si="0"/>
        <v>200384106</v>
      </c>
      <c r="F17" s="73">
        <f t="shared" si="0"/>
        <v>200384106</v>
      </c>
      <c r="G17" s="73">
        <f t="shared" si="0"/>
        <v>98161719</v>
      </c>
      <c r="H17" s="73">
        <f t="shared" si="0"/>
        <v>-8309109</v>
      </c>
      <c r="I17" s="73">
        <f t="shared" si="0"/>
        <v>-3986375</v>
      </c>
      <c r="J17" s="73">
        <f t="shared" si="0"/>
        <v>85866235</v>
      </c>
      <c r="K17" s="73">
        <f t="shared" si="0"/>
        <v>1875848</v>
      </c>
      <c r="L17" s="73">
        <f t="shared" si="0"/>
        <v>5120386</v>
      </c>
      <c r="M17" s="73">
        <f t="shared" si="0"/>
        <v>63187102</v>
      </c>
      <c r="N17" s="73">
        <f t="shared" si="0"/>
        <v>70183336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156049571</v>
      </c>
      <c r="X17" s="73">
        <f t="shared" si="0"/>
        <v>100456240</v>
      </c>
      <c r="Y17" s="73">
        <f t="shared" si="0"/>
        <v>55593331</v>
      </c>
      <c r="Z17" s="170">
        <f>+IF(X17&lt;&gt;0,+(Y17/X17)*100,0)</f>
        <v>55.340843933637174</v>
      </c>
      <c r="AA17" s="74">
        <f>SUM(AA6:AA16)</f>
        <v>200384106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-118376999</v>
      </c>
      <c r="D26" s="155"/>
      <c r="E26" s="59">
        <v>-133823681</v>
      </c>
      <c r="F26" s="60">
        <v>-133823681</v>
      </c>
      <c r="G26" s="60">
        <v>-4957418</v>
      </c>
      <c r="H26" s="60">
        <v>-4958939</v>
      </c>
      <c r="I26" s="60">
        <v>-5262443</v>
      </c>
      <c r="J26" s="60">
        <v>-15178800</v>
      </c>
      <c r="K26" s="60">
        <v>-14075380</v>
      </c>
      <c r="L26" s="60">
        <v>-11486731</v>
      </c>
      <c r="M26" s="60">
        <v>-14247846</v>
      </c>
      <c r="N26" s="60">
        <v>-39809957</v>
      </c>
      <c r="O26" s="60"/>
      <c r="P26" s="60"/>
      <c r="Q26" s="60"/>
      <c r="R26" s="60"/>
      <c r="S26" s="60"/>
      <c r="T26" s="60"/>
      <c r="U26" s="60"/>
      <c r="V26" s="60"/>
      <c r="W26" s="60">
        <v>-54988757</v>
      </c>
      <c r="X26" s="60">
        <v>-65577470</v>
      </c>
      <c r="Y26" s="60">
        <v>10588713</v>
      </c>
      <c r="Z26" s="140">
        <v>-16.15</v>
      </c>
      <c r="AA26" s="62">
        <v>-133823681</v>
      </c>
    </row>
    <row r="27" spans="1:27" ht="12.75">
      <c r="A27" s="250" t="s">
        <v>192</v>
      </c>
      <c r="B27" s="251"/>
      <c r="C27" s="168">
        <f aca="true" t="shared" si="1" ref="C27:Y27">SUM(C21:C26)</f>
        <v>-118376999</v>
      </c>
      <c r="D27" s="168">
        <f>SUM(D21:D26)</f>
        <v>0</v>
      </c>
      <c r="E27" s="72">
        <f t="shared" si="1"/>
        <v>-133823681</v>
      </c>
      <c r="F27" s="73">
        <f t="shared" si="1"/>
        <v>-133823681</v>
      </c>
      <c r="G27" s="73">
        <f t="shared" si="1"/>
        <v>-4957418</v>
      </c>
      <c r="H27" s="73">
        <f t="shared" si="1"/>
        <v>-4958939</v>
      </c>
      <c r="I27" s="73">
        <f t="shared" si="1"/>
        <v>-5262443</v>
      </c>
      <c r="J27" s="73">
        <f t="shared" si="1"/>
        <v>-15178800</v>
      </c>
      <c r="K27" s="73">
        <f t="shared" si="1"/>
        <v>-14075380</v>
      </c>
      <c r="L27" s="73">
        <f t="shared" si="1"/>
        <v>-11486731</v>
      </c>
      <c r="M27" s="73">
        <f t="shared" si="1"/>
        <v>-14247846</v>
      </c>
      <c r="N27" s="73">
        <f t="shared" si="1"/>
        <v>-39809957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-54988757</v>
      </c>
      <c r="X27" s="73">
        <f t="shared" si="1"/>
        <v>-65577470</v>
      </c>
      <c r="Y27" s="73">
        <f t="shared" si="1"/>
        <v>10588713</v>
      </c>
      <c r="Z27" s="170">
        <f>+IF(X27&lt;&gt;0,+(Y27/X27)*100,0)</f>
        <v>-16.146876358603038</v>
      </c>
      <c r="AA27" s="74">
        <f>SUM(AA21:AA26)</f>
        <v>-133823681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1736566</v>
      </c>
      <c r="D38" s="153">
        <f>+D17+D27+D36</f>
        <v>0</v>
      </c>
      <c r="E38" s="99">
        <f t="shared" si="3"/>
        <v>66560425</v>
      </c>
      <c r="F38" s="100">
        <f t="shared" si="3"/>
        <v>66560425</v>
      </c>
      <c r="G38" s="100">
        <f t="shared" si="3"/>
        <v>93204301</v>
      </c>
      <c r="H38" s="100">
        <f t="shared" si="3"/>
        <v>-13268048</v>
      </c>
      <c r="I38" s="100">
        <f t="shared" si="3"/>
        <v>-9248818</v>
      </c>
      <c r="J38" s="100">
        <f t="shared" si="3"/>
        <v>70687435</v>
      </c>
      <c r="K38" s="100">
        <f t="shared" si="3"/>
        <v>-12199532</v>
      </c>
      <c r="L38" s="100">
        <f t="shared" si="3"/>
        <v>-6366345</v>
      </c>
      <c r="M38" s="100">
        <f t="shared" si="3"/>
        <v>48939256</v>
      </c>
      <c r="N38" s="100">
        <f t="shared" si="3"/>
        <v>30373379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101060814</v>
      </c>
      <c r="X38" s="100">
        <f t="shared" si="3"/>
        <v>34878770</v>
      </c>
      <c r="Y38" s="100">
        <f t="shared" si="3"/>
        <v>66182044</v>
      </c>
      <c r="Z38" s="137">
        <f>+IF(X38&lt;&gt;0,+(Y38/X38)*100,0)</f>
        <v>189.74878987991838</v>
      </c>
      <c r="AA38" s="102">
        <f>+AA17+AA27+AA36</f>
        <v>66560425</v>
      </c>
    </row>
    <row r="39" spans="1:27" ht="12.75">
      <c r="A39" s="249" t="s">
        <v>200</v>
      </c>
      <c r="B39" s="182"/>
      <c r="C39" s="153">
        <v>45932158</v>
      </c>
      <c r="D39" s="153"/>
      <c r="E39" s="99">
        <v>42219000</v>
      </c>
      <c r="F39" s="100">
        <v>42219000</v>
      </c>
      <c r="G39" s="100">
        <v>47668725</v>
      </c>
      <c r="H39" s="100">
        <v>140873026</v>
      </c>
      <c r="I39" s="100">
        <v>127604978</v>
      </c>
      <c r="J39" s="100">
        <v>47668725</v>
      </c>
      <c r="K39" s="100">
        <v>118356160</v>
      </c>
      <c r="L39" s="100">
        <v>106156628</v>
      </c>
      <c r="M39" s="100">
        <v>99790283</v>
      </c>
      <c r="N39" s="100">
        <v>118356160</v>
      </c>
      <c r="O39" s="100"/>
      <c r="P39" s="100"/>
      <c r="Q39" s="100"/>
      <c r="R39" s="100"/>
      <c r="S39" s="100"/>
      <c r="T39" s="100"/>
      <c r="U39" s="100"/>
      <c r="V39" s="100"/>
      <c r="W39" s="100">
        <v>47668725</v>
      </c>
      <c r="X39" s="100">
        <v>42219000</v>
      </c>
      <c r="Y39" s="100">
        <v>5449725</v>
      </c>
      <c r="Z39" s="137">
        <v>12.91</v>
      </c>
      <c r="AA39" s="102">
        <v>42219000</v>
      </c>
    </row>
    <row r="40" spans="1:27" ht="12.75">
      <c r="A40" s="269" t="s">
        <v>201</v>
      </c>
      <c r="B40" s="256"/>
      <c r="C40" s="257">
        <v>47668724</v>
      </c>
      <c r="D40" s="257"/>
      <c r="E40" s="258">
        <v>108779425</v>
      </c>
      <c r="F40" s="259">
        <v>108779425</v>
      </c>
      <c r="G40" s="259">
        <v>140873026</v>
      </c>
      <c r="H40" s="259">
        <v>127604978</v>
      </c>
      <c r="I40" s="259">
        <v>118356160</v>
      </c>
      <c r="J40" s="259">
        <v>118356160</v>
      </c>
      <c r="K40" s="259">
        <v>106156628</v>
      </c>
      <c r="L40" s="259">
        <v>99790283</v>
      </c>
      <c r="M40" s="259">
        <v>148729539</v>
      </c>
      <c r="N40" s="259">
        <v>148729539</v>
      </c>
      <c r="O40" s="259"/>
      <c r="P40" s="259"/>
      <c r="Q40" s="259"/>
      <c r="R40" s="259"/>
      <c r="S40" s="259"/>
      <c r="T40" s="259"/>
      <c r="U40" s="259"/>
      <c r="V40" s="259"/>
      <c r="W40" s="259">
        <v>148729539</v>
      </c>
      <c r="X40" s="259">
        <v>77097770</v>
      </c>
      <c r="Y40" s="259">
        <v>71631769</v>
      </c>
      <c r="Z40" s="260">
        <v>92.91</v>
      </c>
      <c r="AA40" s="261">
        <v>108779425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65060824</v>
      </c>
      <c r="D5" s="200">
        <f t="shared" si="0"/>
        <v>0</v>
      </c>
      <c r="E5" s="106">
        <f t="shared" si="0"/>
        <v>80139664</v>
      </c>
      <c r="F5" s="106">
        <f t="shared" si="0"/>
        <v>80139664</v>
      </c>
      <c r="G5" s="106">
        <f t="shared" si="0"/>
        <v>4957418</v>
      </c>
      <c r="H5" s="106">
        <f t="shared" si="0"/>
        <v>4988189</v>
      </c>
      <c r="I5" s="106">
        <f t="shared" si="0"/>
        <v>5262443</v>
      </c>
      <c r="J5" s="106">
        <f t="shared" si="0"/>
        <v>15208050</v>
      </c>
      <c r="K5" s="106">
        <f t="shared" si="0"/>
        <v>14098618</v>
      </c>
      <c r="L5" s="106">
        <f t="shared" si="0"/>
        <v>11486731</v>
      </c>
      <c r="M5" s="106">
        <f t="shared" si="0"/>
        <v>14247846</v>
      </c>
      <c r="N5" s="106">
        <f t="shared" si="0"/>
        <v>39833195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55041245</v>
      </c>
      <c r="X5" s="106">
        <f t="shared" si="0"/>
        <v>40069833</v>
      </c>
      <c r="Y5" s="106">
        <f t="shared" si="0"/>
        <v>14971412</v>
      </c>
      <c r="Z5" s="201">
        <f>+IF(X5&lt;&gt;0,+(Y5/X5)*100,0)</f>
        <v>37.3633002163997</v>
      </c>
      <c r="AA5" s="199">
        <f>SUM(AA11:AA18)</f>
        <v>80139664</v>
      </c>
    </row>
    <row r="6" spans="1:27" ht="12.75">
      <c r="A6" s="291" t="s">
        <v>206</v>
      </c>
      <c r="B6" s="142"/>
      <c r="C6" s="62">
        <v>10077361</v>
      </c>
      <c r="D6" s="156"/>
      <c r="E6" s="60">
        <v>30579900</v>
      </c>
      <c r="F6" s="60">
        <v>30579900</v>
      </c>
      <c r="G6" s="60">
        <v>4957418</v>
      </c>
      <c r="H6" s="60">
        <v>4958939</v>
      </c>
      <c r="I6" s="60">
        <v>4131107</v>
      </c>
      <c r="J6" s="60">
        <v>14047464</v>
      </c>
      <c r="K6" s="60">
        <v>5175380</v>
      </c>
      <c r="L6" s="60">
        <v>5138544</v>
      </c>
      <c r="M6" s="60">
        <v>9757159</v>
      </c>
      <c r="N6" s="60">
        <v>20071083</v>
      </c>
      <c r="O6" s="60"/>
      <c r="P6" s="60"/>
      <c r="Q6" s="60"/>
      <c r="R6" s="60"/>
      <c r="S6" s="60"/>
      <c r="T6" s="60"/>
      <c r="U6" s="60"/>
      <c r="V6" s="60"/>
      <c r="W6" s="60">
        <v>34118547</v>
      </c>
      <c r="X6" s="60">
        <v>15289950</v>
      </c>
      <c r="Y6" s="60">
        <v>18828597</v>
      </c>
      <c r="Z6" s="140">
        <v>123.14</v>
      </c>
      <c r="AA6" s="155">
        <v>30579900</v>
      </c>
    </row>
    <row r="7" spans="1:27" ht="12.75">
      <c r="A7" s="291" t="s">
        <v>207</v>
      </c>
      <c r="B7" s="142"/>
      <c r="C7" s="62">
        <v>44999990</v>
      </c>
      <c r="D7" s="156"/>
      <c r="E7" s="60">
        <v>33000000</v>
      </c>
      <c r="F7" s="60">
        <v>33000000</v>
      </c>
      <c r="G7" s="60"/>
      <c r="H7" s="60"/>
      <c r="I7" s="60"/>
      <c r="J7" s="60"/>
      <c r="K7" s="60">
        <v>8900000</v>
      </c>
      <c r="L7" s="60">
        <v>5250000</v>
      </c>
      <c r="M7" s="60">
        <v>3392500</v>
      </c>
      <c r="N7" s="60">
        <v>17542500</v>
      </c>
      <c r="O7" s="60"/>
      <c r="P7" s="60"/>
      <c r="Q7" s="60"/>
      <c r="R7" s="60"/>
      <c r="S7" s="60"/>
      <c r="T7" s="60"/>
      <c r="U7" s="60"/>
      <c r="V7" s="60"/>
      <c r="W7" s="60">
        <v>17542500</v>
      </c>
      <c r="X7" s="60">
        <v>16500000</v>
      </c>
      <c r="Y7" s="60">
        <v>1042500</v>
      </c>
      <c r="Z7" s="140">
        <v>6.32</v>
      </c>
      <c r="AA7" s="155">
        <v>33000000</v>
      </c>
    </row>
    <row r="8" spans="1:27" ht="12.75">
      <c r="A8" s="291" t="s">
        <v>208</v>
      </c>
      <c r="B8" s="142"/>
      <c r="C8" s="62"/>
      <c r="D8" s="156"/>
      <c r="E8" s="60">
        <v>1941500</v>
      </c>
      <c r="F8" s="60">
        <v>1941500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970750</v>
      </c>
      <c r="Y8" s="60">
        <v>-970750</v>
      </c>
      <c r="Z8" s="140">
        <v>-100</v>
      </c>
      <c r="AA8" s="155">
        <v>1941500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55077351</v>
      </c>
      <c r="D11" s="294">
        <f t="shared" si="1"/>
        <v>0</v>
      </c>
      <c r="E11" s="295">
        <f t="shared" si="1"/>
        <v>65521400</v>
      </c>
      <c r="F11" s="295">
        <f t="shared" si="1"/>
        <v>65521400</v>
      </c>
      <c r="G11" s="295">
        <f t="shared" si="1"/>
        <v>4957418</v>
      </c>
      <c r="H11" s="295">
        <f t="shared" si="1"/>
        <v>4958939</v>
      </c>
      <c r="I11" s="295">
        <f t="shared" si="1"/>
        <v>4131107</v>
      </c>
      <c r="J11" s="295">
        <f t="shared" si="1"/>
        <v>14047464</v>
      </c>
      <c r="K11" s="295">
        <f t="shared" si="1"/>
        <v>14075380</v>
      </c>
      <c r="L11" s="295">
        <f t="shared" si="1"/>
        <v>10388544</v>
      </c>
      <c r="M11" s="295">
        <f t="shared" si="1"/>
        <v>13149659</v>
      </c>
      <c r="N11" s="295">
        <f t="shared" si="1"/>
        <v>37613583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51661047</v>
      </c>
      <c r="X11" s="295">
        <f t="shared" si="1"/>
        <v>32760700</v>
      </c>
      <c r="Y11" s="295">
        <f t="shared" si="1"/>
        <v>18900347</v>
      </c>
      <c r="Z11" s="296">
        <f>+IF(X11&lt;&gt;0,+(Y11/X11)*100,0)</f>
        <v>57.69213417295723</v>
      </c>
      <c r="AA11" s="297">
        <f>SUM(AA6:AA10)</f>
        <v>65521400</v>
      </c>
    </row>
    <row r="12" spans="1:27" ht="12.75">
      <c r="A12" s="298" t="s">
        <v>212</v>
      </c>
      <c r="B12" s="136"/>
      <c r="C12" s="62"/>
      <c r="D12" s="156"/>
      <c r="E12" s="60">
        <v>10565141</v>
      </c>
      <c r="F12" s="60">
        <v>10565141</v>
      </c>
      <c r="G12" s="60"/>
      <c r="H12" s="60"/>
      <c r="I12" s="60">
        <v>24725</v>
      </c>
      <c r="J12" s="60">
        <v>24725</v>
      </c>
      <c r="K12" s="60">
        <v>17925</v>
      </c>
      <c r="L12" s="60">
        <v>1092874</v>
      </c>
      <c r="M12" s="60">
        <v>1092874</v>
      </c>
      <c r="N12" s="60">
        <v>2203673</v>
      </c>
      <c r="O12" s="60"/>
      <c r="P12" s="60"/>
      <c r="Q12" s="60"/>
      <c r="R12" s="60"/>
      <c r="S12" s="60"/>
      <c r="T12" s="60"/>
      <c r="U12" s="60"/>
      <c r="V12" s="60"/>
      <c r="W12" s="60">
        <v>2228398</v>
      </c>
      <c r="X12" s="60">
        <v>5282571</v>
      </c>
      <c r="Y12" s="60">
        <v>-3054173</v>
      </c>
      <c r="Z12" s="140">
        <v>-57.82</v>
      </c>
      <c r="AA12" s="155">
        <v>10565141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9701666</v>
      </c>
      <c r="D15" s="156"/>
      <c r="E15" s="60">
        <v>2053123</v>
      </c>
      <c r="F15" s="60">
        <v>2053123</v>
      </c>
      <c r="G15" s="60"/>
      <c r="H15" s="60">
        <v>29250</v>
      </c>
      <c r="I15" s="60">
        <v>917213</v>
      </c>
      <c r="J15" s="60">
        <v>946463</v>
      </c>
      <c r="K15" s="60">
        <v>5313</v>
      </c>
      <c r="L15" s="60">
        <v>5313</v>
      </c>
      <c r="M15" s="60">
        <v>5313</v>
      </c>
      <c r="N15" s="60">
        <v>15939</v>
      </c>
      <c r="O15" s="60"/>
      <c r="P15" s="60"/>
      <c r="Q15" s="60"/>
      <c r="R15" s="60"/>
      <c r="S15" s="60"/>
      <c r="T15" s="60"/>
      <c r="U15" s="60"/>
      <c r="V15" s="60"/>
      <c r="W15" s="60">
        <v>962402</v>
      </c>
      <c r="X15" s="60">
        <v>1026562</v>
      </c>
      <c r="Y15" s="60">
        <v>-64160</v>
      </c>
      <c r="Z15" s="140">
        <v>-6.25</v>
      </c>
      <c r="AA15" s="155">
        <v>2053123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281807</v>
      </c>
      <c r="D18" s="276"/>
      <c r="E18" s="82">
        <v>2000000</v>
      </c>
      <c r="F18" s="82">
        <v>2000000</v>
      </c>
      <c r="G18" s="82"/>
      <c r="H18" s="82"/>
      <c r="I18" s="82">
        <v>189398</v>
      </c>
      <c r="J18" s="82">
        <v>189398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189398</v>
      </c>
      <c r="X18" s="82">
        <v>1000000</v>
      </c>
      <c r="Y18" s="82">
        <v>-810602</v>
      </c>
      <c r="Z18" s="270">
        <v>-81.06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53025675</v>
      </c>
      <c r="D20" s="154">
        <f t="shared" si="2"/>
        <v>0</v>
      </c>
      <c r="E20" s="100">
        <f t="shared" si="2"/>
        <v>53685016</v>
      </c>
      <c r="F20" s="100">
        <f t="shared" si="2"/>
        <v>53685016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26842508</v>
      </c>
      <c r="Y20" s="100">
        <f t="shared" si="2"/>
        <v>-26842508</v>
      </c>
      <c r="Z20" s="137">
        <f>+IF(X20&lt;&gt;0,+(Y20/X20)*100,0)</f>
        <v>-100</v>
      </c>
      <c r="AA20" s="153">
        <f>SUM(AA26:AA33)</f>
        <v>53685016</v>
      </c>
    </row>
    <row r="21" spans="1:27" ht="12.75">
      <c r="A21" s="291" t="s">
        <v>206</v>
      </c>
      <c r="B21" s="142"/>
      <c r="C21" s="62">
        <v>52655575</v>
      </c>
      <c r="D21" s="156"/>
      <c r="E21" s="60">
        <v>52085016</v>
      </c>
      <c r="F21" s="60">
        <v>52085016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26042508</v>
      </c>
      <c r="Y21" s="60">
        <v>-26042508</v>
      </c>
      <c r="Z21" s="140">
        <v>-100</v>
      </c>
      <c r="AA21" s="155">
        <v>52085016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52655575</v>
      </c>
      <c r="D26" s="294">
        <f t="shared" si="3"/>
        <v>0</v>
      </c>
      <c r="E26" s="295">
        <f t="shared" si="3"/>
        <v>52085016</v>
      </c>
      <c r="F26" s="295">
        <f t="shared" si="3"/>
        <v>52085016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26042508</v>
      </c>
      <c r="Y26" s="295">
        <f t="shared" si="3"/>
        <v>-26042508</v>
      </c>
      <c r="Z26" s="296">
        <f>+IF(X26&lt;&gt;0,+(Y26/X26)*100,0)</f>
        <v>-100</v>
      </c>
      <c r="AA26" s="297">
        <f>SUM(AA21:AA25)</f>
        <v>52085016</v>
      </c>
    </row>
    <row r="27" spans="1:27" ht="12.75">
      <c r="A27" s="298" t="s">
        <v>212</v>
      </c>
      <c r="B27" s="147"/>
      <c r="C27" s="62"/>
      <c r="D27" s="156"/>
      <c r="E27" s="60">
        <v>1500000</v>
      </c>
      <c r="F27" s="60">
        <v>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750000</v>
      </c>
      <c r="Y27" s="60">
        <v>-750000</v>
      </c>
      <c r="Z27" s="140">
        <v>-100</v>
      </c>
      <c r="AA27" s="155">
        <v>1500000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370100</v>
      </c>
      <c r="D33" s="276"/>
      <c r="E33" s="82">
        <v>100000</v>
      </c>
      <c r="F33" s="82">
        <v>100000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50000</v>
      </c>
      <c r="Y33" s="82">
        <v>-50000</v>
      </c>
      <c r="Z33" s="270">
        <v>-100</v>
      </c>
      <c r="AA33" s="278">
        <v>100000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62732936</v>
      </c>
      <c r="D36" s="156">
        <f t="shared" si="4"/>
        <v>0</v>
      </c>
      <c r="E36" s="60">
        <f t="shared" si="4"/>
        <v>82664916</v>
      </c>
      <c r="F36" s="60">
        <f t="shared" si="4"/>
        <v>82664916</v>
      </c>
      <c r="G36" s="60">
        <f t="shared" si="4"/>
        <v>4957418</v>
      </c>
      <c r="H36" s="60">
        <f t="shared" si="4"/>
        <v>4958939</v>
      </c>
      <c r="I36" s="60">
        <f t="shared" si="4"/>
        <v>4131107</v>
      </c>
      <c r="J36" s="60">
        <f t="shared" si="4"/>
        <v>14047464</v>
      </c>
      <c r="K36" s="60">
        <f t="shared" si="4"/>
        <v>5175380</v>
      </c>
      <c r="L36" s="60">
        <f t="shared" si="4"/>
        <v>5138544</v>
      </c>
      <c r="M36" s="60">
        <f t="shared" si="4"/>
        <v>9757159</v>
      </c>
      <c r="N36" s="60">
        <f t="shared" si="4"/>
        <v>20071083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34118547</v>
      </c>
      <c r="X36" s="60">
        <f t="shared" si="4"/>
        <v>41332458</v>
      </c>
      <c r="Y36" s="60">
        <f t="shared" si="4"/>
        <v>-7213911</v>
      </c>
      <c r="Z36" s="140">
        <f aca="true" t="shared" si="5" ref="Z36:Z49">+IF(X36&lt;&gt;0,+(Y36/X36)*100,0)</f>
        <v>-17.453380101420535</v>
      </c>
      <c r="AA36" s="155">
        <f>AA6+AA21</f>
        <v>82664916</v>
      </c>
    </row>
    <row r="37" spans="1:27" ht="12.75">
      <c r="A37" s="291" t="s">
        <v>207</v>
      </c>
      <c r="B37" s="142"/>
      <c r="C37" s="62">
        <f t="shared" si="4"/>
        <v>44999990</v>
      </c>
      <c r="D37" s="156">
        <f t="shared" si="4"/>
        <v>0</v>
      </c>
      <c r="E37" s="60">
        <f t="shared" si="4"/>
        <v>33000000</v>
      </c>
      <c r="F37" s="60">
        <f t="shared" si="4"/>
        <v>33000000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8900000</v>
      </c>
      <c r="L37" s="60">
        <f t="shared" si="4"/>
        <v>5250000</v>
      </c>
      <c r="M37" s="60">
        <f t="shared" si="4"/>
        <v>3392500</v>
      </c>
      <c r="N37" s="60">
        <f t="shared" si="4"/>
        <v>17542500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17542500</v>
      </c>
      <c r="X37" s="60">
        <f t="shared" si="4"/>
        <v>16500000</v>
      </c>
      <c r="Y37" s="60">
        <f t="shared" si="4"/>
        <v>1042500</v>
      </c>
      <c r="Z37" s="140">
        <f t="shared" si="5"/>
        <v>6.318181818181818</v>
      </c>
      <c r="AA37" s="155">
        <f>AA7+AA22</f>
        <v>33000000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1941500</v>
      </c>
      <c r="F38" s="60">
        <f t="shared" si="4"/>
        <v>1941500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970750</v>
      </c>
      <c r="Y38" s="60">
        <f t="shared" si="4"/>
        <v>-970750</v>
      </c>
      <c r="Z38" s="140">
        <f t="shared" si="5"/>
        <v>-100</v>
      </c>
      <c r="AA38" s="155">
        <f>AA8+AA23</f>
        <v>1941500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107732926</v>
      </c>
      <c r="D41" s="294">
        <f t="shared" si="6"/>
        <v>0</v>
      </c>
      <c r="E41" s="295">
        <f t="shared" si="6"/>
        <v>117606416</v>
      </c>
      <c r="F41" s="295">
        <f t="shared" si="6"/>
        <v>117606416</v>
      </c>
      <c r="G41" s="295">
        <f t="shared" si="6"/>
        <v>4957418</v>
      </c>
      <c r="H41" s="295">
        <f t="shared" si="6"/>
        <v>4958939</v>
      </c>
      <c r="I41" s="295">
        <f t="shared" si="6"/>
        <v>4131107</v>
      </c>
      <c r="J41" s="295">
        <f t="shared" si="6"/>
        <v>14047464</v>
      </c>
      <c r="K41" s="295">
        <f t="shared" si="6"/>
        <v>14075380</v>
      </c>
      <c r="L41" s="295">
        <f t="shared" si="6"/>
        <v>10388544</v>
      </c>
      <c r="M41" s="295">
        <f t="shared" si="6"/>
        <v>13149659</v>
      </c>
      <c r="N41" s="295">
        <f t="shared" si="6"/>
        <v>37613583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51661047</v>
      </c>
      <c r="X41" s="295">
        <f t="shared" si="6"/>
        <v>58803208</v>
      </c>
      <c r="Y41" s="295">
        <f t="shared" si="6"/>
        <v>-7142161</v>
      </c>
      <c r="Z41" s="296">
        <f t="shared" si="5"/>
        <v>-12.14586966071647</v>
      </c>
      <c r="AA41" s="297">
        <f>SUM(AA36:AA40)</f>
        <v>117606416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12065141</v>
      </c>
      <c r="F42" s="54">
        <f t="shared" si="7"/>
        <v>12065141</v>
      </c>
      <c r="G42" s="54">
        <f t="shared" si="7"/>
        <v>0</v>
      </c>
      <c r="H42" s="54">
        <f t="shared" si="7"/>
        <v>0</v>
      </c>
      <c r="I42" s="54">
        <f t="shared" si="7"/>
        <v>24725</v>
      </c>
      <c r="J42" s="54">
        <f t="shared" si="7"/>
        <v>24725</v>
      </c>
      <c r="K42" s="54">
        <f t="shared" si="7"/>
        <v>17925</v>
      </c>
      <c r="L42" s="54">
        <f t="shared" si="7"/>
        <v>1092874</v>
      </c>
      <c r="M42" s="54">
        <f t="shared" si="7"/>
        <v>1092874</v>
      </c>
      <c r="N42" s="54">
        <f t="shared" si="7"/>
        <v>2203673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2228398</v>
      </c>
      <c r="X42" s="54">
        <f t="shared" si="7"/>
        <v>6032571</v>
      </c>
      <c r="Y42" s="54">
        <f t="shared" si="7"/>
        <v>-3804173</v>
      </c>
      <c r="Z42" s="184">
        <f t="shared" si="5"/>
        <v>-63.06055908832238</v>
      </c>
      <c r="AA42" s="130">
        <f aca="true" t="shared" si="8" ref="AA42:AA48">AA12+AA27</f>
        <v>12065141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9701666</v>
      </c>
      <c r="D45" s="129">
        <f t="shared" si="7"/>
        <v>0</v>
      </c>
      <c r="E45" s="54">
        <f t="shared" si="7"/>
        <v>2053123</v>
      </c>
      <c r="F45" s="54">
        <f t="shared" si="7"/>
        <v>2053123</v>
      </c>
      <c r="G45" s="54">
        <f t="shared" si="7"/>
        <v>0</v>
      </c>
      <c r="H45" s="54">
        <f t="shared" si="7"/>
        <v>29250</v>
      </c>
      <c r="I45" s="54">
        <f t="shared" si="7"/>
        <v>917213</v>
      </c>
      <c r="J45" s="54">
        <f t="shared" si="7"/>
        <v>946463</v>
      </c>
      <c r="K45" s="54">
        <f t="shared" si="7"/>
        <v>5313</v>
      </c>
      <c r="L45" s="54">
        <f t="shared" si="7"/>
        <v>5313</v>
      </c>
      <c r="M45" s="54">
        <f t="shared" si="7"/>
        <v>5313</v>
      </c>
      <c r="N45" s="54">
        <f t="shared" si="7"/>
        <v>15939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962402</v>
      </c>
      <c r="X45" s="54">
        <f t="shared" si="7"/>
        <v>1026562</v>
      </c>
      <c r="Y45" s="54">
        <f t="shared" si="7"/>
        <v>-64160</v>
      </c>
      <c r="Z45" s="184">
        <f t="shared" si="5"/>
        <v>-6.249987823433948</v>
      </c>
      <c r="AA45" s="130">
        <f t="shared" si="8"/>
        <v>2053123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651907</v>
      </c>
      <c r="D48" s="129">
        <f t="shared" si="7"/>
        <v>0</v>
      </c>
      <c r="E48" s="54">
        <f t="shared" si="7"/>
        <v>2100000</v>
      </c>
      <c r="F48" s="54">
        <f t="shared" si="7"/>
        <v>2100000</v>
      </c>
      <c r="G48" s="54">
        <f t="shared" si="7"/>
        <v>0</v>
      </c>
      <c r="H48" s="54">
        <f t="shared" si="7"/>
        <v>0</v>
      </c>
      <c r="I48" s="54">
        <f t="shared" si="7"/>
        <v>189398</v>
      </c>
      <c r="J48" s="54">
        <f t="shared" si="7"/>
        <v>189398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189398</v>
      </c>
      <c r="X48" s="54">
        <f t="shared" si="7"/>
        <v>1050000</v>
      </c>
      <c r="Y48" s="54">
        <f t="shared" si="7"/>
        <v>-860602</v>
      </c>
      <c r="Z48" s="184">
        <f t="shared" si="5"/>
        <v>-81.96209523809523</v>
      </c>
      <c r="AA48" s="130">
        <f t="shared" si="8"/>
        <v>2100000</v>
      </c>
    </row>
    <row r="49" spans="1:27" ht="12.75">
      <c r="A49" s="308" t="s">
        <v>221</v>
      </c>
      <c r="B49" s="149"/>
      <c r="C49" s="239">
        <f aca="true" t="shared" si="9" ref="C49:Y49">SUM(C41:C48)</f>
        <v>118086499</v>
      </c>
      <c r="D49" s="218">
        <f t="shared" si="9"/>
        <v>0</v>
      </c>
      <c r="E49" s="220">
        <f t="shared" si="9"/>
        <v>133824680</v>
      </c>
      <c r="F49" s="220">
        <f t="shared" si="9"/>
        <v>133824680</v>
      </c>
      <c r="G49" s="220">
        <f t="shared" si="9"/>
        <v>4957418</v>
      </c>
      <c r="H49" s="220">
        <f t="shared" si="9"/>
        <v>4988189</v>
      </c>
      <c r="I49" s="220">
        <f t="shared" si="9"/>
        <v>5262443</v>
      </c>
      <c r="J49" s="220">
        <f t="shared" si="9"/>
        <v>15208050</v>
      </c>
      <c r="K49" s="220">
        <f t="shared" si="9"/>
        <v>14098618</v>
      </c>
      <c r="L49" s="220">
        <f t="shared" si="9"/>
        <v>11486731</v>
      </c>
      <c r="M49" s="220">
        <f t="shared" si="9"/>
        <v>14247846</v>
      </c>
      <c r="N49" s="220">
        <f t="shared" si="9"/>
        <v>39833195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55041245</v>
      </c>
      <c r="X49" s="220">
        <f t="shared" si="9"/>
        <v>66912341</v>
      </c>
      <c r="Y49" s="220">
        <f t="shared" si="9"/>
        <v>-11871096</v>
      </c>
      <c r="Z49" s="221">
        <f t="shared" si="5"/>
        <v>-17.741265396767393</v>
      </c>
      <c r="AA49" s="222">
        <f>SUM(AA41:AA48)</f>
        <v>133824680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6707203</v>
      </c>
      <c r="D51" s="129">
        <f t="shared" si="10"/>
        <v>0</v>
      </c>
      <c r="E51" s="54">
        <f t="shared" si="10"/>
        <v>6623872</v>
      </c>
      <c r="F51" s="54">
        <f t="shared" si="10"/>
        <v>6623872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3311937</v>
      </c>
      <c r="Y51" s="54">
        <f t="shared" si="10"/>
        <v>-3311937</v>
      </c>
      <c r="Z51" s="184">
        <f>+IF(X51&lt;&gt;0,+(Y51/X51)*100,0)</f>
        <v>-100</v>
      </c>
      <c r="AA51" s="130">
        <f>SUM(AA57:AA61)</f>
        <v>6623872</v>
      </c>
    </row>
    <row r="52" spans="1:27" ht="12.75">
      <c r="A52" s="310" t="s">
        <v>206</v>
      </c>
      <c r="B52" s="142"/>
      <c r="C52" s="62">
        <v>3350376</v>
      </c>
      <c r="D52" s="156"/>
      <c r="E52" s="60">
        <v>1054996</v>
      </c>
      <c r="F52" s="60">
        <v>1054996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527498</v>
      </c>
      <c r="Y52" s="60">
        <v>-527498</v>
      </c>
      <c r="Z52" s="140">
        <v>-100</v>
      </c>
      <c r="AA52" s="155">
        <v>1054996</v>
      </c>
    </row>
    <row r="53" spans="1:27" ht="12.75">
      <c r="A53" s="310" t="s">
        <v>207</v>
      </c>
      <c r="B53" s="142"/>
      <c r="C53" s="62"/>
      <c r="D53" s="156"/>
      <c r="E53" s="60">
        <v>668081</v>
      </c>
      <c r="F53" s="60">
        <v>668081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334041</v>
      </c>
      <c r="Y53" s="60">
        <v>-334041</v>
      </c>
      <c r="Z53" s="140">
        <v>-100</v>
      </c>
      <c r="AA53" s="155">
        <v>668081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3350376</v>
      </c>
      <c r="D57" s="294">
        <f t="shared" si="11"/>
        <v>0</v>
      </c>
      <c r="E57" s="295">
        <f t="shared" si="11"/>
        <v>1723077</v>
      </c>
      <c r="F57" s="295">
        <f t="shared" si="11"/>
        <v>1723077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861539</v>
      </c>
      <c r="Y57" s="295">
        <f t="shared" si="11"/>
        <v>-861539</v>
      </c>
      <c r="Z57" s="296">
        <f>+IF(X57&lt;&gt;0,+(Y57/X57)*100,0)</f>
        <v>-100</v>
      </c>
      <c r="AA57" s="297">
        <f>SUM(AA52:AA56)</f>
        <v>1723077</v>
      </c>
    </row>
    <row r="58" spans="1:27" ht="12.75">
      <c r="A58" s="311" t="s">
        <v>212</v>
      </c>
      <c r="B58" s="136"/>
      <c r="C58" s="62"/>
      <c r="D58" s="156"/>
      <c r="E58" s="60">
        <v>1456125</v>
      </c>
      <c r="F58" s="60">
        <v>1456125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728063</v>
      </c>
      <c r="Y58" s="60">
        <v>-728063</v>
      </c>
      <c r="Z58" s="140">
        <v>-100</v>
      </c>
      <c r="AA58" s="155">
        <v>1456125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3356827</v>
      </c>
      <c r="D61" s="156"/>
      <c r="E61" s="60">
        <v>3444670</v>
      </c>
      <c r="F61" s="60">
        <v>3444670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1722335</v>
      </c>
      <c r="Y61" s="60">
        <v>-1722335</v>
      </c>
      <c r="Z61" s="140">
        <v>-100</v>
      </c>
      <c r="AA61" s="155">
        <v>3444670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61106</v>
      </c>
      <c r="H68" s="60"/>
      <c r="I68" s="60">
        <v>61106</v>
      </c>
      <c r="J68" s="60">
        <v>122212</v>
      </c>
      <c r="K68" s="60">
        <v>61106</v>
      </c>
      <c r="L68" s="60">
        <v>61106</v>
      </c>
      <c r="M68" s="60">
        <v>56106</v>
      </c>
      <c r="N68" s="60">
        <v>178318</v>
      </c>
      <c r="O68" s="60"/>
      <c r="P68" s="60"/>
      <c r="Q68" s="60"/>
      <c r="R68" s="60"/>
      <c r="S68" s="60"/>
      <c r="T68" s="60"/>
      <c r="U68" s="60"/>
      <c r="V68" s="60"/>
      <c r="W68" s="60">
        <v>300530</v>
      </c>
      <c r="X68" s="60"/>
      <c r="Y68" s="60">
        <v>300530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61106</v>
      </c>
      <c r="H69" s="220">
        <f t="shared" si="12"/>
        <v>0</v>
      </c>
      <c r="I69" s="220">
        <f t="shared" si="12"/>
        <v>61106</v>
      </c>
      <c r="J69" s="220">
        <f t="shared" si="12"/>
        <v>122212</v>
      </c>
      <c r="K69" s="220">
        <f t="shared" si="12"/>
        <v>61106</v>
      </c>
      <c r="L69" s="220">
        <f t="shared" si="12"/>
        <v>61106</v>
      </c>
      <c r="M69" s="220">
        <f t="shared" si="12"/>
        <v>56106</v>
      </c>
      <c r="N69" s="220">
        <f t="shared" si="12"/>
        <v>178318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300530</v>
      </c>
      <c r="X69" s="220">
        <f t="shared" si="12"/>
        <v>0</v>
      </c>
      <c r="Y69" s="220">
        <f t="shared" si="12"/>
        <v>300530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55077351</v>
      </c>
      <c r="D5" s="357">
        <f t="shared" si="0"/>
        <v>0</v>
      </c>
      <c r="E5" s="356">
        <f t="shared" si="0"/>
        <v>65521400</v>
      </c>
      <c r="F5" s="358">
        <f t="shared" si="0"/>
        <v>65521400</v>
      </c>
      <c r="G5" s="358">
        <f t="shared" si="0"/>
        <v>4957418</v>
      </c>
      <c r="H5" s="356">
        <f t="shared" si="0"/>
        <v>4958939</v>
      </c>
      <c r="I5" s="356">
        <f t="shared" si="0"/>
        <v>4131107</v>
      </c>
      <c r="J5" s="358">
        <f t="shared" si="0"/>
        <v>14047464</v>
      </c>
      <c r="K5" s="358">
        <f t="shared" si="0"/>
        <v>14075380</v>
      </c>
      <c r="L5" s="356">
        <f t="shared" si="0"/>
        <v>10388544</v>
      </c>
      <c r="M5" s="356">
        <f t="shared" si="0"/>
        <v>13149659</v>
      </c>
      <c r="N5" s="358">
        <f t="shared" si="0"/>
        <v>37613583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51661047</v>
      </c>
      <c r="X5" s="356">
        <f t="shared" si="0"/>
        <v>32760700</v>
      </c>
      <c r="Y5" s="358">
        <f t="shared" si="0"/>
        <v>18900347</v>
      </c>
      <c r="Z5" s="359">
        <f>+IF(X5&lt;&gt;0,+(Y5/X5)*100,0)</f>
        <v>57.69213417295723</v>
      </c>
      <c r="AA5" s="360">
        <f>+AA6+AA8+AA11+AA13+AA15</f>
        <v>65521400</v>
      </c>
    </row>
    <row r="6" spans="1:27" ht="12.75">
      <c r="A6" s="361" t="s">
        <v>206</v>
      </c>
      <c r="B6" s="142"/>
      <c r="C6" s="60">
        <f>+C7</f>
        <v>10077361</v>
      </c>
      <c r="D6" s="340">
        <f aca="true" t="shared" si="1" ref="D6:AA6">+D7</f>
        <v>0</v>
      </c>
      <c r="E6" s="60">
        <f t="shared" si="1"/>
        <v>30579900</v>
      </c>
      <c r="F6" s="59">
        <f t="shared" si="1"/>
        <v>30579900</v>
      </c>
      <c r="G6" s="59">
        <f t="shared" si="1"/>
        <v>4957418</v>
      </c>
      <c r="H6" s="60">
        <f t="shared" si="1"/>
        <v>4958939</v>
      </c>
      <c r="I6" s="60">
        <f t="shared" si="1"/>
        <v>4131107</v>
      </c>
      <c r="J6" s="59">
        <f t="shared" si="1"/>
        <v>14047464</v>
      </c>
      <c r="K6" s="59">
        <f t="shared" si="1"/>
        <v>5175380</v>
      </c>
      <c r="L6" s="60">
        <f t="shared" si="1"/>
        <v>5138544</v>
      </c>
      <c r="M6" s="60">
        <f t="shared" si="1"/>
        <v>9757159</v>
      </c>
      <c r="N6" s="59">
        <f t="shared" si="1"/>
        <v>20071083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34118547</v>
      </c>
      <c r="X6" s="60">
        <f t="shared" si="1"/>
        <v>15289950</v>
      </c>
      <c r="Y6" s="59">
        <f t="shared" si="1"/>
        <v>18828597</v>
      </c>
      <c r="Z6" s="61">
        <f>+IF(X6&lt;&gt;0,+(Y6/X6)*100,0)</f>
        <v>123.14361394249164</v>
      </c>
      <c r="AA6" s="62">
        <f t="shared" si="1"/>
        <v>30579900</v>
      </c>
    </row>
    <row r="7" spans="1:27" ht="12.75">
      <c r="A7" s="291" t="s">
        <v>230</v>
      </c>
      <c r="B7" s="142"/>
      <c r="C7" s="60">
        <v>10077361</v>
      </c>
      <c r="D7" s="340"/>
      <c r="E7" s="60">
        <v>30579900</v>
      </c>
      <c r="F7" s="59">
        <v>30579900</v>
      </c>
      <c r="G7" s="59">
        <v>4957418</v>
      </c>
      <c r="H7" s="60">
        <v>4958939</v>
      </c>
      <c r="I7" s="60">
        <v>4131107</v>
      </c>
      <c r="J7" s="59">
        <v>14047464</v>
      </c>
      <c r="K7" s="59">
        <v>5175380</v>
      </c>
      <c r="L7" s="60">
        <v>5138544</v>
      </c>
      <c r="M7" s="60">
        <v>9757159</v>
      </c>
      <c r="N7" s="59">
        <v>20071083</v>
      </c>
      <c r="O7" s="59"/>
      <c r="P7" s="60"/>
      <c r="Q7" s="60"/>
      <c r="R7" s="59"/>
      <c r="S7" s="59"/>
      <c r="T7" s="60"/>
      <c r="U7" s="60"/>
      <c r="V7" s="59"/>
      <c r="W7" s="59">
        <v>34118547</v>
      </c>
      <c r="X7" s="60">
        <v>15289950</v>
      </c>
      <c r="Y7" s="59">
        <v>18828597</v>
      </c>
      <c r="Z7" s="61">
        <v>123.14</v>
      </c>
      <c r="AA7" s="62">
        <v>30579900</v>
      </c>
    </row>
    <row r="8" spans="1:27" ht="12.75">
      <c r="A8" s="361" t="s">
        <v>207</v>
      </c>
      <c r="B8" s="142"/>
      <c r="C8" s="60">
        <f aca="true" t="shared" si="2" ref="C8:Y8">SUM(C9:C10)</f>
        <v>44999990</v>
      </c>
      <c r="D8" s="340">
        <f t="shared" si="2"/>
        <v>0</v>
      </c>
      <c r="E8" s="60">
        <f t="shared" si="2"/>
        <v>33000000</v>
      </c>
      <c r="F8" s="59">
        <f t="shared" si="2"/>
        <v>33000000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8900000</v>
      </c>
      <c r="L8" s="60">
        <f t="shared" si="2"/>
        <v>5250000</v>
      </c>
      <c r="M8" s="60">
        <f t="shared" si="2"/>
        <v>3392500</v>
      </c>
      <c r="N8" s="59">
        <f t="shared" si="2"/>
        <v>17542500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17542500</v>
      </c>
      <c r="X8" s="60">
        <f t="shared" si="2"/>
        <v>16500000</v>
      </c>
      <c r="Y8" s="59">
        <f t="shared" si="2"/>
        <v>1042500</v>
      </c>
      <c r="Z8" s="61">
        <f>+IF(X8&lt;&gt;0,+(Y8/X8)*100,0)</f>
        <v>6.318181818181818</v>
      </c>
      <c r="AA8" s="62">
        <f>SUM(AA9:AA10)</f>
        <v>33000000</v>
      </c>
    </row>
    <row r="9" spans="1:27" ht="12.75">
      <c r="A9" s="291" t="s">
        <v>231</v>
      </c>
      <c r="B9" s="142"/>
      <c r="C9" s="60">
        <v>44999990</v>
      </c>
      <c r="D9" s="340"/>
      <c r="E9" s="60">
        <v>33000000</v>
      </c>
      <c r="F9" s="59">
        <v>33000000</v>
      </c>
      <c r="G9" s="59"/>
      <c r="H9" s="60"/>
      <c r="I9" s="60"/>
      <c r="J9" s="59"/>
      <c r="K9" s="59">
        <v>8900000</v>
      </c>
      <c r="L9" s="60">
        <v>5250000</v>
      </c>
      <c r="M9" s="60">
        <v>3392500</v>
      </c>
      <c r="N9" s="59">
        <v>17542500</v>
      </c>
      <c r="O9" s="59"/>
      <c r="P9" s="60"/>
      <c r="Q9" s="60"/>
      <c r="R9" s="59"/>
      <c r="S9" s="59"/>
      <c r="T9" s="60"/>
      <c r="U9" s="60"/>
      <c r="V9" s="59"/>
      <c r="W9" s="59">
        <v>17542500</v>
      </c>
      <c r="X9" s="60">
        <v>16500000</v>
      </c>
      <c r="Y9" s="59">
        <v>1042500</v>
      </c>
      <c r="Z9" s="61">
        <v>6.32</v>
      </c>
      <c r="AA9" s="62">
        <v>33000000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1941500</v>
      </c>
      <c r="F11" s="364">
        <f t="shared" si="3"/>
        <v>1941500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970750</v>
      </c>
      <c r="Y11" s="364">
        <f t="shared" si="3"/>
        <v>-970750</v>
      </c>
      <c r="Z11" s="365">
        <f>+IF(X11&lt;&gt;0,+(Y11/X11)*100,0)</f>
        <v>-100</v>
      </c>
      <c r="AA11" s="366">
        <f t="shared" si="3"/>
        <v>1941500</v>
      </c>
    </row>
    <row r="12" spans="1:27" ht="12.75">
      <c r="A12" s="291" t="s">
        <v>233</v>
      </c>
      <c r="B12" s="136"/>
      <c r="C12" s="60"/>
      <c r="D12" s="340"/>
      <c r="E12" s="60">
        <v>1941500</v>
      </c>
      <c r="F12" s="59">
        <v>1941500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970750</v>
      </c>
      <c r="Y12" s="59">
        <v>-970750</v>
      </c>
      <c r="Z12" s="61">
        <v>-100</v>
      </c>
      <c r="AA12" s="62">
        <v>1941500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10565141</v>
      </c>
      <c r="F22" s="345">
        <f t="shared" si="6"/>
        <v>10565141</v>
      </c>
      <c r="G22" s="345">
        <f t="shared" si="6"/>
        <v>0</v>
      </c>
      <c r="H22" s="343">
        <f t="shared" si="6"/>
        <v>0</v>
      </c>
      <c r="I22" s="343">
        <f t="shared" si="6"/>
        <v>24725</v>
      </c>
      <c r="J22" s="345">
        <f t="shared" si="6"/>
        <v>24725</v>
      </c>
      <c r="K22" s="345">
        <f t="shared" si="6"/>
        <v>17925</v>
      </c>
      <c r="L22" s="343">
        <f t="shared" si="6"/>
        <v>1092874</v>
      </c>
      <c r="M22" s="343">
        <f t="shared" si="6"/>
        <v>1092874</v>
      </c>
      <c r="N22" s="345">
        <f t="shared" si="6"/>
        <v>2203673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2228398</v>
      </c>
      <c r="X22" s="343">
        <f t="shared" si="6"/>
        <v>5282571</v>
      </c>
      <c r="Y22" s="345">
        <f t="shared" si="6"/>
        <v>-3054173</v>
      </c>
      <c r="Z22" s="336">
        <f>+IF(X22&lt;&gt;0,+(Y22/X22)*100,0)</f>
        <v>-57.816033139923725</v>
      </c>
      <c r="AA22" s="350">
        <f>SUM(AA23:AA32)</f>
        <v>10565141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820113</v>
      </c>
      <c r="M24" s="60">
        <v>820113</v>
      </c>
      <c r="N24" s="59">
        <v>1640226</v>
      </c>
      <c r="O24" s="59"/>
      <c r="P24" s="60"/>
      <c r="Q24" s="60"/>
      <c r="R24" s="59"/>
      <c r="S24" s="59"/>
      <c r="T24" s="60"/>
      <c r="U24" s="60"/>
      <c r="V24" s="59"/>
      <c r="W24" s="59">
        <v>1640226</v>
      </c>
      <c r="X24" s="60"/>
      <c r="Y24" s="59">
        <v>1640226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10565141</v>
      </c>
      <c r="F25" s="59">
        <v>10565141</v>
      </c>
      <c r="G25" s="59"/>
      <c r="H25" s="60"/>
      <c r="I25" s="60"/>
      <c r="J25" s="59"/>
      <c r="K25" s="59"/>
      <c r="L25" s="60">
        <v>254836</v>
      </c>
      <c r="M25" s="60">
        <v>254836</v>
      </c>
      <c r="N25" s="59">
        <v>509672</v>
      </c>
      <c r="O25" s="59"/>
      <c r="P25" s="60"/>
      <c r="Q25" s="60"/>
      <c r="R25" s="59"/>
      <c r="S25" s="59"/>
      <c r="T25" s="60"/>
      <c r="U25" s="60"/>
      <c r="V25" s="59"/>
      <c r="W25" s="59">
        <v>509672</v>
      </c>
      <c r="X25" s="60">
        <v>5282571</v>
      </c>
      <c r="Y25" s="59">
        <v>-4772899</v>
      </c>
      <c r="Z25" s="61">
        <v>-90.35</v>
      </c>
      <c r="AA25" s="62">
        <v>10565141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>
        <v>24725</v>
      </c>
      <c r="J28" s="342">
        <v>24725</v>
      </c>
      <c r="K28" s="342">
        <v>17925</v>
      </c>
      <c r="L28" s="275">
        <v>17925</v>
      </c>
      <c r="M28" s="275">
        <v>17925</v>
      </c>
      <c r="N28" s="342">
        <v>53775</v>
      </c>
      <c r="O28" s="342"/>
      <c r="P28" s="275"/>
      <c r="Q28" s="275"/>
      <c r="R28" s="342"/>
      <c r="S28" s="342"/>
      <c r="T28" s="275"/>
      <c r="U28" s="275"/>
      <c r="V28" s="342"/>
      <c r="W28" s="342">
        <v>78500</v>
      </c>
      <c r="X28" s="275"/>
      <c r="Y28" s="342">
        <v>78500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9701666</v>
      </c>
      <c r="D40" s="344">
        <f t="shared" si="9"/>
        <v>0</v>
      </c>
      <c r="E40" s="343">
        <f t="shared" si="9"/>
        <v>2053123</v>
      </c>
      <c r="F40" s="345">
        <f t="shared" si="9"/>
        <v>2053123</v>
      </c>
      <c r="G40" s="345">
        <f t="shared" si="9"/>
        <v>0</v>
      </c>
      <c r="H40" s="343">
        <f t="shared" si="9"/>
        <v>29250</v>
      </c>
      <c r="I40" s="343">
        <f t="shared" si="9"/>
        <v>917213</v>
      </c>
      <c r="J40" s="345">
        <f t="shared" si="9"/>
        <v>946463</v>
      </c>
      <c r="K40" s="345">
        <f t="shared" si="9"/>
        <v>5313</v>
      </c>
      <c r="L40" s="343">
        <f t="shared" si="9"/>
        <v>5313</v>
      </c>
      <c r="M40" s="343">
        <f t="shared" si="9"/>
        <v>5313</v>
      </c>
      <c r="N40" s="345">
        <f t="shared" si="9"/>
        <v>15939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962402</v>
      </c>
      <c r="X40" s="343">
        <f t="shared" si="9"/>
        <v>1026562</v>
      </c>
      <c r="Y40" s="345">
        <f t="shared" si="9"/>
        <v>-64160</v>
      </c>
      <c r="Z40" s="336">
        <f>+IF(X40&lt;&gt;0,+(Y40/X40)*100,0)</f>
        <v>-6.249987823433948</v>
      </c>
      <c r="AA40" s="350">
        <f>SUM(AA41:AA49)</f>
        <v>2053123</v>
      </c>
    </row>
    <row r="41" spans="1:27" ht="12.75">
      <c r="A41" s="361" t="s">
        <v>249</v>
      </c>
      <c r="B41" s="142"/>
      <c r="C41" s="362">
        <v>2687585</v>
      </c>
      <c r="D41" s="363"/>
      <c r="E41" s="362">
        <v>2000000</v>
      </c>
      <c r="F41" s="364">
        <v>2000000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</v>
      </c>
      <c r="Y41" s="364">
        <v>-1000000</v>
      </c>
      <c r="Z41" s="365">
        <v>-100</v>
      </c>
      <c r="AA41" s="366">
        <v>2000000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242147</v>
      </c>
      <c r="D43" s="369"/>
      <c r="E43" s="305">
        <v>53123</v>
      </c>
      <c r="F43" s="370">
        <v>53123</v>
      </c>
      <c r="G43" s="370"/>
      <c r="H43" s="305"/>
      <c r="I43" s="305">
        <v>911900</v>
      </c>
      <c r="J43" s="370">
        <v>911900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911900</v>
      </c>
      <c r="X43" s="305">
        <v>26562</v>
      </c>
      <c r="Y43" s="370">
        <v>885338</v>
      </c>
      <c r="Z43" s="371">
        <v>3333.1</v>
      </c>
      <c r="AA43" s="303">
        <v>53123</v>
      </c>
    </row>
    <row r="44" spans="1:27" ht="12.75">
      <c r="A44" s="361" t="s">
        <v>252</v>
      </c>
      <c r="B44" s="136"/>
      <c r="C44" s="60">
        <v>685917</v>
      </c>
      <c r="D44" s="368"/>
      <c r="E44" s="54"/>
      <c r="F44" s="53"/>
      <c r="G44" s="53"/>
      <c r="H44" s="54">
        <v>29250</v>
      </c>
      <c r="I44" s="54">
        <v>5313</v>
      </c>
      <c r="J44" s="53">
        <v>34563</v>
      </c>
      <c r="K44" s="53">
        <v>5313</v>
      </c>
      <c r="L44" s="54">
        <v>5313</v>
      </c>
      <c r="M44" s="54">
        <v>5313</v>
      </c>
      <c r="N44" s="53">
        <v>15939</v>
      </c>
      <c r="O44" s="53"/>
      <c r="P44" s="54"/>
      <c r="Q44" s="54"/>
      <c r="R44" s="53"/>
      <c r="S44" s="53"/>
      <c r="T44" s="54"/>
      <c r="U44" s="54"/>
      <c r="V44" s="53"/>
      <c r="W44" s="53">
        <v>50502</v>
      </c>
      <c r="X44" s="54"/>
      <c r="Y44" s="53">
        <v>50502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6086017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281807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189398</v>
      </c>
      <c r="J57" s="345">
        <f t="shared" si="13"/>
        <v>189398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189398</v>
      </c>
      <c r="X57" s="343">
        <f t="shared" si="13"/>
        <v>1000000</v>
      </c>
      <c r="Y57" s="345">
        <f t="shared" si="13"/>
        <v>-810602</v>
      </c>
      <c r="Z57" s="336">
        <f>+IF(X57&lt;&gt;0,+(Y57/X57)*100,0)</f>
        <v>-81.06020000000001</v>
      </c>
      <c r="AA57" s="350">
        <f t="shared" si="13"/>
        <v>2000000</v>
      </c>
    </row>
    <row r="58" spans="1:27" ht="12.75">
      <c r="A58" s="361" t="s">
        <v>218</v>
      </c>
      <c r="B58" s="136"/>
      <c r="C58" s="60">
        <v>281807</v>
      </c>
      <c r="D58" s="340"/>
      <c r="E58" s="60">
        <v>2000000</v>
      </c>
      <c r="F58" s="59">
        <v>2000000</v>
      </c>
      <c r="G58" s="59"/>
      <c r="H58" s="60"/>
      <c r="I58" s="60">
        <v>189398</v>
      </c>
      <c r="J58" s="59">
        <v>189398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189398</v>
      </c>
      <c r="X58" s="60">
        <v>1000000</v>
      </c>
      <c r="Y58" s="59">
        <v>-810602</v>
      </c>
      <c r="Z58" s="61">
        <v>-81.06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65060824</v>
      </c>
      <c r="D60" s="346">
        <f t="shared" si="14"/>
        <v>0</v>
      </c>
      <c r="E60" s="219">
        <f t="shared" si="14"/>
        <v>80139664</v>
      </c>
      <c r="F60" s="264">
        <f t="shared" si="14"/>
        <v>80139664</v>
      </c>
      <c r="G60" s="264">
        <f t="shared" si="14"/>
        <v>4957418</v>
      </c>
      <c r="H60" s="219">
        <f t="shared" si="14"/>
        <v>4988189</v>
      </c>
      <c r="I60" s="219">
        <f t="shared" si="14"/>
        <v>5262443</v>
      </c>
      <c r="J60" s="264">
        <f t="shared" si="14"/>
        <v>15208050</v>
      </c>
      <c r="K60" s="264">
        <f t="shared" si="14"/>
        <v>14098618</v>
      </c>
      <c r="L60" s="219">
        <f t="shared" si="14"/>
        <v>11486731</v>
      </c>
      <c r="M60" s="219">
        <f t="shared" si="14"/>
        <v>14247846</v>
      </c>
      <c r="N60" s="264">
        <f t="shared" si="14"/>
        <v>39833195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55041245</v>
      </c>
      <c r="X60" s="219">
        <f t="shared" si="14"/>
        <v>40069833</v>
      </c>
      <c r="Y60" s="264">
        <f t="shared" si="14"/>
        <v>14971412</v>
      </c>
      <c r="Z60" s="337">
        <f>+IF(X60&lt;&gt;0,+(Y60/X60)*100,0)</f>
        <v>37.3633002163997</v>
      </c>
      <c r="AA60" s="232">
        <f>+AA57+AA54+AA51+AA40+AA37+AA34+AA22+AA5</f>
        <v>80139664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52655575</v>
      </c>
      <c r="D5" s="357">
        <f t="shared" si="0"/>
        <v>0</v>
      </c>
      <c r="E5" s="356">
        <f t="shared" si="0"/>
        <v>52085016</v>
      </c>
      <c r="F5" s="358">
        <f t="shared" si="0"/>
        <v>52085016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26042508</v>
      </c>
      <c r="Y5" s="358">
        <f t="shared" si="0"/>
        <v>-26042508</v>
      </c>
      <c r="Z5" s="359">
        <f>+IF(X5&lt;&gt;0,+(Y5/X5)*100,0)</f>
        <v>-100</v>
      </c>
      <c r="AA5" s="360">
        <f>+AA6+AA8+AA11+AA13+AA15</f>
        <v>52085016</v>
      </c>
    </row>
    <row r="6" spans="1:27" ht="12.75">
      <c r="A6" s="361" t="s">
        <v>206</v>
      </c>
      <c r="B6" s="142"/>
      <c r="C6" s="60">
        <f>+C7</f>
        <v>52655575</v>
      </c>
      <c r="D6" s="340">
        <f aca="true" t="shared" si="1" ref="D6:AA6">+D7</f>
        <v>0</v>
      </c>
      <c r="E6" s="60">
        <f t="shared" si="1"/>
        <v>52085016</v>
      </c>
      <c r="F6" s="59">
        <f t="shared" si="1"/>
        <v>52085016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26042508</v>
      </c>
      <c r="Y6" s="59">
        <f t="shared" si="1"/>
        <v>-26042508</v>
      </c>
      <c r="Z6" s="61">
        <f>+IF(X6&lt;&gt;0,+(Y6/X6)*100,0)</f>
        <v>-100</v>
      </c>
      <c r="AA6" s="62">
        <f t="shared" si="1"/>
        <v>52085016</v>
      </c>
    </row>
    <row r="7" spans="1:27" ht="12.75">
      <c r="A7" s="291" t="s">
        <v>230</v>
      </c>
      <c r="B7" s="142"/>
      <c r="C7" s="60">
        <v>52655575</v>
      </c>
      <c r="D7" s="340"/>
      <c r="E7" s="60">
        <v>52085016</v>
      </c>
      <c r="F7" s="59">
        <v>52085016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26042508</v>
      </c>
      <c r="Y7" s="59">
        <v>-26042508</v>
      </c>
      <c r="Z7" s="61">
        <v>-100</v>
      </c>
      <c r="AA7" s="62">
        <v>52085016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1500000</v>
      </c>
      <c r="F24" s="59">
        <v>1500000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750000</v>
      </c>
      <c r="Y24" s="59">
        <v>-750000</v>
      </c>
      <c r="Z24" s="61">
        <v>-100</v>
      </c>
      <c r="AA24" s="62">
        <v>1500000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370100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</v>
      </c>
      <c r="Y57" s="345">
        <f t="shared" si="13"/>
        <v>-50000</v>
      </c>
      <c r="Z57" s="336">
        <f>+IF(X57&lt;&gt;0,+(Y57/X57)*100,0)</f>
        <v>-100</v>
      </c>
      <c r="AA57" s="350">
        <f t="shared" si="13"/>
        <v>100000</v>
      </c>
    </row>
    <row r="58" spans="1:27" ht="12.75">
      <c r="A58" s="361" t="s">
        <v>218</v>
      </c>
      <c r="B58" s="136"/>
      <c r="C58" s="60">
        <v>370100</v>
      </c>
      <c r="D58" s="340"/>
      <c r="E58" s="60">
        <v>100000</v>
      </c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</v>
      </c>
      <c r="Y58" s="59">
        <v>-50000</v>
      </c>
      <c r="Z58" s="61">
        <v>-100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53025675</v>
      </c>
      <c r="D60" s="346">
        <f t="shared" si="14"/>
        <v>0</v>
      </c>
      <c r="E60" s="219">
        <f t="shared" si="14"/>
        <v>53685016</v>
      </c>
      <c r="F60" s="264">
        <f t="shared" si="14"/>
        <v>53685016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26842508</v>
      </c>
      <c r="Y60" s="264">
        <f t="shared" si="14"/>
        <v>-26842508</v>
      </c>
      <c r="Z60" s="337">
        <f>+IF(X60&lt;&gt;0,+(Y60/X60)*100,0)</f>
        <v>-100</v>
      </c>
      <c r="AA60" s="232">
        <f>+AA57+AA54+AA51+AA40+AA37+AA34+AA22+AA5</f>
        <v>53685016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2019-01-31T12:09:58Z</dcterms:created>
  <dcterms:modified xsi:type="dcterms:W3CDTF">2019-01-31T12:10:02Z</dcterms:modified>
  <cp:category/>
  <cp:version/>
  <cp:contentType/>
  <cp:contentStatus/>
</cp:coreProperties>
</file>