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<sst xmlns="http://schemas.openxmlformats.org/spreadsheetml/2006/main" count="859" uniqueCount="304">
  <si>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Mbizana(EC443)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</si>
  <si>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</si>
  <si>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</si>
  <si>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</si>
  <si>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</si>
  <si>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</si>
  <si>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</si>
  <si>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</si>
  <si>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</si>
  <si>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</si>
  <si>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</si>
  <si>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</si>
  <si>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</si>
  <si>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</si>
  <si>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</si>
  <si>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</si>
  <si>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</si>
  <si>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</si>
  <si>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</si>
  <si>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</si>
  <si>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</si>
  <si>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</si>
  <si>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</si>
  <si>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</si>
  <si>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</si>
  <si>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</si>
  <si>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</si>
  <si>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</si>
  <si>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</si>
  <si>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</si>
  <si>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</si>
  <si>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</si>
  <si>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</si>
  <si>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</si>
  <si>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</si>
  <si>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</si>
  <si>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</si>
  <si>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</si>
  <si>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</si>
  <si>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</si>
  <si>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</si>
  <si>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</si>
  <si>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</si>
  <si>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</si>
  <si>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</si>
  <si>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</si>
  <si>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</si>
  <si>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</si>
  <si>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</si>
  <si>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</si>
  <si>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</si>
  <si>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</si>
  <si>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</si>
  <si>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</si>
  <si>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</si>
  <si>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</si>
  <si>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</si>
  <si>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</si>
  <si>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</si>
  <si>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</si>
  <si>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</si>
  <si>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</si>
  <si>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</si>
  <si>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</si>
  <si>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</si>
  <si>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</si>
  <si>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</si>
  <si>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</si>
  <si>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</si>
  <si>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</si>
  <si>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Mbizana(EC443)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</si>
  <si>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</si>
  <si>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</si>
  <si>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</si>
  <si>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</si>
  <si>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</si>
  <si>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</si>
  <si>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</si>
  <si>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</si>
  <si>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</si>
  <si>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</si>
  <si>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</si>
  <si>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</si>
  <si>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</si>
  <si>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</si>
  <si>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</si>
  <si>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</si>
  <si>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</si>
  <si>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</si>
  <si>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</si>
  <si>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</si>
  <si>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</si>
  <si>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</si>
  <si>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</si>
  <si>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</si>
  <si>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</si>
  <si>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</si>
  <si>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</si>
  <si>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</si>
  <si>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</si>
  <si>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Mbizana(EC443)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</si>
  <si>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</si>
  <si>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</si>
  <si>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</si>
  <si>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</si>
  <si>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</si>
  <si>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</si>
  <si>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</si>
  <si>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</si>
  <si>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</si>
  <si>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</si>
  <si>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</si>
  <si>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</si>
  <si>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</si>
  <si>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</si>
  <si>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</si>
  <si>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</si>
  <si>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</si>
  <si>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</si>
  <si>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</si>
  <si>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</si>
  <si>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</si>
  <si>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</si>
  <si>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</si>
  <si>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</si>
  <si>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</si>
  <si>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</si>
  <si>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</si>
  <si>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</si>
  <si>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Mbizana(EC443)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</si>
  <si>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</si>
  <si>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</si>
  <si>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</si>
  <si>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</si>
  <si>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</si>
  <si>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</si>
  <si>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</si>
  <si>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</si>
  <si>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</si>
  <si>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</si>
  <si>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Mbizana(EC443)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</si>
  <si>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</si>
  <si>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</si>
  <si>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</si>
  <si>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</si>
  <si>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</si>
  <si>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</si>
  <si>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</si>
  <si>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</si>
  <si>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</si>
  <si>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</si>
  <si>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</si>
  <si>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</si>
  <si>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</si>
  <si>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</si>
  <si>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</si>
  <si>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</si>
  <si>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</si>
  <si>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</si>
  <si>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</si>
  <si>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</si>
  <si>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</si>
  <si>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</si>
  <si>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</si>
  <si>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</si>
  <si>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</si>
  <si>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</si>
  <si>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</si>
  <si>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</si>
  <si>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</si>
  <si>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</si>
  <si>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</si>
  <si>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</si>
  <si>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</si>
  <si>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Mbizana(EC443)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</si>
  <si>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</si>
  <si>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</si>
  <si>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</si>
  <si>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</si>
  <si>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</si>
  <si>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</si>
  <si>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</si>
  <si>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</si>
  <si>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</si>
  <si>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</si>
  <si>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</si>
  <si>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</si>
  <si>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</si>
  <si>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</si>
  <si>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</si>
  <si>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</si>
  <si>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</si>
  <si>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</si>
  <si>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</si>
  <si>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</si>
  <si>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</si>
  <si>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</si>
  <si>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</si>
  <si>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</si>
  <si>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</si>
  <si>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</si>
  <si>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</si>
  <si>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Mbizana(EC443)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</si>
  <si>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</si>
  <si>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</si>
  <si>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</si>
  <si>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</si>
  <si>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</si>
  <si>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</si>
  <si>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</si>
  <si>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</si>
  <si>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</si>
  <si>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</si>
  <si>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</si>
  <si>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</si>
  <si>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</si>
  <si>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</si>
  <si>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</si>
  <si>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</si>
  <si>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</si>
  <si>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</si>
  <si>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</si>
  <si>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</si>
  <si>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</si>
  <si>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</si>
  <si>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</si>
  <si>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</si>
  <si>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</si>
  <si>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Mbizana(EC443)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</si>
  <si>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</si>
  <si>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</si>
  <si>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</si>
  <si>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</si>
  <si>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</si>
  <si>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</si>
  <si>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</si>
  <si>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</si>
  <si>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</si>
  <si>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</si>
  <si>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</si>
  <si>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</si>
  <si>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</si>
  <si>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</si>
  <si>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</si>
  <si>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</si>
  <si>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</si>
  <si>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</si>
  <si>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</si>
  <si>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</si>
  <si>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</si>
  <si>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</si>
  <si>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</si>
  <si>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</si>
  <si>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</si>
  <si>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</si>
  <si>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</si>
  <si>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</si>
  <si>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</si>
  <si>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</si>
  <si>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</si>
  <si>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</si>
  <si>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</si>
  <si>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</si>
  <si>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</si>
  <si>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Mbizana(EC443)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</si>
  <si>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</si>
  <si>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</si>
  <si>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Mbizana(EC443)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</si>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</sst>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19942068</v>
      </c>
      <c r="C5" s="19">
        <v>0</v>
      </c>
      <c r="D5" s="59">
        <v>23570591</v>
      </c>
      <c r="E5" s="60">
        <v>23570591</v>
      </c>
      <c r="F5" s="60">
        <v>10087602</v>
      </c>
      <c r="G5" s="60">
        <v>2944661</v>
      </c>
      <c r="H5" s="60">
        <v>809592</v>
      </c>
      <c r="I5" s="60">
        <v>13841855</v>
      </c>
      <c r="J5" s="60">
        <v>807907</v>
      </c>
      <c r="K5" s="60">
        <v>809962</v>
      </c>
      <c r="L5" s="60">
        <v>620626</v>
      </c>
      <c r="M5" s="60">
        <v>2238495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16080350</v>
      </c>
      <c r="W5" s="60">
        <v>11785296</v>
      </c>
      <c r="X5" s="60">
        <v>4295054</v>
      </c>
      <c r="Y5" s="61">
        <v>36.44</v>
      </c>
      <c r="Z5" s="62">
        <v>23570591</v>
      </c>
    </row>
    <row r="6" spans="1:26" ht="12.75">
      <c r="A6" s="58" t="s">
        <v>32</v>
      </c>
      <c r="B6" s="19">
        <v>30831422</v>
      </c>
      <c r="C6" s="19">
        <v>0</v>
      </c>
      <c r="D6" s="59">
        <v>37441434</v>
      </c>
      <c r="E6" s="60">
        <v>37441434</v>
      </c>
      <c r="F6" s="60">
        <v>2594425</v>
      </c>
      <c r="G6" s="60">
        <v>375082</v>
      </c>
      <c r="H6" s="60">
        <v>3058529</v>
      </c>
      <c r="I6" s="60">
        <v>6028036</v>
      </c>
      <c r="J6" s="60">
        <v>3037123</v>
      </c>
      <c r="K6" s="60">
        <v>3087315</v>
      </c>
      <c r="L6" s="60">
        <v>2671710</v>
      </c>
      <c r="M6" s="60">
        <v>8796148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14824184</v>
      </c>
      <c r="W6" s="60">
        <v>16720014</v>
      </c>
      <c r="X6" s="60">
        <v>-1895830</v>
      </c>
      <c r="Y6" s="61">
        <v>-11.34</v>
      </c>
      <c r="Z6" s="62">
        <v>37441434</v>
      </c>
    </row>
    <row r="7" spans="1:26" ht="12.75">
      <c r="A7" s="58" t="s">
        <v>33</v>
      </c>
      <c r="B7" s="19">
        <v>7435450</v>
      </c>
      <c r="C7" s="19">
        <v>0</v>
      </c>
      <c r="D7" s="59">
        <v>7941911</v>
      </c>
      <c r="E7" s="60">
        <v>7941911</v>
      </c>
      <c r="F7" s="60">
        <v>429517</v>
      </c>
      <c r="G7" s="60">
        <v>753185</v>
      </c>
      <c r="H7" s="60">
        <v>951802</v>
      </c>
      <c r="I7" s="60">
        <v>2134504</v>
      </c>
      <c r="J7" s="60">
        <v>673269</v>
      </c>
      <c r="K7" s="60">
        <v>533753</v>
      </c>
      <c r="L7" s="60">
        <v>591236</v>
      </c>
      <c r="M7" s="60">
        <v>1798258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3932762</v>
      </c>
      <c r="W7" s="60">
        <v>3970956</v>
      </c>
      <c r="X7" s="60">
        <v>-38194</v>
      </c>
      <c r="Y7" s="61">
        <v>-0.96</v>
      </c>
      <c r="Z7" s="62">
        <v>7941911</v>
      </c>
    </row>
    <row r="8" spans="1:26" ht="12.75">
      <c r="A8" s="58" t="s">
        <v>34</v>
      </c>
      <c r="B8" s="19">
        <v>205434866</v>
      </c>
      <c r="C8" s="19">
        <v>0</v>
      </c>
      <c r="D8" s="59">
        <v>235523000</v>
      </c>
      <c r="E8" s="60">
        <v>235523000</v>
      </c>
      <c r="F8" s="60">
        <v>101323244</v>
      </c>
      <c r="G8" s="60">
        <v>1102215</v>
      </c>
      <c r="H8" s="60">
        <v>1499383</v>
      </c>
      <c r="I8" s="60">
        <v>103924842</v>
      </c>
      <c r="J8" s="60">
        <v>720287</v>
      </c>
      <c r="K8" s="60">
        <v>239964</v>
      </c>
      <c r="L8" s="60">
        <v>76951565</v>
      </c>
      <c r="M8" s="60">
        <v>77911816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181836658</v>
      </c>
      <c r="W8" s="60">
        <v>118946898</v>
      </c>
      <c r="X8" s="60">
        <v>62889760</v>
      </c>
      <c r="Y8" s="61">
        <v>52.87</v>
      </c>
      <c r="Z8" s="62">
        <v>235523000</v>
      </c>
    </row>
    <row r="9" spans="1:26" ht="12.75">
      <c r="A9" s="58" t="s">
        <v>35</v>
      </c>
      <c r="B9" s="19">
        <v>14628808</v>
      </c>
      <c r="C9" s="19">
        <v>0</v>
      </c>
      <c r="D9" s="59">
        <v>12023962</v>
      </c>
      <c r="E9" s="60">
        <v>12023962</v>
      </c>
      <c r="F9" s="60">
        <v>1047819</v>
      </c>
      <c r="G9" s="60">
        <v>768962</v>
      </c>
      <c r="H9" s="60">
        <v>672970</v>
      </c>
      <c r="I9" s="60">
        <v>2489751</v>
      </c>
      <c r="J9" s="60">
        <v>937639</v>
      </c>
      <c r="K9" s="60">
        <v>985167</v>
      </c>
      <c r="L9" s="60">
        <v>587690</v>
      </c>
      <c r="M9" s="60">
        <v>2510496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5000247</v>
      </c>
      <c r="W9" s="60">
        <v>6011988</v>
      </c>
      <c r="X9" s="60">
        <v>-1011741</v>
      </c>
      <c r="Y9" s="61">
        <v>-16.83</v>
      </c>
      <c r="Z9" s="62">
        <v>12023962</v>
      </c>
    </row>
    <row r="10" spans="1:26" ht="22.5">
      <c r="A10" s="63" t="s">
        <v>279</v>
      </c>
      <c r="B10" s="64">
        <f>SUM(B5:B9)</f>
        <v>278272614</v>
      </c>
      <c r="C10" s="64">
        <f>SUM(C5:C9)</f>
        <v>0</v>
      </c>
      <c r="D10" s="65">
        <f aca="true" t="shared" si="0" ref="D10:Z10">SUM(D5:D9)</f>
        <v>316500898</v>
      </c>
      <c r="E10" s="66">
        <f t="shared" si="0"/>
        <v>316500898</v>
      </c>
      <c r="F10" s="66">
        <f t="shared" si="0"/>
        <v>115482607</v>
      </c>
      <c r="G10" s="66">
        <f t="shared" si="0"/>
        <v>5944105</v>
      </c>
      <c r="H10" s="66">
        <f t="shared" si="0"/>
        <v>6992276</v>
      </c>
      <c r="I10" s="66">
        <f t="shared" si="0"/>
        <v>128418988</v>
      </c>
      <c r="J10" s="66">
        <f t="shared" si="0"/>
        <v>6176225</v>
      </c>
      <c r="K10" s="66">
        <f t="shared" si="0"/>
        <v>5656161</v>
      </c>
      <c r="L10" s="66">
        <f t="shared" si="0"/>
        <v>81422827</v>
      </c>
      <c r="M10" s="66">
        <f t="shared" si="0"/>
        <v>93255213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221674201</v>
      </c>
      <c r="W10" s="66">
        <f t="shared" si="0"/>
        <v>157435152</v>
      </c>
      <c r="X10" s="66">
        <f t="shared" si="0"/>
        <v>64239049</v>
      </c>
      <c r="Y10" s="67">
        <f>+IF(W10&lt;&gt;0,(X10/W10)*100,0)</f>
        <v>40.803497937995445</v>
      </c>
      <c r="Z10" s="68">
        <f t="shared" si="0"/>
        <v>316500898</v>
      </c>
    </row>
    <row r="11" spans="1:26" ht="12.75">
      <c r="A11" s="58" t="s">
        <v>37</v>
      </c>
      <c r="B11" s="19">
        <v>85766273</v>
      </c>
      <c r="C11" s="19">
        <v>0</v>
      </c>
      <c r="D11" s="59">
        <v>107802195</v>
      </c>
      <c r="E11" s="60">
        <v>107802195</v>
      </c>
      <c r="F11" s="60">
        <v>392600</v>
      </c>
      <c r="G11" s="60">
        <v>386100</v>
      </c>
      <c r="H11" s="60">
        <v>379600</v>
      </c>
      <c r="I11" s="60">
        <v>1158300</v>
      </c>
      <c r="J11" s="60">
        <v>377000</v>
      </c>
      <c r="K11" s="60">
        <v>62541</v>
      </c>
      <c r="L11" s="60">
        <v>51596851</v>
      </c>
      <c r="M11" s="60">
        <v>52036392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53194692</v>
      </c>
      <c r="W11" s="60">
        <v>53646768</v>
      </c>
      <c r="X11" s="60">
        <v>-452076</v>
      </c>
      <c r="Y11" s="61">
        <v>-0.84</v>
      </c>
      <c r="Z11" s="62">
        <v>107802195</v>
      </c>
    </row>
    <row r="12" spans="1:26" ht="12.75">
      <c r="A12" s="58" t="s">
        <v>38</v>
      </c>
      <c r="B12" s="19">
        <v>22484811</v>
      </c>
      <c r="C12" s="19">
        <v>0</v>
      </c>
      <c r="D12" s="59">
        <v>24090966</v>
      </c>
      <c r="E12" s="60">
        <v>24090966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11568336</v>
      </c>
      <c r="M12" s="60">
        <v>11568336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11568336</v>
      </c>
      <c r="W12" s="60">
        <v>11794200</v>
      </c>
      <c r="X12" s="60">
        <v>-225864</v>
      </c>
      <c r="Y12" s="61">
        <v>-1.92</v>
      </c>
      <c r="Z12" s="62">
        <v>24090966</v>
      </c>
    </row>
    <row r="13" spans="1:26" ht="12.75">
      <c r="A13" s="58" t="s">
        <v>280</v>
      </c>
      <c r="B13" s="19">
        <v>38974830</v>
      </c>
      <c r="C13" s="19">
        <v>0</v>
      </c>
      <c r="D13" s="59">
        <v>48449090</v>
      </c>
      <c r="E13" s="60">
        <v>48449090</v>
      </c>
      <c r="F13" s="60">
        <v>0</v>
      </c>
      <c r="G13" s="60">
        <v>0</v>
      </c>
      <c r="H13" s="60">
        <v>0</v>
      </c>
      <c r="I13" s="60">
        <v>0</v>
      </c>
      <c r="J13" s="60">
        <v>10275942</v>
      </c>
      <c r="K13" s="60">
        <v>6835038</v>
      </c>
      <c r="L13" s="60">
        <v>3472041</v>
      </c>
      <c r="M13" s="60">
        <v>20583021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20583021</v>
      </c>
      <c r="W13" s="60">
        <v>24224544</v>
      </c>
      <c r="X13" s="60">
        <v>-3641523</v>
      </c>
      <c r="Y13" s="61">
        <v>-15.03</v>
      </c>
      <c r="Z13" s="62">
        <v>48449090</v>
      </c>
    </row>
    <row r="14" spans="1:26" ht="12.75">
      <c r="A14" s="58" t="s">
        <v>40</v>
      </c>
      <c r="B14" s="19">
        <v>726560</v>
      </c>
      <c r="C14" s="19">
        <v>0</v>
      </c>
      <c r="D14" s="59">
        <v>400000</v>
      </c>
      <c r="E14" s="60">
        <v>400000</v>
      </c>
      <c r="F14" s="60">
        <v>0</v>
      </c>
      <c r="G14" s="60">
        <v>0</v>
      </c>
      <c r="H14" s="60">
        <v>172</v>
      </c>
      <c r="I14" s="60">
        <v>172</v>
      </c>
      <c r="J14" s="60">
        <v>0</v>
      </c>
      <c r="K14" s="60">
        <v>0</v>
      </c>
      <c r="L14" s="60">
        <v>20943</v>
      </c>
      <c r="M14" s="60">
        <v>20943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21115</v>
      </c>
      <c r="W14" s="60">
        <v>170183</v>
      </c>
      <c r="X14" s="60">
        <v>-149068</v>
      </c>
      <c r="Y14" s="61">
        <v>-87.59</v>
      </c>
      <c r="Z14" s="62">
        <v>400000</v>
      </c>
    </row>
    <row r="15" spans="1:26" ht="12.75">
      <c r="A15" s="58" t="s">
        <v>41</v>
      </c>
      <c r="B15" s="19">
        <v>27760875</v>
      </c>
      <c r="C15" s="19">
        <v>0</v>
      </c>
      <c r="D15" s="59">
        <v>41905235</v>
      </c>
      <c r="E15" s="60">
        <v>41905235</v>
      </c>
      <c r="F15" s="60">
        <v>4222923</v>
      </c>
      <c r="G15" s="60">
        <v>730572</v>
      </c>
      <c r="H15" s="60">
        <v>3461164</v>
      </c>
      <c r="I15" s="60">
        <v>8414659</v>
      </c>
      <c r="J15" s="60">
        <v>3273284</v>
      </c>
      <c r="K15" s="60">
        <v>2719996</v>
      </c>
      <c r="L15" s="60">
        <v>3565414</v>
      </c>
      <c r="M15" s="60">
        <v>9558694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17973353</v>
      </c>
      <c r="W15" s="60">
        <v>20658108</v>
      </c>
      <c r="X15" s="60">
        <v>-2684755</v>
      </c>
      <c r="Y15" s="61">
        <v>-13</v>
      </c>
      <c r="Z15" s="62">
        <v>41905235</v>
      </c>
    </row>
    <row r="16" spans="1:26" ht="12.75">
      <c r="A16" s="69" t="s">
        <v>42</v>
      </c>
      <c r="B16" s="19">
        <v>189620</v>
      </c>
      <c r="C16" s="19">
        <v>0</v>
      </c>
      <c r="D16" s="59">
        <v>2158034</v>
      </c>
      <c r="E16" s="60">
        <v>2158034</v>
      </c>
      <c r="F16" s="60">
        <v>0</v>
      </c>
      <c r="G16" s="60">
        <v>0</v>
      </c>
      <c r="H16" s="60">
        <v>0</v>
      </c>
      <c r="I16" s="60">
        <v>0</v>
      </c>
      <c r="J16" s="60">
        <v>667741</v>
      </c>
      <c r="K16" s="60">
        <v>0</v>
      </c>
      <c r="L16" s="60">
        <v>0</v>
      </c>
      <c r="M16" s="60">
        <v>667741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667741</v>
      </c>
      <c r="W16" s="60">
        <v>1079016</v>
      </c>
      <c r="X16" s="60">
        <v>-411275</v>
      </c>
      <c r="Y16" s="61">
        <v>-38.12</v>
      </c>
      <c r="Z16" s="62">
        <v>2158034</v>
      </c>
    </row>
    <row r="17" spans="1:26" ht="12.75">
      <c r="A17" s="58" t="s">
        <v>43</v>
      </c>
      <c r="B17" s="19">
        <v>154743259</v>
      </c>
      <c r="C17" s="19">
        <v>0</v>
      </c>
      <c r="D17" s="59">
        <v>119164713</v>
      </c>
      <c r="E17" s="60">
        <v>119164713</v>
      </c>
      <c r="F17" s="60">
        <v>4971885</v>
      </c>
      <c r="G17" s="60">
        <v>4460995</v>
      </c>
      <c r="H17" s="60">
        <v>6473768</v>
      </c>
      <c r="I17" s="60">
        <v>15906648</v>
      </c>
      <c r="J17" s="60">
        <v>5746536</v>
      </c>
      <c r="K17" s="60">
        <v>7977623</v>
      </c>
      <c r="L17" s="60">
        <v>9932803</v>
      </c>
      <c r="M17" s="60">
        <v>23656962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39563610</v>
      </c>
      <c r="W17" s="60">
        <v>57713292</v>
      </c>
      <c r="X17" s="60">
        <v>-18149682</v>
      </c>
      <c r="Y17" s="61">
        <v>-31.45</v>
      </c>
      <c r="Z17" s="62">
        <v>119164713</v>
      </c>
    </row>
    <row r="18" spans="1:26" ht="12.75">
      <c r="A18" s="70" t="s">
        <v>44</v>
      </c>
      <c r="B18" s="71">
        <f>SUM(B11:B17)</f>
        <v>330646228</v>
      </c>
      <c r="C18" s="71">
        <f>SUM(C11:C17)</f>
        <v>0</v>
      </c>
      <c r="D18" s="72">
        <f aca="true" t="shared" si="1" ref="D18:Z18">SUM(D11:D17)</f>
        <v>343970233</v>
      </c>
      <c r="E18" s="73">
        <f t="shared" si="1"/>
        <v>343970233</v>
      </c>
      <c r="F18" s="73">
        <f t="shared" si="1"/>
        <v>9587408</v>
      </c>
      <c r="G18" s="73">
        <f t="shared" si="1"/>
        <v>5577667</v>
      </c>
      <c r="H18" s="73">
        <f t="shared" si="1"/>
        <v>10314704</v>
      </c>
      <c r="I18" s="73">
        <f t="shared" si="1"/>
        <v>25479779</v>
      </c>
      <c r="J18" s="73">
        <f t="shared" si="1"/>
        <v>20340503</v>
      </c>
      <c r="K18" s="73">
        <f t="shared" si="1"/>
        <v>17595198</v>
      </c>
      <c r="L18" s="73">
        <f t="shared" si="1"/>
        <v>80156388</v>
      </c>
      <c r="M18" s="73">
        <f t="shared" si="1"/>
        <v>118092089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143571868</v>
      </c>
      <c r="W18" s="73">
        <f t="shared" si="1"/>
        <v>169286111</v>
      </c>
      <c r="X18" s="73">
        <f t="shared" si="1"/>
        <v>-25714243</v>
      </c>
      <c r="Y18" s="67">
        <f>+IF(W18&lt;&gt;0,(X18/W18)*100,0)</f>
        <v>-15.18981258893708</v>
      </c>
      <c r="Z18" s="74">
        <f t="shared" si="1"/>
        <v>343970233</v>
      </c>
    </row>
    <row r="19" spans="1:26" ht="12.75">
      <c r="A19" s="70" t="s">
        <v>45</v>
      </c>
      <c r="B19" s="75">
        <f>+B10-B18</f>
        <v>-52373614</v>
      </c>
      <c r="C19" s="75">
        <f>+C10-C18</f>
        <v>0</v>
      </c>
      <c r="D19" s="76">
        <f aca="true" t="shared" si="2" ref="D19:Z19">+D10-D18</f>
        <v>-27469335</v>
      </c>
      <c r="E19" s="77">
        <f t="shared" si="2"/>
        <v>-27469335</v>
      </c>
      <c r="F19" s="77">
        <f t="shared" si="2"/>
        <v>105895199</v>
      </c>
      <c r="G19" s="77">
        <f t="shared" si="2"/>
        <v>366438</v>
      </c>
      <c r="H19" s="77">
        <f t="shared" si="2"/>
        <v>-3322428</v>
      </c>
      <c r="I19" s="77">
        <f t="shared" si="2"/>
        <v>102939209</v>
      </c>
      <c r="J19" s="77">
        <f t="shared" si="2"/>
        <v>-14164278</v>
      </c>
      <c r="K19" s="77">
        <f t="shared" si="2"/>
        <v>-11939037</v>
      </c>
      <c r="L19" s="77">
        <f t="shared" si="2"/>
        <v>1266439</v>
      </c>
      <c r="M19" s="77">
        <f t="shared" si="2"/>
        <v>-24836876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78102333</v>
      </c>
      <c r="W19" s="77">
        <f>IF(E10=E18,0,W10-W18)</f>
        <v>-11850959</v>
      </c>
      <c r="X19" s="77">
        <f t="shared" si="2"/>
        <v>89953292</v>
      </c>
      <c r="Y19" s="78">
        <f>+IF(W19&lt;&gt;0,(X19/W19)*100,0)</f>
        <v>-759.0380829095773</v>
      </c>
      <c r="Z19" s="79">
        <f t="shared" si="2"/>
        <v>-27469335</v>
      </c>
    </row>
    <row r="20" spans="1:26" ht="12.75">
      <c r="A20" s="58" t="s">
        <v>46</v>
      </c>
      <c r="B20" s="19">
        <v>108380767</v>
      </c>
      <c r="C20" s="19">
        <v>0</v>
      </c>
      <c r="D20" s="59">
        <v>72446000</v>
      </c>
      <c r="E20" s="60">
        <v>72446000</v>
      </c>
      <c r="F20" s="60">
        <v>716059</v>
      </c>
      <c r="G20" s="60">
        <v>11493950</v>
      </c>
      <c r="H20" s="60">
        <v>7706130</v>
      </c>
      <c r="I20" s="60">
        <v>19916139</v>
      </c>
      <c r="J20" s="60">
        <v>5519622</v>
      </c>
      <c r="K20" s="60">
        <v>8244027</v>
      </c>
      <c r="L20" s="60">
        <v>8031701</v>
      </c>
      <c r="M20" s="60">
        <v>21795350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41711489</v>
      </c>
      <c r="W20" s="60">
        <v>35037600</v>
      </c>
      <c r="X20" s="60">
        <v>6673889</v>
      </c>
      <c r="Y20" s="61">
        <v>19.05</v>
      </c>
      <c r="Z20" s="62">
        <v>72446000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56007153</v>
      </c>
      <c r="C22" s="86">
        <f>SUM(C19:C21)</f>
        <v>0</v>
      </c>
      <c r="D22" s="87">
        <f aca="true" t="shared" si="3" ref="D22:Z22">SUM(D19:D21)</f>
        <v>44976665</v>
      </c>
      <c r="E22" s="88">
        <f t="shared" si="3"/>
        <v>44976665</v>
      </c>
      <c r="F22" s="88">
        <f t="shared" si="3"/>
        <v>106611258</v>
      </c>
      <c r="G22" s="88">
        <f t="shared" si="3"/>
        <v>11860388</v>
      </c>
      <c r="H22" s="88">
        <f t="shared" si="3"/>
        <v>4383702</v>
      </c>
      <c r="I22" s="88">
        <f t="shared" si="3"/>
        <v>122855348</v>
      </c>
      <c r="J22" s="88">
        <f t="shared" si="3"/>
        <v>-8644656</v>
      </c>
      <c r="K22" s="88">
        <f t="shared" si="3"/>
        <v>-3695010</v>
      </c>
      <c r="L22" s="88">
        <f t="shared" si="3"/>
        <v>9298140</v>
      </c>
      <c r="M22" s="88">
        <f t="shared" si="3"/>
        <v>-3041526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119813822</v>
      </c>
      <c r="W22" s="88">
        <f t="shared" si="3"/>
        <v>23186641</v>
      </c>
      <c r="X22" s="88">
        <f t="shared" si="3"/>
        <v>96627181</v>
      </c>
      <c r="Y22" s="89">
        <f>+IF(W22&lt;&gt;0,(X22/W22)*100,0)</f>
        <v>416.73643457023377</v>
      </c>
      <c r="Z22" s="90">
        <f t="shared" si="3"/>
        <v>44976665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56007153</v>
      </c>
      <c r="C24" s="75">
        <f>SUM(C22:C23)</f>
        <v>0</v>
      </c>
      <c r="D24" s="76">
        <f aca="true" t="shared" si="4" ref="D24:Z24">SUM(D22:D23)</f>
        <v>44976665</v>
      </c>
      <c r="E24" s="77">
        <f t="shared" si="4"/>
        <v>44976665</v>
      </c>
      <c r="F24" s="77">
        <f t="shared" si="4"/>
        <v>106611258</v>
      </c>
      <c r="G24" s="77">
        <f t="shared" si="4"/>
        <v>11860388</v>
      </c>
      <c r="H24" s="77">
        <f t="shared" si="4"/>
        <v>4383702</v>
      </c>
      <c r="I24" s="77">
        <f t="shared" si="4"/>
        <v>122855348</v>
      </c>
      <c r="J24" s="77">
        <f t="shared" si="4"/>
        <v>-8644656</v>
      </c>
      <c r="K24" s="77">
        <f t="shared" si="4"/>
        <v>-3695010</v>
      </c>
      <c r="L24" s="77">
        <f t="shared" si="4"/>
        <v>9298140</v>
      </c>
      <c r="M24" s="77">
        <f t="shared" si="4"/>
        <v>-3041526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119813822</v>
      </c>
      <c r="W24" s="77">
        <f t="shared" si="4"/>
        <v>23186641</v>
      </c>
      <c r="X24" s="77">
        <f t="shared" si="4"/>
        <v>96627181</v>
      </c>
      <c r="Y24" s="78">
        <f>+IF(W24&lt;&gt;0,(X24/W24)*100,0)</f>
        <v>416.73643457023377</v>
      </c>
      <c r="Z24" s="79">
        <f t="shared" si="4"/>
        <v>44976665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75808467</v>
      </c>
      <c r="C27" s="22">
        <v>0</v>
      </c>
      <c r="D27" s="99">
        <v>93690598</v>
      </c>
      <c r="E27" s="100">
        <v>93690598</v>
      </c>
      <c r="F27" s="100">
        <v>5867797</v>
      </c>
      <c r="G27" s="100">
        <v>12569879</v>
      </c>
      <c r="H27" s="100">
        <v>6660811</v>
      </c>
      <c r="I27" s="100">
        <v>25098487</v>
      </c>
      <c r="J27" s="100">
        <v>4344393</v>
      </c>
      <c r="K27" s="100">
        <v>8157517</v>
      </c>
      <c r="L27" s="100">
        <v>6891977</v>
      </c>
      <c r="M27" s="100">
        <v>19393887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44492374</v>
      </c>
      <c r="W27" s="100">
        <v>46845299</v>
      </c>
      <c r="X27" s="100">
        <v>-2352925</v>
      </c>
      <c r="Y27" s="101">
        <v>-5.02</v>
      </c>
      <c r="Z27" s="102">
        <v>93690598</v>
      </c>
    </row>
    <row r="28" spans="1:26" ht="12.75">
      <c r="A28" s="103" t="s">
        <v>46</v>
      </c>
      <c r="B28" s="19">
        <v>59628279</v>
      </c>
      <c r="C28" s="19">
        <v>0</v>
      </c>
      <c r="D28" s="59">
        <v>70068999</v>
      </c>
      <c r="E28" s="60">
        <v>70068999</v>
      </c>
      <c r="F28" s="60">
        <v>5709155</v>
      </c>
      <c r="G28" s="60">
        <v>11780027</v>
      </c>
      <c r="H28" s="60">
        <v>5961543</v>
      </c>
      <c r="I28" s="60">
        <v>23450725</v>
      </c>
      <c r="J28" s="60">
        <v>4924179</v>
      </c>
      <c r="K28" s="60">
        <v>8112267</v>
      </c>
      <c r="L28" s="60">
        <v>6767046</v>
      </c>
      <c r="M28" s="60">
        <v>19803492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43254217</v>
      </c>
      <c r="W28" s="60">
        <v>35034500</v>
      </c>
      <c r="X28" s="60">
        <v>8219717</v>
      </c>
      <c r="Y28" s="61">
        <v>23.46</v>
      </c>
      <c r="Z28" s="62">
        <v>70068999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16180188</v>
      </c>
      <c r="C31" s="19">
        <v>0</v>
      </c>
      <c r="D31" s="59">
        <v>23621599</v>
      </c>
      <c r="E31" s="60">
        <v>23621599</v>
      </c>
      <c r="F31" s="60">
        <v>158642</v>
      </c>
      <c r="G31" s="60">
        <v>789852</v>
      </c>
      <c r="H31" s="60">
        <v>699268</v>
      </c>
      <c r="I31" s="60">
        <v>1647762</v>
      </c>
      <c r="J31" s="60">
        <v>-579786</v>
      </c>
      <c r="K31" s="60">
        <v>45250</v>
      </c>
      <c r="L31" s="60">
        <v>124931</v>
      </c>
      <c r="M31" s="60">
        <v>-409605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1238157</v>
      </c>
      <c r="W31" s="60">
        <v>11810800</v>
      </c>
      <c r="X31" s="60">
        <v>-10572643</v>
      </c>
      <c r="Y31" s="61">
        <v>-89.52</v>
      </c>
      <c r="Z31" s="62">
        <v>23621599</v>
      </c>
    </row>
    <row r="32" spans="1:26" ht="12.75">
      <c r="A32" s="70" t="s">
        <v>54</v>
      </c>
      <c r="B32" s="22">
        <f>SUM(B28:B31)</f>
        <v>75808467</v>
      </c>
      <c r="C32" s="22">
        <f>SUM(C28:C31)</f>
        <v>0</v>
      </c>
      <c r="D32" s="99">
        <f aca="true" t="shared" si="5" ref="D32:Z32">SUM(D28:D31)</f>
        <v>93690598</v>
      </c>
      <c r="E32" s="100">
        <f t="shared" si="5"/>
        <v>93690598</v>
      </c>
      <c r="F32" s="100">
        <f t="shared" si="5"/>
        <v>5867797</v>
      </c>
      <c r="G32" s="100">
        <f t="shared" si="5"/>
        <v>12569879</v>
      </c>
      <c r="H32" s="100">
        <f t="shared" si="5"/>
        <v>6660811</v>
      </c>
      <c r="I32" s="100">
        <f t="shared" si="5"/>
        <v>25098487</v>
      </c>
      <c r="J32" s="100">
        <f t="shared" si="5"/>
        <v>4344393</v>
      </c>
      <c r="K32" s="100">
        <f t="shared" si="5"/>
        <v>8157517</v>
      </c>
      <c r="L32" s="100">
        <f t="shared" si="5"/>
        <v>6891977</v>
      </c>
      <c r="M32" s="100">
        <f t="shared" si="5"/>
        <v>19393887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44492374</v>
      </c>
      <c r="W32" s="100">
        <f t="shared" si="5"/>
        <v>46845300</v>
      </c>
      <c r="X32" s="100">
        <f t="shared" si="5"/>
        <v>-2352926</v>
      </c>
      <c r="Y32" s="101">
        <f>+IF(W32&lt;&gt;0,(X32/W32)*100,0)</f>
        <v>-5.0227578860632764</v>
      </c>
      <c r="Z32" s="102">
        <f t="shared" si="5"/>
        <v>93690598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174591585</v>
      </c>
      <c r="C35" s="19">
        <v>0</v>
      </c>
      <c r="D35" s="59">
        <v>102086750</v>
      </c>
      <c r="E35" s="60">
        <v>102086750</v>
      </c>
      <c r="F35" s="60">
        <v>292369747</v>
      </c>
      <c r="G35" s="60">
        <v>256967199</v>
      </c>
      <c r="H35" s="60">
        <v>238561675</v>
      </c>
      <c r="I35" s="60">
        <v>238561675</v>
      </c>
      <c r="J35" s="60">
        <v>223280035</v>
      </c>
      <c r="K35" s="60">
        <v>207728524</v>
      </c>
      <c r="L35" s="60">
        <v>276329036</v>
      </c>
      <c r="M35" s="60">
        <v>276329036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276329036</v>
      </c>
      <c r="W35" s="60">
        <v>51043375</v>
      </c>
      <c r="X35" s="60">
        <v>225285661</v>
      </c>
      <c r="Y35" s="61">
        <v>441.36</v>
      </c>
      <c r="Z35" s="62">
        <v>102086750</v>
      </c>
    </row>
    <row r="36" spans="1:26" ht="12.75">
      <c r="A36" s="58" t="s">
        <v>57</v>
      </c>
      <c r="B36" s="19">
        <v>619397477</v>
      </c>
      <c r="C36" s="19">
        <v>0</v>
      </c>
      <c r="D36" s="59">
        <v>757393761</v>
      </c>
      <c r="E36" s="60">
        <v>757393761</v>
      </c>
      <c r="F36" s="60">
        <v>607645225</v>
      </c>
      <c r="G36" s="60">
        <v>620215104</v>
      </c>
      <c r="H36" s="60">
        <v>626875913</v>
      </c>
      <c r="I36" s="60">
        <v>626875913</v>
      </c>
      <c r="J36" s="60">
        <v>631220306</v>
      </c>
      <c r="K36" s="60">
        <v>639377822</v>
      </c>
      <c r="L36" s="60">
        <v>646269799</v>
      </c>
      <c r="M36" s="60">
        <v>646269799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646269799</v>
      </c>
      <c r="W36" s="60">
        <v>378696881</v>
      </c>
      <c r="X36" s="60">
        <v>267572918</v>
      </c>
      <c r="Y36" s="61">
        <v>70.66</v>
      </c>
      <c r="Z36" s="62">
        <v>757393761</v>
      </c>
    </row>
    <row r="37" spans="1:26" ht="12.75">
      <c r="A37" s="58" t="s">
        <v>58</v>
      </c>
      <c r="B37" s="19">
        <v>51042437</v>
      </c>
      <c r="C37" s="19">
        <v>0</v>
      </c>
      <c r="D37" s="59">
        <v>36049340</v>
      </c>
      <c r="E37" s="60">
        <v>36049340</v>
      </c>
      <c r="F37" s="60">
        <v>31557344</v>
      </c>
      <c r="G37" s="60">
        <v>16756805</v>
      </c>
      <c r="H37" s="60">
        <v>10730045</v>
      </c>
      <c r="I37" s="60">
        <v>10730045</v>
      </c>
      <c r="J37" s="60">
        <v>14890268</v>
      </c>
      <c r="K37" s="60">
        <v>9497588</v>
      </c>
      <c r="L37" s="60">
        <v>11063747</v>
      </c>
      <c r="M37" s="60">
        <v>11063747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11063747</v>
      </c>
      <c r="W37" s="60">
        <v>18024670</v>
      </c>
      <c r="X37" s="60">
        <v>-6960923</v>
      </c>
      <c r="Y37" s="61">
        <v>-38.62</v>
      </c>
      <c r="Z37" s="62">
        <v>36049340</v>
      </c>
    </row>
    <row r="38" spans="1:26" ht="12.75">
      <c r="A38" s="58" t="s">
        <v>59</v>
      </c>
      <c r="B38" s="19">
        <v>4318896</v>
      </c>
      <c r="C38" s="19">
        <v>0</v>
      </c>
      <c r="D38" s="59">
        <v>3226902</v>
      </c>
      <c r="E38" s="60">
        <v>3226902</v>
      </c>
      <c r="F38" s="60">
        <v>5814682</v>
      </c>
      <c r="G38" s="60">
        <v>5814682</v>
      </c>
      <c r="H38" s="60">
        <v>5814682</v>
      </c>
      <c r="I38" s="60">
        <v>5814682</v>
      </c>
      <c r="J38" s="60">
        <v>5814682</v>
      </c>
      <c r="K38" s="60">
        <v>5814682</v>
      </c>
      <c r="L38" s="60">
        <v>5814682</v>
      </c>
      <c r="M38" s="60">
        <v>5814682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5814682</v>
      </c>
      <c r="W38" s="60">
        <v>1613451</v>
      </c>
      <c r="X38" s="60">
        <v>4201231</v>
      </c>
      <c r="Y38" s="61">
        <v>260.39</v>
      </c>
      <c r="Z38" s="62">
        <v>3226902</v>
      </c>
    </row>
    <row r="39" spans="1:26" ht="12.75">
      <c r="A39" s="58" t="s">
        <v>60</v>
      </c>
      <c r="B39" s="19">
        <v>738627729</v>
      </c>
      <c r="C39" s="19">
        <v>0</v>
      </c>
      <c r="D39" s="59">
        <v>820204268</v>
      </c>
      <c r="E39" s="60">
        <v>820204268</v>
      </c>
      <c r="F39" s="60">
        <v>862642946</v>
      </c>
      <c r="G39" s="60">
        <v>854610816</v>
      </c>
      <c r="H39" s="60">
        <v>848892862</v>
      </c>
      <c r="I39" s="60">
        <v>848892862</v>
      </c>
      <c r="J39" s="60">
        <v>833795391</v>
      </c>
      <c r="K39" s="60">
        <v>831794076</v>
      </c>
      <c r="L39" s="60">
        <v>905720406</v>
      </c>
      <c r="M39" s="60">
        <v>905720406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905720406</v>
      </c>
      <c r="W39" s="60">
        <v>410102134</v>
      </c>
      <c r="X39" s="60">
        <v>495618272</v>
      </c>
      <c r="Y39" s="61">
        <v>120.85</v>
      </c>
      <c r="Z39" s="62">
        <v>820204268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104974535</v>
      </c>
      <c r="C42" s="19">
        <v>0</v>
      </c>
      <c r="D42" s="59">
        <v>95526737</v>
      </c>
      <c r="E42" s="60">
        <v>95526737</v>
      </c>
      <c r="F42" s="60">
        <v>119200940</v>
      </c>
      <c r="G42" s="60">
        <v>-21443019</v>
      </c>
      <c r="H42" s="60">
        <v>-12658779</v>
      </c>
      <c r="I42" s="60">
        <v>85099142</v>
      </c>
      <c r="J42" s="60">
        <v>-6790775</v>
      </c>
      <c r="K42" s="60">
        <v>-6701602</v>
      </c>
      <c r="L42" s="60">
        <v>74744703</v>
      </c>
      <c r="M42" s="60">
        <v>61252326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146351468</v>
      </c>
      <c r="W42" s="60">
        <v>108637806</v>
      </c>
      <c r="X42" s="60">
        <v>37713662</v>
      </c>
      <c r="Y42" s="61">
        <v>34.72</v>
      </c>
      <c r="Z42" s="62">
        <v>95526737</v>
      </c>
    </row>
    <row r="43" spans="1:26" ht="12.75">
      <c r="A43" s="58" t="s">
        <v>63</v>
      </c>
      <c r="B43" s="19">
        <v>-78209937</v>
      </c>
      <c r="C43" s="19">
        <v>0</v>
      </c>
      <c r="D43" s="59">
        <v>-93690596</v>
      </c>
      <c r="E43" s="60">
        <v>-93690596</v>
      </c>
      <c r="F43" s="60">
        <v>-17266810</v>
      </c>
      <c r="G43" s="60">
        <v>-12569879</v>
      </c>
      <c r="H43" s="60">
        <v>-6660809</v>
      </c>
      <c r="I43" s="60">
        <v>-36497498</v>
      </c>
      <c r="J43" s="60">
        <v>-7994305</v>
      </c>
      <c r="K43" s="60">
        <v>-8157516</v>
      </c>
      <c r="L43" s="60">
        <v>-6891976</v>
      </c>
      <c r="M43" s="60">
        <v>-23043797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-59541295</v>
      </c>
      <c r="W43" s="60">
        <v>-44345298</v>
      </c>
      <c r="X43" s="60">
        <v>-15195997</v>
      </c>
      <c r="Y43" s="61">
        <v>34.27</v>
      </c>
      <c r="Z43" s="62">
        <v>-93690596</v>
      </c>
    </row>
    <row r="44" spans="1:26" ht="12.75">
      <c r="A44" s="58" t="s">
        <v>64</v>
      </c>
      <c r="B44" s="19">
        <v>758261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94549092</v>
      </c>
      <c r="C45" s="22">
        <v>0</v>
      </c>
      <c r="D45" s="99">
        <v>43362122</v>
      </c>
      <c r="E45" s="100">
        <v>43362122</v>
      </c>
      <c r="F45" s="100">
        <v>196485626</v>
      </c>
      <c r="G45" s="100">
        <v>162472728</v>
      </c>
      <c r="H45" s="100">
        <v>143153140</v>
      </c>
      <c r="I45" s="100">
        <v>143153140</v>
      </c>
      <c r="J45" s="100">
        <v>128368060</v>
      </c>
      <c r="K45" s="100">
        <v>113508942</v>
      </c>
      <c r="L45" s="100">
        <v>181361669</v>
      </c>
      <c r="M45" s="100">
        <v>181361669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181361669</v>
      </c>
      <c r="W45" s="100">
        <v>105818489</v>
      </c>
      <c r="X45" s="100">
        <v>75543180</v>
      </c>
      <c r="Y45" s="101">
        <v>71.39</v>
      </c>
      <c r="Z45" s="102">
        <v>43362122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4011117</v>
      </c>
      <c r="C49" s="52">
        <v>0</v>
      </c>
      <c r="D49" s="129">
        <v>1644777</v>
      </c>
      <c r="E49" s="54">
        <v>1435959</v>
      </c>
      <c r="F49" s="54">
        <v>0</v>
      </c>
      <c r="G49" s="54">
        <v>0</v>
      </c>
      <c r="H49" s="54">
        <v>0</v>
      </c>
      <c r="I49" s="54">
        <v>1346045</v>
      </c>
      <c r="J49" s="54">
        <v>0</v>
      </c>
      <c r="K49" s="54">
        <v>0</v>
      </c>
      <c r="L49" s="54">
        <v>0</v>
      </c>
      <c r="M49" s="54">
        <v>44608725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53046623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495756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495756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84.42919965187227</v>
      </c>
      <c r="C58" s="5">
        <f>IF(C67=0,0,+(C76/C67)*100)</f>
        <v>0</v>
      </c>
      <c r="D58" s="6">
        <f aca="true" t="shared" si="6" ref="D58:Z58">IF(D67=0,0,+(D76/D67)*100)</f>
        <v>100.00018610318313</v>
      </c>
      <c r="E58" s="7">
        <f t="shared" si="6"/>
        <v>100.00018610318313</v>
      </c>
      <c r="F58" s="7">
        <f t="shared" si="6"/>
        <v>99.9999922896281</v>
      </c>
      <c r="G58" s="7">
        <f t="shared" si="6"/>
        <v>100</v>
      </c>
      <c r="H58" s="7">
        <f t="shared" si="6"/>
        <v>159.8330240967931</v>
      </c>
      <c r="I58" s="7">
        <f t="shared" si="6"/>
        <v>112.11888412352376</v>
      </c>
      <c r="J58" s="7">
        <f t="shared" si="6"/>
        <v>100</v>
      </c>
      <c r="K58" s="7">
        <f t="shared" si="6"/>
        <v>338.45663695126063</v>
      </c>
      <c r="L58" s="7">
        <f t="shared" si="6"/>
        <v>99.99997181299388</v>
      </c>
      <c r="M58" s="7">
        <f t="shared" si="6"/>
        <v>184.41980577253042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138.49564110177636</v>
      </c>
      <c r="W58" s="7">
        <f t="shared" si="6"/>
        <v>106.47995821189879</v>
      </c>
      <c r="X58" s="7">
        <f t="shared" si="6"/>
        <v>0</v>
      </c>
      <c r="Y58" s="7">
        <f t="shared" si="6"/>
        <v>0</v>
      </c>
      <c r="Z58" s="8">
        <f t="shared" si="6"/>
        <v>100.00018610318313</v>
      </c>
    </row>
    <row r="59" spans="1:26" ht="12.75">
      <c r="A59" s="37" t="s">
        <v>31</v>
      </c>
      <c r="B59" s="9">
        <f aca="true" t="shared" si="7" ref="B59:Z66">IF(B68=0,0,+(B77/B68)*100)</f>
        <v>57.398219683134165</v>
      </c>
      <c r="C59" s="9">
        <f t="shared" si="7"/>
        <v>0</v>
      </c>
      <c r="D59" s="2">
        <f t="shared" si="7"/>
        <v>100.00000848514998</v>
      </c>
      <c r="E59" s="10">
        <f t="shared" si="7"/>
        <v>100.00000848514998</v>
      </c>
      <c r="F59" s="10">
        <f t="shared" si="7"/>
        <v>100</v>
      </c>
      <c r="G59" s="10">
        <f t="shared" si="7"/>
        <v>27.493555285311285</v>
      </c>
      <c r="H59" s="10">
        <f t="shared" si="7"/>
        <v>412.4079783397069</v>
      </c>
      <c r="I59" s="10">
        <f t="shared" si="7"/>
        <v>102.84760243478928</v>
      </c>
      <c r="J59" s="10">
        <f t="shared" si="7"/>
        <v>100</v>
      </c>
      <c r="K59" s="10">
        <f t="shared" si="7"/>
        <v>994.2457794316276</v>
      </c>
      <c r="L59" s="10">
        <f t="shared" si="7"/>
        <v>99.99983887236435</v>
      </c>
      <c r="M59" s="10">
        <f t="shared" si="7"/>
        <v>423.5678435734724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147.49405951984875</v>
      </c>
      <c r="W59" s="10">
        <f t="shared" si="7"/>
        <v>97.68808522077002</v>
      </c>
      <c r="X59" s="10">
        <f t="shared" si="7"/>
        <v>0</v>
      </c>
      <c r="Y59" s="10">
        <f t="shared" si="7"/>
        <v>0</v>
      </c>
      <c r="Z59" s="11">
        <f t="shared" si="7"/>
        <v>100.00000848514998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100.00000534167575</v>
      </c>
      <c r="E60" s="13">
        <f t="shared" si="7"/>
        <v>100.00000534167575</v>
      </c>
      <c r="F60" s="13">
        <f t="shared" si="7"/>
        <v>99.99996145581392</v>
      </c>
      <c r="G60" s="13">
        <f t="shared" si="7"/>
        <v>669.2272623053093</v>
      </c>
      <c r="H60" s="13">
        <f t="shared" si="7"/>
        <v>100</v>
      </c>
      <c r="I60" s="13">
        <f t="shared" si="7"/>
        <v>135.41896564652237</v>
      </c>
      <c r="J60" s="13">
        <f t="shared" si="7"/>
        <v>100</v>
      </c>
      <c r="K60" s="13">
        <f t="shared" si="7"/>
        <v>193.15278810228304</v>
      </c>
      <c r="L60" s="13">
        <f t="shared" si="7"/>
        <v>100</v>
      </c>
      <c r="M60" s="13">
        <f t="shared" si="7"/>
        <v>132.69522068068886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133.8027914386384</v>
      </c>
      <c r="W60" s="13">
        <f t="shared" si="7"/>
        <v>113.30951636762983</v>
      </c>
      <c r="X60" s="13">
        <f t="shared" si="7"/>
        <v>0</v>
      </c>
      <c r="Y60" s="13">
        <f t="shared" si="7"/>
        <v>0</v>
      </c>
      <c r="Z60" s="14">
        <f t="shared" si="7"/>
        <v>100.00000534167575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100.00000570184349</v>
      </c>
      <c r="E61" s="13">
        <f t="shared" si="7"/>
        <v>100.00000570184349</v>
      </c>
      <c r="F61" s="13">
        <f t="shared" si="7"/>
        <v>100</v>
      </c>
      <c r="G61" s="13">
        <f t="shared" si="7"/>
        <v>0</v>
      </c>
      <c r="H61" s="13">
        <f t="shared" si="7"/>
        <v>100</v>
      </c>
      <c r="I61" s="13">
        <f t="shared" si="7"/>
        <v>143.62350231667025</v>
      </c>
      <c r="J61" s="13">
        <f t="shared" si="7"/>
        <v>100</v>
      </c>
      <c r="K61" s="13">
        <f t="shared" si="7"/>
        <v>205.03195967478632</v>
      </c>
      <c r="L61" s="13">
        <f t="shared" si="7"/>
        <v>100</v>
      </c>
      <c r="M61" s="13">
        <f t="shared" si="7"/>
        <v>137.35681006573216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139.7924135370737</v>
      </c>
      <c r="W61" s="13">
        <f t="shared" si="7"/>
        <v>110.66492806605434</v>
      </c>
      <c r="X61" s="13">
        <f t="shared" si="7"/>
        <v>0</v>
      </c>
      <c r="Y61" s="13">
        <f t="shared" si="7"/>
        <v>0</v>
      </c>
      <c r="Z61" s="14">
        <f t="shared" si="7"/>
        <v>100.00000570184349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99.99973984010573</v>
      </c>
      <c r="G64" s="13">
        <f t="shared" si="7"/>
        <v>100</v>
      </c>
      <c r="H64" s="13">
        <f t="shared" si="7"/>
        <v>100</v>
      </c>
      <c r="I64" s="13">
        <f t="shared" si="7"/>
        <v>99.99991179534403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99.99995518426215</v>
      </c>
      <c r="W64" s="13">
        <f t="shared" si="7"/>
        <v>175.51640589708842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100.00002639851408</v>
      </c>
      <c r="C66" s="15">
        <f t="shared" si="7"/>
        <v>0</v>
      </c>
      <c r="D66" s="4">
        <f t="shared" si="7"/>
        <v>100.00292085968141</v>
      </c>
      <c r="E66" s="16">
        <f t="shared" si="7"/>
        <v>100.00292085968141</v>
      </c>
      <c r="F66" s="16">
        <f t="shared" si="7"/>
        <v>100</v>
      </c>
      <c r="G66" s="16">
        <f t="shared" si="7"/>
        <v>100</v>
      </c>
      <c r="H66" s="16">
        <f t="shared" si="7"/>
        <v>99.98829940159797</v>
      </c>
      <c r="I66" s="16">
        <f t="shared" si="7"/>
        <v>99.99579962196597</v>
      </c>
      <c r="J66" s="16">
        <f t="shared" si="7"/>
        <v>100</v>
      </c>
      <c r="K66" s="16">
        <f t="shared" si="7"/>
        <v>100.04360217491113</v>
      </c>
      <c r="L66" s="16">
        <f t="shared" si="7"/>
        <v>100</v>
      </c>
      <c r="M66" s="16">
        <f t="shared" si="7"/>
        <v>100.01586094468206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100.00558420520366</v>
      </c>
      <c r="W66" s="16">
        <f t="shared" si="7"/>
        <v>101.1998625989567</v>
      </c>
      <c r="X66" s="16">
        <f t="shared" si="7"/>
        <v>0</v>
      </c>
      <c r="Y66" s="16">
        <f t="shared" si="7"/>
        <v>0</v>
      </c>
      <c r="Z66" s="17">
        <f t="shared" si="7"/>
        <v>100.00292085968141</v>
      </c>
    </row>
    <row r="67" spans="1:26" ht="12.75" hidden="1">
      <c r="A67" s="41" t="s">
        <v>287</v>
      </c>
      <c r="B67" s="24">
        <v>54561582</v>
      </c>
      <c r="C67" s="24"/>
      <c r="D67" s="25">
        <v>65017695</v>
      </c>
      <c r="E67" s="26">
        <v>65017695</v>
      </c>
      <c r="F67" s="26">
        <v>12969543</v>
      </c>
      <c r="G67" s="26">
        <v>3673181</v>
      </c>
      <c r="H67" s="26">
        <v>4227077</v>
      </c>
      <c r="I67" s="26">
        <v>20869801</v>
      </c>
      <c r="J67" s="26">
        <v>4195343</v>
      </c>
      <c r="K67" s="26">
        <v>4243590</v>
      </c>
      <c r="L67" s="26">
        <v>3547734</v>
      </c>
      <c r="M67" s="26">
        <v>11986667</v>
      </c>
      <c r="N67" s="26"/>
      <c r="O67" s="26"/>
      <c r="P67" s="26"/>
      <c r="Q67" s="26"/>
      <c r="R67" s="26"/>
      <c r="S67" s="26"/>
      <c r="T67" s="26"/>
      <c r="U67" s="26"/>
      <c r="V67" s="26">
        <v>32856468</v>
      </c>
      <c r="W67" s="26">
        <v>30508206</v>
      </c>
      <c r="X67" s="26"/>
      <c r="Y67" s="25"/>
      <c r="Z67" s="27">
        <v>65017695</v>
      </c>
    </row>
    <row r="68" spans="1:26" ht="12.75" hidden="1">
      <c r="A68" s="37" t="s">
        <v>31</v>
      </c>
      <c r="B68" s="19">
        <v>19942068</v>
      </c>
      <c r="C68" s="19"/>
      <c r="D68" s="20">
        <v>23570591</v>
      </c>
      <c r="E68" s="21">
        <v>23570591</v>
      </c>
      <c r="F68" s="21">
        <v>10087602</v>
      </c>
      <c r="G68" s="21">
        <v>2944661</v>
      </c>
      <c r="H68" s="21">
        <v>809592</v>
      </c>
      <c r="I68" s="21">
        <v>13841855</v>
      </c>
      <c r="J68" s="21">
        <v>807907</v>
      </c>
      <c r="K68" s="21">
        <v>809962</v>
      </c>
      <c r="L68" s="21">
        <v>620626</v>
      </c>
      <c r="M68" s="21">
        <v>2238495</v>
      </c>
      <c r="N68" s="21"/>
      <c r="O68" s="21"/>
      <c r="P68" s="21"/>
      <c r="Q68" s="21"/>
      <c r="R68" s="21"/>
      <c r="S68" s="21"/>
      <c r="T68" s="21"/>
      <c r="U68" s="21"/>
      <c r="V68" s="21">
        <v>16080350</v>
      </c>
      <c r="W68" s="21">
        <v>11785296</v>
      </c>
      <c r="X68" s="21"/>
      <c r="Y68" s="20"/>
      <c r="Z68" s="23">
        <v>23570591</v>
      </c>
    </row>
    <row r="69" spans="1:26" ht="12.75" hidden="1">
      <c r="A69" s="38" t="s">
        <v>32</v>
      </c>
      <c r="B69" s="19">
        <v>30831422</v>
      </c>
      <c r="C69" s="19"/>
      <c r="D69" s="20">
        <v>37441434</v>
      </c>
      <c r="E69" s="21">
        <v>37441434</v>
      </c>
      <c r="F69" s="21">
        <v>2594425</v>
      </c>
      <c r="G69" s="21">
        <v>375082</v>
      </c>
      <c r="H69" s="21">
        <v>3058529</v>
      </c>
      <c r="I69" s="21">
        <v>6028036</v>
      </c>
      <c r="J69" s="21">
        <v>3037123</v>
      </c>
      <c r="K69" s="21">
        <v>3087315</v>
      </c>
      <c r="L69" s="21">
        <v>2671710</v>
      </c>
      <c r="M69" s="21">
        <v>8796148</v>
      </c>
      <c r="N69" s="21"/>
      <c r="O69" s="21"/>
      <c r="P69" s="21"/>
      <c r="Q69" s="21"/>
      <c r="R69" s="21"/>
      <c r="S69" s="21"/>
      <c r="T69" s="21"/>
      <c r="U69" s="21"/>
      <c r="V69" s="21">
        <v>14824184</v>
      </c>
      <c r="W69" s="21">
        <v>16720014</v>
      </c>
      <c r="X69" s="21"/>
      <c r="Y69" s="20"/>
      <c r="Z69" s="23">
        <v>37441434</v>
      </c>
    </row>
    <row r="70" spans="1:26" ht="12.75" hidden="1">
      <c r="A70" s="39" t="s">
        <v>103</v>
      </c>
      <c r="B70" s="19">
        <v>29507365</v>
      </c>
      <c r="C70" s="19"/>
      <c r="D70" s="20">
        <v>35076375</v>
      </c>
      <c r="E70" s="21">
        <v>35076375</v>
      </c>
      <c r="F70" s="21">
        <v>2210046</v>
      </c>
      <c r="G70" s="21"/>
      <c r="H70" s="21">
        <v>2684263</v>
      </c>
      <c r="I70" s="21">
        <v>4894309</v>
      </c>
      <c r="J70" s="21">
        <v>2659066</v>
      </c>
      <c r="K70" s="21">
        <v>2738138</v>
      </c>
      <c r="L70" s="21">
        <v>2301312</v>
      </c>
      <c r="M70" s="21">
        <v>7698516</v>
      </c>
      <c r="N70" s="21"/>
      <c r="O70" s="21"/>
      <c r="P70" s="21"/>
      <c r="Q70" s="21"/>
      <c r="R70" s="21"/>
      <c r="S70" s="21"/>
      <c r="T70" s="21"/>
      <c r="U70" s="21"/>
      <c r="V70" s="21">
        <v>12592825</v>
      </c>
      <c r="W70" s="21">
        <v>16038186</v>
      </c>
      <c r="X70" s="21"/>
      <c r="Y70" s="20"/>
      <c r="Z70" s="23">
        <v>35076375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1324057</v>
      </c>
      <c r="C73" s="19"/>
      <c r="D73" s="20">
        <v>2365059</v>
      </c>
      <c r="E73" s="21">
        <v>2365059</v>
      </c>
      <c r="F73" s="21">
        <v>384379</v>
      </c>
      <c r="G73" s="21">
        <v>375082</v>
      </c>
      <c r="H73" s="21">
        <v>374266</v>
      </c>
      <c r="I73" s="21">
        <v>1133727</v>
      </c>
      <c r="J73" s="21">
        <v>378057</v>
      </c>
      <c r="K73" s="21">
        <v>349177</v>
      </c>
      <c r="L73" s="21">
        <v>370398</v>
      </c>
      <c r="M73" s="21">
        <v>1097632</v>
      </c>
      <c r="N73" s="21"/>
      <c r="O73" s="21"/>
      <c r="P73" s="21"/>
      <c r="Q73" s="21"/>
      <c r="R73" s="21"/>
      <c r="S73" s="21"/>
      <c r="T73" s="21"/>
      <c r="U73" s="21"/>
      <c r="V73" s="21">
        <v>2231359</v>
      </c>
      <c r="W73" s="21">
        <v>681828</v>
      </c>
      <c r="X73" s="21"/>
      <c r="Y73" s="20"/>
      <c r="Z73" s="23">
        <v>2365059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3788092</v>
      </c>
      <c r="C75" s="28"/>
      <c r="D75" s="29">
        <v>4005670</v>
      </c>
      <c r="E75" s="30">
        <v>4005670</v>
      </c>
      <c r="F75" s="30">
        <v>287516</v>
      </c>
      <c r="G75" s="30">
        <v>353438</v>
      </c>
      <c r="H75" s="30">
        <v>358956</v>
      </c>
      <c r="I75" s="30">
        <v>999910</v>
      </c>
      <c r="J75" s="30">
        <v>350313</v>
      </c>
      <c r="K75" s="30">
        <v>346313</v>
      </c>
      <c r="L75" s="30">
        <v>255398</v>
      </c>
      <c r="M75" s="30">
        <v>952024</v>
      </c>
      <c r="N75" s="30"/>
      <c r="O75" s="30"/>
      <c r="P75" s="30"/>
      <c r="Q75" s="30"/>
      <c r="R75" s="30"/>
      <c r="S75" s="30"/>
      <c r="T75" s="30"/>
      <c r="U75" s="30"/>
      <c r="V75" s="30">
        <v>1951934</v>
      </c>
      <c r="W75" s="30">
        <v>2002896</v>
      </c>
      <c r="X75" s="30"/>
      <c r="Y75" s="29"/>
      <c r="Z75" s="31">
        <v>4005670</v>
      </c>
    </row>
    <row r="76" spans="1:26" ht="12.75" hidden="1">
      <c r="A76" s="42" t="s">
        <v>288</v>
      </c>
      <c r="B76" s="32">
        <v>46065907</v>
      </c>
      <c r="C76" s="32"/>
      <c r="D76" s="33">
        <v>65017816</v>
      </c>
      <c r="E76" s="34">
        <v>65017816</v>
      </c>
      <c r="F76" s="34">
        <v>12969542</v>
      </c>
      <c r="G76" s="34">
        <v>3673181</v>
      </c>
      <c r="H76" s="34">
        <v>6756265</v>
      </c>
      <c r="I76" s="34">
        <v>23398988</v>
      </c>
      <c r="J76" s="34">
        <v>4195343</v>
      </c>
      <c r="K76" s="34">
        <v>14362712</v>
      </c>
      <c r="L76" s="34">
        <v>3547733</v>
      </c>
      <c r="M76" s="34">
        <v>22105788</v>
      </c>
      <c r="N76" s="34"/>
      <c r="O76" s="34"/>
      <c r="P76" s="34"/>
      <c r="Q76" s="34"/>
      <c r="R76" s="34"/>
      <c r="S76" s="34"/>
      <c r="T76" s="34"/>
      <c r="U76" s="34"/>
      <c r="V76" s="34">
        <v>45504776</v>
      </c>
      <c r="W76" s="34">
        <v>32485125</v>
      </c>
      <c r="X76" s="34"/>
      <c r="Y76" s="33"/>
      <c r="Z76" s="35">
        <v>65017816</v>
      </c>
    </row>
    <row r="77" spans="1:26" ht="12.75" hidden="1">
      <c r="A77" s="37" t="s">
        <v>31</v>
      </c>
      <c r="B77" s="19">
        <v>11446392</v>
      </c>
      <c r="C77" s="19"/>
      <c r="D77" s="20">
        <v>23570593</v>
      </c>
      <c r="E77" s="21">
        <v>23570593</v>
      </c>
      <c r="F77" s="21">
        <v>10087602</v>
      </c>
      <c r="G77" s="21">
        <v>809592</v>
      </c>
      <c r="H77" s="21">
        <v>3338822</v>
      </c>
      <c r="I77" s="21">
        <v>14236016</v>
      </c>
      <c r="J77" s="21">
        <v>807907</v>
      </c>
      <c r="K77" s="21">
        <v>8053013</v>
      </c>
      <c r="L77" s="21">
        <v>620625</v>
      </c>
      <c r="M77" s="21">
        <v>9481545</v>
      </c>
      <c r="N77" s="21"/>
      <c r="O77" s="21"/>
      <c r="P77" s="21"/>
      <c r="Q77" s="21"/>
      <c r="R77" s="21"/>
      <c r="S77" s="21"/>
      <c r="T77" s="21"/>
      <c r="U77" s="21"/>
      <c r="V77" s="21">
        <v>23717561</v>
      </c>
      <c r="W77" s="21">
        <v>11512830</v>
      </c>
      <c r="X77" s="21"/>
      <c r="Y77" s="20"/>
      <c r="Z77" s="23">
        <v>23570593</v>
      </c>
    </row>
    <row r="78" spans="1:26" ht="12.75" hidden="1">
      <c r="A78" s="38" t="s">
        <v>32</v>
      </c>
      <c r="B78" s="19">
        <v>30831422</v>
      </c>
      <c r="C78" s="19"/>
      <c r="D78" s="20">
        <v>37441436</v>
      </c>
      <c r="E78" s="21">
        <v>37441436</v>
      </c>
      <c r="F78" s="21">
        <v>2594424</v>
      </c>
      <c r="G78" s="21">
        <v>2510151</v>
      </c>
      <c r="H78" s="21">
        <v>3058529</v>
      </c>
      <c r="I78" s="21">
        <v>8163104</v>
      </c>
      <c r="J78" s="21">
        <v>3037123</v>
      </c>
      <c r="K78" s="21">
        <v>5963235</v>
      </c>
      <c r="L78" s="21">
        <v>2671710</v>
      </c>
      <c r="M78" s="21">
        <v>11672068</v>
      </c>
      <c r="N78" s="21"/>
      <c r="O78" s="21"/>
      <c r="P78" s="21"/>
      <c r="Q78" s="21"/>
      <c r="R78" s="21"/>
      <c r="S78" s="21"/>
      <c r="T78" s="21"/>
      <c r="U78" s="21"/>
      <c r="V78" s="21">
        <v>19835172</v>
      </c>
      <c r="W78" s="21">
        <v>18945367</v>
      </c>
      <c r="X78" s="21"/>
      <c r="Y78" s="20"/>
      <c r="Z78" s="23">
        <v>37441436</v>
      </c>
    </row>
    <row r="79" spans="1:26" ht="12.75" hidden="1">
      <c r="A79" s="39" t="s">
        <v>103</v>
      </c>
      <c r="B79" s="19">
        <v>29507365</v>
      </c>
      <c r="C79" s="19"/>
      <c r="D79" s="20">
        <v>35076377</v>
      </c>
      <c r="E79" s="21">
        <v>35076377</v>
      </c>
      <c r="F79" s="21">
        <v>2210046</v>
      </c>
      <c r="G79" s="21">
        <v>2135069</v>
      </c>
      <c r="H79" s="21">
        <v>2684263</v>
      </c>
      <c r="I79" s="21">
        <v>7029378</v>
      </c>
      <c r="J79" s="21">
        <v>2659066</v>
      </c>
      <c r="K79" s="21">
        <v>5614058</v>
      </c>
      <c r="L79" s="21">
        <v>2301312</v>
      </c>
      <c r="M79" s="21">
        <v>10574436</v>
      </c>
      <c r="N79" s="21"/>
      <c r="O79" s="21"/>
      <c r="P79" s="21"/>
      <c r="Q79" s="21"/>
      <c r="R79" s="21"/>
      <c r="S79" s="21"/>
      <c r="T79" s="21"/>
      <c r="U79" s="21"/>
      <c r="V79" s="21">
        <v>17603814</v>
      </c>
      <c r="W79" s="21">
        <v>17748647</v>
      </c>
      <c r="X79" s="21"/>
      <c r="Y79" s="20"/>
      <c r="Z79" s="23">
        <v>35076377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1324057</v>
      </c>
      <c r="C82" s="19"/>
      <c r="D82" s="20">
        <v>2365059</v>
      </c>
      <c r="E82" s="21">
        <v>2365059</v>
      </c>
      <c r="F82" s="21">
        <v>384378</v>
      </c>
      <c r="G82" s="21">
        <v>375082</v>
      </c>
      <c r="H82" s="21">
        <v>374266</v>
      </c>
      <c r="I82" s="21">
        <v>1133726</v>
      </c>
      <c r="J82" s="21">
        <v>378057</v>
      </c>
      <c r="K82" s="21">
        <v>349177</v>
      </c>
      <c r="L82" s="21">
        <v>370398</v>
      </c>
      <c r="M82" s="21">
        <v>1097632</v>
      </c>
      <c r="N82" s="21"/>
      <c r="O82" s="21"/>
      <c r="P82" s="21"/>
      <c r="Q82" s="21"/>
      <c r="R82" s="21"/>
      <c r="S82" s="21"/>
      <c r="T82" s="21"/>
      <c r="U82" s="21"/>
      <c r="V82" s="21">
        <v>2231358</v>
      </c>
      <c r="W82" s="21">
        <v>1196720</v>
      </c>
      <c r="X82" s="21"/>
      <c r="Y82" s="20"/>
      <c r="Z82" s="23">
        <v>2365059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3788093</v>
      </c>
      <c r="C84" s="28"/>
      <c r="D84" s="29">
        <v>4005787</v>
      </c>
      <c r="E84" s="30">
        <v>4005787</v>
      </c>
      <c r="F84" s="30">
        <v>287516</v>
      </c>
      <c r="G84" s="30">
        <v>353438</v>
      </c>
      <c r="H84" s="30">
        <v>358914</v>
      </c>
      <c r="I84" s="30">
        <v>999868</v>
      </c>
      <c r="J84" s="30">
        <v>350313</v>
      </c>
      <c r="K84" s="30">
        <v>346464</v>
      </c>
      <c r="L84" s="30">
        <v>255398</v>
      </c>
      <c r="M84" s="30">
        <v>952175</v>
      </c>
      <c r="N84" s="30"/>
      <c r="O84" s="30"/>
      <c r="P84" s="30"/>
      <c r="Q84" s="30"/>
      <c r="R84" s="30"/>
      <c r="S84" s="30"/>
      <c r="T84" s="30"/>
      <c r="U84" s="30"/>
      <c r="V84" s="30">
        <v>1952043</v>
      </c>
      <c r="W84" s="30">
        <v>2026928</v>
      </c>
      <c r="X84" s="30"/>
      <c r="Y84" s="29"/>
      <c r="Z84" s="31">
        <v>4005787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954690</v>
      </c>
      <c r="D5" s="357">
        <f t="shared" si="0"/>
        <v>0</v>
      </c>
      <c r="E5" s="356">
        <f t="shared" si="0"/>
        <v>6075782</v>
      </c>
      <c r="F5" s="358">
        <f t="shared" si="0"/>
        <v>6075782</v>
      </c>
      <c r="G5" s="358">
        <f t="shared" si="0"/>
        <v>0</v>
      </c>
      <c r="H5" s="356">
        <f t="shared" si="0"/>
        <v>140000</v>
      </c>
      <c r="I5" s="356">
        <f t="shared" si="0"/>
        <v>199867</v>
      </c>
      <c r="J5" s="358">
        <f t="shared" si="0"/>
        <v>339867</v>
      </c>
      <c r="K5" s="358">
        <f t="shared" si="0"/>
        <v>265237</v>
      </c>
      <c r="L5" s="356">
        <f t="shared" si="0"/>
        <v>259108</v>
      </c>
      <c r="M5" s="356">
        <f t="shared" si="0"/>
        <v>494775</v>
      </c>
      <c r="N5" s="358">
        <f t="shared" si="0"/>
        <v>1019120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1358987</v>
      </c>
      <c r="X5" s="356">
        <f t="shared" si="0"/>
        <v>3037892</v>
      </c>
      <c r="Y5" s="358">
        <f t="shared" si="0"/>
        <v>-1678905</v>
      </c>
      <c r="Z5" s="359">
        <f>+IF(X5&lt;&gt;0,+(Y5/X5)*100,0)</f>
        <v>-55.265460391613665</v>
      </c>
      <c r="AA5" s="360">
        <f>+AA6+AA8+AA11+AA13+AA15</f>
        <v>6075782</v>
      </c>
    </row>
    <row r="6" spans="1:27" ht="12.75">
      <c r="A6" s="361" t="s">
        <v>206</v>
      </c>
      <c r="B6" s="142"/>
      <c r="C6" s="60">
        <f>+C7</f>
        <v>931190</v>
      </c>
      <c r="D6" s="340">
        <f aca="true" t="shared" si="1" ref="D6:AA6">+D7</f>
        <v>0</v>
      </c>
      <c r="E6" s="60">
        <f t="shared" si="1"/>
        <v>5986761</v>
      </c>
      <c r="F6" s="59">
        <f t="shared" si="1"/>
        <v>5986761</v>
      </c>
      <c r="G6" s="59">
        <f t="shared" si="1"/>
        <v>0</v>
      </c>
      <c r="H6" s="60">
        <f t="shared" si="1"/>
        <v>0</v>
      </c>
      <c r="I6" s="60">
        <f t="shared" si="1"/>
        <v>93117</v>
      </c>
      <c r="J6" s="59">
        <f t="shared" si="1"/>
        <v>93117</v>
      </c>
      <c r="K6" s="59">
        <f t="shared" si="1"/>
        <v>0</v>
      </c>
      <c r="L6" s="60">
        <f t="shared" si="1"/>
        <v>497</v>
      </c>
      <c r="M6" s="60">
        <f t="shared" si="1"/>
        <v>372390</v>
      </c>
      <c r="N6" s="59">
        <f t="shared" si="1"/>
        <v>372887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466004</v>
      </c>
      <c r="X6" s="60">
        <f t="shared" si="1"/>
        <v>2993381</v>
      </c>
      <c r="Y6" s="59">
        <f t="shared" si="1"/>
        <v>-2527377</v>
      </c>
      <c r="Z6" s="61">
        <f>+IF(X6&lt;&gt;0,+(Y6/X6)*100,0)</f>
        <v>-84.43218554537495</v>
      </c>
      <c r="AA6" s="62">
        <f t="shared" si="1"/>
        <v>5986761</v>
      </c>
    </row>
    <row r="7" spans="1:27" ht="12.75">
      <c r="A7" s="291" t="s">
        <v>230</v>
      </c>
      <c r="B7" s="142"/>
      <c r="C7" s="60">
        <v>931190</v>
      </c>
      <c r="D7" s="340"/>
      <c r="E7" s="60">
        <v>5986761</v>
      </c>
      <c r="F7" s="59">
        <v>5986761</v>
      </c>
      <c r="G7" s="59"/>
      <c r="H7" s="60"/>
      <c r="I7" s="60">
        <v>93117</v>
      </c>
      <c r="J7" s="59">
        <v>93117</v>
      </c>
      <c r="K7" s="59"/>
      <c r="L7" s="60">
        <v>497</v>
      </c>
      <c r="M7" s="60">
        <v>372390</v>
      </c>
      <c r="N7" s="59">
        <v>372887</v>
      </c>
      <c r="O7" s="59"/>
      <c r="P7" s="60"/>
      <c r="Q7" s="60"/>
      <c r="R7" s="59"/>
      <c r="S7" s="59"/>
      <c r="T7" s="60"/>
      <c r="U7" s="60"/>
      <c r="V7" s="59"/>
      <c r="W7" s="59">
        <v>466004</v>
      </c>
      <c r="X7" s="60">
        <v>2993381</v>
      </c>
      <c r="Y7" s="59">
        <v>-2527377</v>
      </c>
      <c r="Z7" s="61">
        <v>-84.43</v>
      </c>
      <c r="AA7" s="62">
        <v>5986761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89021</v>
      </c>
      <c r="F8" s="59">
        <f t="shared" si="2"/>
        <v>89021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29820</v>
      </c>
      <c r="L8" s="60">
        <f t="shared" si="2"/>
        <v>151861</v>
      </c>
      <c r="M8" s="60">
        <f t="shared" si="2"/>
        <v>15635</v>
      </c>
      <c r="N8" s="59">
        <f t="shared" si="2"/>
        <v>197316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197316</v>
      </c>
      <c r="X8" s="60">
        <f t="shared" si="2"/>
        <v>44511</v>
      </c>
      <c r="Y8" s="59">
        <f t="shared" si="2"/>
        <v>152805</v>
      </c>
      <c r="Z8" s="61">
        <f>+IF(X8&lt;&gt;0,+(Y8/X8)*100,0)</f>
        <v>343.29716249915754</v>
      </c>
      <c r="AA8" s="62">
        <f>SUM(AA9:AA10)</f>
        <v>89021</v>
      </c>
    </row>
    <row r="9" spans="1:27" ht="12.75">
      <c r="A9" s="291" t="s">
        <v>231</v>
      </c>
      <c r="B9" s="142"/>
      <c r="C9" s="60"/>
      <c r="D9" s="340"/>
      <c r="E9" s="60">
        <v>89021</v>
      </c>
      <c r="F9" s="59">
        <v>89021</v>
      </c>
      <c r="G9" s="59"/>
      <c r="H9" s="60"/>
      <c r="I9" s="60"/>
      <c r="J9" s="59"/>
      <c r="K9" s="59"/>
      <c r="L9" s="60">
        <v>151861</v>
      </c>
      <c r="M9" s="60"/>
      <c r="N9" s="59">
        <v>151861</v>
      </c>
      <c r="O9" s="59"/>
      <c r="P9" s="60"/>
      <c r="Q9" s="60"/>
      <c r="R9" s="59"/>
      <c r="S9" s="59"/>
      <c r="T9" s="60"/>
      <c r="U9" s="60"/>
      <c r="V9" s="59"/>
      <c r="W9" s="59">
        <v>151861</v>
      </c>
      <c r="X9" s="60">
        <v>44511</v>
      </c>
      <c r="Y9" s="59">
        <v>107350</v>
      </c>
      <c r="Z9" s="61">
        <v>241.18</v>
      </c>
      <c r="AA9" s="62">
        <v>89021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29820</v>
      </c>
      <c r="L10" s="60"/>
      <c r="M10" s="60">
        <v>15635</v>
      </c>
      <c r="N10" s="59">
        <v>45455</v>
      </c>
      <c r="O10" s="59"/>
      <c r="P10" s="60"/>
      <c r="Q10" s="60"/>
      <c r="R10" s="59"/>
      <c r="S10" s="59"/>
      <c r="T10" s="60"/>
      <c r="U10" s="60"/>
      <c r="V10" s="59"/>
      <c r="W10" s="59">
        <v>45455</v>
      </c>
      <c r="X10" s="60"/>
      <c r="Y10" s="59">
        <v>45455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23500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140000</v>
      </c>
      <c r="I15" s="60">
        <f t="shared" si="5"/>
        <v>106750</v>
      </c>
      <c r="J15" s="59">
        <f t="shared" si="5"/>
        <v>246750</v>
      </c>
      <c r="K15" s="59">
        <f t="shared" si="5"/>
        <v>235417</v>
      </c>
      <c r="L15" s="60">
        <f t="shared" si="5"/>
        <v>106750</v>
      </c>
      <c r="M15" s="60">
        <f t="shared" si="5"/>
        <v>106750</v>
      </c>
      <c r="N15" s="59">
        <f t="shared" si="5"/>
        <v>448917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695667</v>
      </c>
      <c r="X15" s="60">
        <f t="shared" si="5"/>
        <v>0</v>
      </c>
      <c r="Y15" s="59">
        <f t="shared" si="5"/>
        <v>695667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>
        <v>140000</v>
      </c>
      <c r="I16" s="60">
        <v>106750</v>
      </c>
      <c r="J16" s="59">
        <v>246750</v>
      </c>
      <c r="K16" s="59">
        <v>235417</v>
      </c>
      <c r="L16" s="60">
        <v>106750</v>
      </c>
      <c r="M16" s="60">
        <v>106750</v>
      </c>
      <c r="N16" s="59">
        <v>448917</v>
      </c>
      <c r="O16" s="59"/>
      <c r="P16" s="60"/>
      <c r="Q16" s="60"/>
      <c r="R16" s="59"/>
      <c r="S16" s="59"/>
      <c r="T16" s="60"/>
      <c r="U16" s="60"/>
      <c r="V16" s="59"/>
      <c r="W16" s="59">
        <v>695667</v>
      </c>
      <c r="X16" s="60"/>
      <c r="Y16" s="59">
        <v>695667</v>
      </c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23500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266566</v>
      </c>
      <c r="F22" s="345">
        <f t="shared" si="6"/>
        <v>266566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35000</v>
      </c>
      <c r="M22" s="343">
        <f t="shared" si="6"/>
        <v>0</v>
      </c>
      <c r="N22" s="345">
        <f t="shared" si="6"/>
        <v>35000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35000</v>
      </c>
      <c r="X22" s="343">
        <f t="shared" si="6"/>
        <v>133283</v>
      </c>
      <c r="Y22" s="345">
        <f t="shared" si="6"/>
        <v>-98283</v>
      </c>
      <c r="Z22" s="336">
        <f>+IF(X22&lt;&gt;0,+(Y22/X22)*100,0)</f>
        <v>-73.74008688279827</v>
      </c>
      <c r="AA22" s="350">
        <f>SUM(AA23:AA32)</f>
        <v>266566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266566</v>
      </c>
      <c r="F27" s="59">
        <v>266566</v>
      </c>
      <c r="G27" s="59"/>
      <c r="H27" s="60"/>
      <c r="I27" s="60"/>
      <c r="J27" s="59"/>
      <c r="K27" s="59"/>
      <c r="L27" s="60">
        <v>35000</v>
      </c>
      <c r="M27" s="60"/>
      <c r="N27" s="59">
        <v>35000</v>
      </c>
      <c r="O27" s="59"/>
      <c r="P27" s="60"/>
      <c r="Q27" s="60"/>
      <c r="R27" s="59"/>
      <c r="S27" s="59"/>
      <c r="T27" s="60"/>
      <c r="U27" s="60"/>
      <c r="V27" s="59"/>
      <c r="W27" s="59">
        <v>35000</v>
      </c>
      <c r="X27" s="60">
        <v>133283</v>
      </c>
      <c r="Y27" s="59">
        <v>-98283</v>
      </c>
      <c r="Z27" s="61">
        <v>-73.74</v>
      </c>
      <c r="AA27" s="62">
        <v>266566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5124230</v>
      </c>
      <c r="D40" s="344">
        <f t="shared" si="9"/>
        <v>0</v>
      </c>
      <c r="E40" s="343">
        <f t="shared" si="9"/>
        <v>6413558</v>
      </c>
      <c r="F40" s="345">
        <f t="shared" si="9"/>
        <v>6413558</v>
      </c>
      <c r="G40" s="345">
        <f t="shared" si="9"/>
        <v>235634</v>
      </c>
      <c r="H40" s="343">
        <f t="shared" si="9"/>
        <v>26564</v>
      </c>
      <c r="I40" s="343">
        <f t="shared" si="9"/>
        <v>18000</v>
      </c>
      <c r="J40" s="345">
        <f t="shared" si="9"/>
        <v>280198</v>
      </c>
      <c r="K40" s="345">
        <f t="shared" si="9"/>
        <v>145227</v>
      </c>
      <c r="L40" s="343">
        <f t="shared" si="9"/>
        <v>0</v>
      </c>
      <c r="M40" s="343">
        <f t="shared" si="9"/>
        <v>133660</v>
      </c>
      <c r="N40" s="345">
        <f t="shared" si="9"/>
        <v>278887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559085</v>
      </c>
      <c r="X40" s="343">
        <f t="shared" si="9"/>
        <v>3206779</v>
      </c>
      <c r="Y40" s="345">
        <f t="shared" si="9"/>
        <v>-2647694</v>
      </c>
      <c r="Z40" s="336">
        <f>+IF(X40&lt;&gt;0,+(Y40/X40)*100,0)</f>
        <v>-82.56552759014575</v>
      </c>
      <c r="AA40" s="350">
        <f>SUM(AA41:AA49)</f>
        <v>6413558</v>
      </c>
    </row>
    <row r="41" spans="1:27" ht="12.75">
      <c r="A41" s="361" t="s">
        <v>249</v>
      </c>
      <c r="B41" s="142"/>
      <c r="C41" s="362">
        <v>1706119</v>
      </c>
      <c r="D41" s="363"/>
      <c r="E41" s="362">
        <v>2137594</v>
      </c>
      <c r="F41" s="364">
        <v>2137594</v>
      </c>
      <c r="G41" s="364">
        <v>214165</v>
      </c>
      <c r="H41" s="362"/>
      <c r="I41" s="362"/>
      <c r="J41" s="364">
        <v>214165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214165</v>
      </c>
      <c r="X41" s="362">
        <v>1068797</v>
      </c>
      <c r="Y41" s="364">
        <v>-854632</v>
      </c>
      <c r="Z41" s="365">
        <v>-79.96</v>
      </c>
      <c r="AA41" s="366">
        <v>2137594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217272</v>
      </c>
      <c r="F43" s="370">
        <v>217272</v>
      </c>
      <c r="G43" s="370">
        <v>174</v>
      </c>
      <c r="H43" s="305"/>
      <c r="I43" s="305"/>
      <c r="J43" s="370">
        <v>174</v>
      </c>
      <c r="K43" s="370">
        <v>45000</v>
      </c>
      <c r="L43" s="305"/>
      <c r="M43" s="305">
        <v>100160</v>
      </c>
      <c r="N43" s="370">
        <v>145160</v>
      </c>
      <c r="O43" s="370"/>
      <c r="P43" s="305"/>
      <c r="Q43" s="305"/>
      <c r="R43" s="370"/>
      <c r="S43" s="370"/>
      <c r="T43" s="305"/>
      <c r="U43" s="305"/>
      <c r="V43" s="370"/>
      <c r="W43" s="370">
        <v>145334</v>
      </c>
      <c r="X43" s="305">
        <v>108636</v>
      </c>
      <c r="Y43" s="370">
        <v>36698</v>
      </c>
      <c r="Z43" s="371">
        <v>33.78</v>
      </c>
      <c r="AA43" s="303">
        <v>217272</v>
      </c>
    </row>
    <row r="44" spans="1:27" ht="12.75">
      <c r="A44" s="361" t="s">
        <v>252</v>
      </c>
      <c r="B44" s="136"/>
      <c r="C44" s="60">
        <v>311403</v>
      </c>
      <c r="D44" s="368"/>
      <c r="E44" s="54">
        <v>63180</v>
      </c>
      <c r="F44" s="53">
        <v>63180</v>
      </c>
      <c r="G44" s="53"/>
      <c r="H44" s="54">
        <v>26564</v>
      </c>
      <c r="I44" s="54"/>
      <c r="J44" s="53">
        <v>26564</v>
      </c>
      <c r="K44" s="53">
        <v>15792</v>
      </c>
      <c r="L44" s="54"/>
      <c r="M44" s="54"/>
      <c r="N44" s="53">
        <v>15792</v>
      </c>
      <c r="O44" s="53"/>
      <c r="P44" s="54"/>
      <c r="Q44" s="54"/>
      <c r="R44" s="53"/>
      <c r="S44" s="53"/>
      <c r="T44" s="54"/>
      <c r="U44" s="54"/>
      <c r="V44" s="53"/>
      <c r="W44" s="53">
        <v>42356</v>
      </c>
      <c r="X44" s="54">
        <v>31590</v>
      </c>
      <c r="Y44" s="53">
        <v>10766</v>
      </c>
      <c r="Z44" s="94">
        <v>34.08</v>
      </c>
      <c r="AA44" s="95">
        <v>63180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3995512</v>
      </c>
      <c r="F47" s="53">
        <v>3995512</v>
      </c>
      <c r="G47" s="53">
        <v>21295</v>
      </c>
      <c r="H47" s="54"/>
      <c r="I47" s="54">
        <v>18000</v>
      </c>
      <c r="J47" s="53">
        <v>39295</v>
      </c>
      <c r="K47" s="53">
        <v>84435</v>
      </c>
      <c r="L47" s="54"/>
      <c r="M47" s="54">
        <v>33500</v>
      </c>
      <c r="N47" s="53">
        <v>117935</v>
      </c>
      <c r="O47" s="53"/>
      <c r="P47" s="54"/>
      <c r="Q47" s="54"/>
      <c r="R47" s="53"/>
      <c r="S47" s="53"/>
      <c r="T47" s="54"/>
      <c r="U47" s="54"/>
      <c r="V47" s="53"/>
      <c r="W47" s="53">
        <v>157230</v>
      </c>
      <c r="X47" s="54">
        <v>1997756</v>
      </c>
      <c r="Y47" s="53">
        <v>-1840526</v>
      </c>
      <c r="Z47" s="94">
        <v>-92.13</v>
      </c>
      <c r="AA47" s="95">
        <v>3995512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3106708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94770</v>
      </c>
      <c r="F57" s="345">
        <f t="shared" si="13"/>
        <v>94770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267652</v>
      </c>
      <c r="L57" s="343">
        <f t="shared" si="13"/>
        <v>0</v>
      </c>
      <c r="M57" s="343">
        <f t="shared" si="13"/>
        <v>0</v>
      </c>
      <c r="N57" s="345">
        <f t="shared" si="13"/>
        <v>267652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267652</v>
      </c>
      <c r="X57" s="343">
        <f t="shared" si="13"/>
        <v>47385</v>
      </c>
      <c r="Y57" s="345">
        <f t="shared" si="13"/>
        <v>220267</v>
      </c>
      <c r="Z57" s="336">
        <f>+IF(X57&lt;&gt;0,+(Y57/X57)*100,0)</f>
        <v>464.84541521578564</v>
      </c>
      <c r="AA57" s="350">
        <f t="shared" si="13"/>
        <v>94770</v>
      </c>
    </row>
    <row r="58" spans="1:27" ht="12.75">
      <c r="A58" s="361" t="s">
        <v>218</v>
      </c>
      <c r="B58" s="136"/>
      <c r="C58" s="60"/>
      <c r="D58" s="340"/>
      <c r="E58" s="60">
        <v>94770</v>
      </c>
      <c r="F58" s="59">
        <v>94770</v>
      </c>
      <c r="G58" s="59"/>
      <c r="H58" s="60"/>
      <c r="I58" s="60"/>
      <c r="J58" s="59"/>
      <c r="K58" s="59">
        <v>267652</v>
      </c>
      <c r="L58" s="60"/>
      <c r="M58" s="60"/>
      <c r="N58" s="59">
        <v>267652</v>
      </c>
      <c r="O58" s="59"/>
      <c r="P58" s="60"/>
      <c r="Q58" s="60"/>
      <c r="R58" s="59"/>
      <c r="S58" s="59"/>
      <c r="T58" s="60"/>
      <c r="U58" s="60"/>
      <c r="V58" s="59"/>
      <c r="W58" s="59">
        <v>267652</v>
      </c>
      <c r="X58" s="60">
        <v>47385</v>
      </c>
      <c r="Y58" s="59">
        <v>220267</v>
      </c>
      <c r="Z58" s="61">
        <v>464.85</v>
      </c>
      <c r="AA58" s="62">
        <v>94770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6078920</v>
      </c>
      <c r="D60" s="346">
        <f t="shared" si="14"/>
        <v>0</v>
      </c>
      <c r="E60" s="219">
        <f t="shared" si="14"/>
        <v>12850676</v>
      </c>
      <c r="F60" s="264">
        <f t="shared" si="14"/>
        <v>12850676</v>
      </c>
      <c r="G60" s="264">
        <f t="shared" si="14"/>
        <v>235634</v>
      </c>
      <c r="H60" s="219">
        <f t="shared" si="14"/>
        <v>166564</v>
      </c>
      <c r="I60" s="219">
        <f t="shared" si="14"/>
        <v>217867</v>
      </c>
      <c r="J60" s="264">
        <f t="shared" si="14"/>
        <v>620065</v>
      </c>
      <c r="K60" s="264">
        <f t="shared" si="14"/>
        <v>678116</v>
      </c>
      <c r="L60" s="219">
        <f t="shared" si="14"/>
        <v>294108</v>
      </c>
      <c r="M60" s="219">
        <f t="shared" si="14"/>
        <v>628435</v>
      </c>
      <c r="N60" s="264">
        <f t="shared" si="14"/>
        <v>1600659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2220724</v>
      </c>
      <c r="X60" s="219">
        <f t="shared" si="14"/>
        <v>6425339</v>
      </c>
      <c r="Y60" s="264">
        <f t="shared" si="14"/>
        <v>-4204615</v>
      </c>
      <c r="Z60" s="337">
        <f>+IF(X60&lt;&gt;0,+(Y60/X60)*100,0)</f>
        <v>-65.43802591583105</v>
      </c>
      <c r="AA60" s="232">
        <f>+AA57+AA54+AA51+AA40+AA37+AA34+AA22+AA5</f>
        <v>12850676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236308332</v>
      </c>
      <c r="D5" s="153">
        <f>SUM(D6:D8)</f>
        <v>0</v>
      </c>
      <c r="E5" s="154">
        <f t="shared" si="0"/>
        <v>270060064</v>
      </c>
      <c r="F5" s="100">
        <f t="shared" si="0"/>
        <v>270060064</v>
      </c>
      <c r="G5" s="100">
        <f t="shared" si="0"/>
        <v>107094074</v>
      </c>
      <c r="H5" s="100">
        <f t="shared" si="0"/>
        <v>4718439</v>
      </c>
      <c r="I5" s="100">
        <f t="shared" si="0"/>
        <v>3156202</v>
      </c>
      <c r="J5" s="100">
        <f t="shared" si="0"/>
        <v>114968715</v>
      </c>
      <c r="K5" s="100">
        <f t="shared" si="0"/>
        <v>2228299</v>
      </c>
      <c r="L5" s="100">
        <f t="shared" si="0"/>
        <v>2253640</v>
      </c>
      <c r="M5" s="100">
        <f t="shared" si="0"/>
        <v>78473512</v>
      </c>
      <c r="N5" s="100">
        <f t="shared" si="0"/>
        <v>82955451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197924166</v>
      </c>
      <c r="X5" s="100">
        <f t="shared" si="0"/>
        <v>135048462</v>
      </c>
      <c r="Y5" s="100">
        <f t="shared" si="0"/>
        <v>62875704</v>
      </c>
      <c r="Z5" s="137">
        <f>+IF(X5&lt;&gt;0,+(Y5/X5)*100,0)</f>
        <v>46.55788231042572</v>
      </c>
      <c r="AA5" s="153">
        <f>SUM(AA6:AA8)</f>
        <v>270060064</v>
      </c>
    </row>
    <row r="6" spans="1:27" ht="12.75">
      <c r="A6" s="138" t="s">
        <v>75</v>
      </c>
      <c r="B6" s="136"/>
      <c r="C6" s="155">
        <v>871191</v>
      </c>
      <c r="D6" s="155"/>
      <c r="E6" s="156"/>
      <c r="F6" s="60"/>
      <c r="G6" s="60"/>
      <c r="H6" s="60"/>
      <c r="I6" s="60">
        <v>391620</v>
      </c>
      <c r="J6" s="60">
        <v>391620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391620</v>
      </c>
      <c r="X6" s="60"/>
      <c r="Y6" s="60">
        <v>391620</v>
      </c>
      <c r="Z6" s="140">
        <v>0</v>
      </c>
      <c r="AA6" s="155"/>
    </row>
    <row r="7" spans="1:27" ht="12.75">
      <c r="A7" s="138" t="s">
        <v>76</v>
      </c>
      <c r="B7" s="136"/>
      <c r="C7" s="157">
        <v>235188088</v>
      </c>
      <c r="D7" s="157"/>
      <c r="E7" s="158">
        <v>269941391</v>
      </c>
      <c r="F7" s="159">
        <v>269941391</v>
      </c>
      <c r="G7" s="159">
        <v>107032527</v>
      </c>
      <c r="H7" s="159">
        <v>4718439</v>
      </c>
      <c r="I7" s="159">
        <v>2744146</v>
      </c>
      <c r="J7" s="159">
        <v>114495112</v>
      </c>
      <c r="K7" s="159">
        <v>2117049</v>
      </c>
      <c r="L7" s="159">
        <v>2243545</v>
      </c>
      <c r="M7" s="159">
        <v>78473512</v>
      </c>
      <c r="N7" s="159">
        <v>82834106</v>
      </c>
      <c r="O7" s="159"/>
      <c r="P7" s="159"/>
      <c r="Q7" s="159"/>
      <c r="R7" s="159"/>
      <c r="S7" s="159"/>
      <c r="T7" s="159"/>
      <c r="U7" s="159"/>
      <c r="V7" s="159"/>
      <c r="W7" s="159">
        <v>197329218</v>
      </c>
      <c r="X7" s="159">
        <v>135048462</v>
      </c>
      <c r="Y7" s="159">
        <v>62280756</v>
      </c>
      <c r="Z7" s="141">
        <v>46.12</v>
      </c>
      <c r="AA7" s="157">
        <v>269941391</v>
      </c>
    </row>
    <row r="8" spans="1:27" ht="12.75">
      <c r="A8" s="138" t="s">
        <v>77</v>
      </c>
      <c r="B8" s="136"/>
      <c r="C8" s="155">
        <v>249053</v>
      </c>
      <c r="D8" s="155"/>
      <c r="E8" s="156">
        <v>118673</v>
      </c>
      <c r="F8" s="60">
        <v>118673</v>
      </c>
      <c r="G8" s="60">
        <v>61547</v>
      </c>
      <c r="H8" s="60"/>
      <c r="I8" s="60">
        <v>20436</v>
      </c>
      <c r="J8" s="60">
        <v>81983</v>
      </c>
      <c r="K8" s="60">
        <v>111250</v>
      </c>
      <c r="L8" s="60">
        <v>10095</v>
      </c>
      <c r="M8" s="60"/>
      <c r="N8" s="60">
        <v>121345</v>
      </c>
      <c r="O8" s="60"/>
      <c r="P8" s="60"/>
      <c r="Q8" s="60"/>
      <c r="R8" s="60"/>
      <c r="S8" s="60"/>
      <c r="T8" s="60"/>
      <c r="U8" s="60"/>
      <c r="V8" s="60"/>
      <c r="W8" s="60">
        <v>203328</v>
      </c>
      <c r="X8" s="60"/>
      <c r="Y8" s="60">
        <v>203328</v>
      </c>
      <c r="Z8" s="140">
        <v>0</v>
      </c>
      <c r="AA8" s="155">
        <v>118673</v>
      </c>
    </row>
    <row r="9" spans="1:27" ht="12.75">
      <c r="A9" s="135" t="s">
        <v>78</v>
      </c>
      <c r="B9" s="136"/>
      <c r="C9" s="153">
        <f aca="true" t="shared" si="1" ref="C9:Y9">SUM(C10:C14)</f>
        <v>5615655</v>
      </c>
      <c r="D9" s="153">
        <f>SUM(D10:D14)</f>
        <v>0</v>
      </c>
      <c r="E9" s="154">
        <f t="shared" si="1"/>
        <v>884215</v>
      </c>
      <c r="F9" s="100">
        <f t="shared" si="1"/>
        <v>884215</v>
      </c>
      <c r="G9" s="100">
        <f t="shared" si="1"/>
        <v>63919</v>
      </c>
      <c r="H9" s="100">
        <f t="shared" si="1"/>
        <v>8248</v>
      </c>
      <c r="I9" s="100">
        <f t="shared" si="1"/>
        <v>22453</v>
      </c>
      <c r="J9" s="100">
        <f t="shared" si="1"/>
        <v>94620</v>
      </c>
      <c r="K9" s="100">
        <f t="shared" si="1"/>
        <v>15513</v>
      </c>
      <c r="L9" s="100">
        <f t="shared" si="1"/>
        <v>20231</v>
      </c>
      <c r="M9" s="100">
        <f t="shared" si="1"/>
        <v>9066</v>
      </c>
      <c r="N9" s="100">
        <f t="shared" si="1"/>
        <v>44810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139430</v>
      </c>
      <c r="X9" s="100">
        <f t="shared" si="1"/>
        <v>400578</v>
      </c>
      <c r="Y9" s="100">
        <f t="shared" si="1"/>
        <v>-261148</v>
      </c>
      <c r="Z9" s="137">
        <f>+IF(X9&lt;&gt;0,+(Y9/X9)*100,0)</f>
        <v>-65.19279640918873</v>
      </c>
      <c r="AA9" s="153">
        <f>SUM(AA10:AA14)</f>
        <v>884215</v>
      </c>
    </row>
    <row r="10" spans="1:27" ht="12.75">
      <c r="A10" s="138" t="s">
        <v>79</v>
      </c>
      <c r="B10" s="136"/>
      <c r="C10" s="155">
        <v>525346</v>
      </c>
      <c r="D10" s="155"/>
      <c r="E10" s="156">
        <v>697910</v>
      </c>
      <c r="F10" s="60">
        <v>697910</v>
      </c>
      <c r="G10" s="60">
        <v>6791</v>
      </c>
      <c r="H10" s="60">
        <v>1886</v>
      </c>
      <c r="I10" s="60">
        <v>17298</v>
      </c>
      <c r="J10" s="60">
        <v>25975</v>
      </c>
      <c r="K10" s="60">
        <v>8151</v>
      </c>
      <c r="L10" s="60">
        <v>4234</v>
      </c>
      <c r="M10" s="60">
        <v>2480</v>
      </c>
      <c r="N10" s="60">
        <v>14865</v>
      </c>
      <c r="O10" s="60"/>
      <c r="P10" s="60"/>
      <c r="Q10" s="60"/>
      <c r="R10" s="60"/>
      <c r="S10" s="60"/>
      <c r="T10" s="60"/>
      <c r="U10" s="60"/>
      <c r="V10" s="60"/>
      <c r="W10" s="60">
        <v>40840</v>
      </c>
      <c r="X10" s="60">
        <v>348954</v>
      </c>
      <c r="Y10" s="60">
        <v>-308114</v>
      </c>
      <c r="Z10" s="140">
        <v>-88.3</v>
      </c>
      <c r="AA10" s="155">
        <v>697910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5090309</v>
      </c>
      <c r="D12" s="155"/>
      <c r="E12" s="156">
        <v>186305</v>
      </c>
      <c r="F12" s="60">
        <v>186305</v>
      </c>
      <c r="G12" s="60">
        <v>57128</v>
      </c>
      <c r="H12" s="60">
        <v>6362</v>
      </c>
      <c r="I12" s="60">
        <v>5155</v>
      </c>
      <c r="J12" s="60">
        <v>68645</v>
      </c>
      <c r="K12" s="60">
        <v>7362</v>
      </c>
      <c r="L12" s="60">
        <v>15997</v>
      </c>
      <c r="M12" s="60">
        <v>6586</v>
      </c>
      <c r="N12" s="60">
        <v>29945</v>
      </c>
      <c r="O12" s="60"/>
      <c r="P12" s="60"/>
      <c r="Q12" s="60"/>
      <c r="R12" s="60"/>
      <c r="S12" s="60"/>
      <c r="T12" s="60"/>
      <c r="U12" s="60"/>
      <c r="V12" s="60"/>
      <c r="W12" s="60">
        <v>98590</v>
      </c>
      <c r="X12" s="60">
        <v>51624</v>
      </c>
      <c r="Y12" s="60">
        <v>46966</v>
      </c>
      <c r="Z12" s="140">
        <v>90.98</v>
      </c>
      <c r="AA12" s="155">
        <v>186305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60107914</v>
      </c>
      <c r="D15" s="153">
        <f>SUM(D16:D18)</f>
        <v>0</v>
      </c>
      <c r="E15" s="154">
        <f t="shared" si="2"/>
        <v>52780711</v>
      </c>
      <c r="F15" s="100">
        <f t="shared" si="2"/>
        <v>52780711</v>
      </c>
      <c r="G15" s="100">
        <f t="shared" si="2"/>
        <v>5235332</v>
      </c>
      <c r="H15" s="100">
        <f t="shared" si="2"/>
        <v>1638736</v>
      </c>
      <c r="I15" s="100">
        <f t="shared" si="2"/>
        <v>5007199</v>
      </c>
      <c r="J15" s="100">
        <f t="shared" si="2"/>
        <v>11881267</v>
      </c>
      <c r="K15" s="100">
        <f t="shared" si="2"/>
        <v>4212089</v>
      </c>
      <c r="L15" s="100">
        <f t="shared" si="2"/>
        <v>4774346</v>
      </c>
      <c r="M15" s="100">
        <f t="shared" si="2"/>
        <v>7070554</v>
      </c>
      <c r="N15" s="100">
        <f t="shared" si="2"/>
        <v>16056989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27938256</v>
      </c>
      <c r="X15" s="100">
        <f t="shared" si="2"/>
        <v>26390352</v>
      </c>
      <c r="Y15" s="100">
        <f t="shared" si="2"/>
        <v>1547904</v>
      </c>
      <c r="Z15" s="137">
        <f>+IF(X15&lt;&gt;0,+(Y15/X15)*100,0)</f>
        <v>5.865416270309695</v>
      </c>
      <c r="AA15" s="153">
        <f>SUM(AA16:AA18)</f>
        <v>52780711</v>
      </c>
    </row>
    <row r="16" spans="1:27" ht="12.75">
      <c r="A16" s="138" t="s">
        <v>85</v>
      </c>
      <c r="B16" s="136"/>
      <c r="C16" s="155">
        <v>258417</v>
      </c>
      <c r="D16" s="155"/>
      <c r="E16" s="156">
        <v>246711</v>
      </c>
      <c r="F16" s="60">
        <v>246711</v>
      </c>
      <c r="G16" s="60">
        <v>47042</v>
      </c>
      <c r="H16" s="60">
        <v>117211</v>
      </c>
      <c r="I16" s="60">
        <v>11606</v>
      </c>
      <c r="J16" s="60">
        <v>175859</v>
      </c>
      <c r="K16" s="60">
        <v>15025</v>
      </c>
      <c r="L16" s="60">
        <v>35097</v>
      </c>
      <c r="M16" s="60">
        <v>11474</v>
      </c>
      <c r="N16" s="60">
        <v>61596</v>
      </c>
      <c r="O16" s="60"/>
      <c r="P16" s="60"/>
      <c r="Q16" s="60"/>
      <c r="R16" s="60"/>
      <c r="S16" s="60"/>
      <c r="T16" s="60"/>
      <c r="U16" s="60"/>
      <c r="V16" s="60"/>
      <c r="W16" s="60">
        <v>237455</v>
      </c>
      <c r="X16" s="60">
        <v>123354</v>
      </c>
      <c r="Y16" s="60">
        <v>114101</v>
      </c>
      <c r="Z16" s="140">
        <v>92.5</v>
      </c>
      <c r="AA16" s="155">
        <v>246711</v>
      </c>
    </row>
    <row r="17" spans="1:27" ht="12.75">
      <c r="A17" s="138" t="s">
        <v>86</v>
      </c>
      <c r="B17" s="136"/>
      <c r="C17" s="155">
        <v>59701096</v>
      </c>
      <c r="D17" s="155"/>
      <c r="E17" s="156">
        <v>52534000</v>
      </c>
      <c r="F17" s="60">
        <v>52534000</v>
      </c>
      <c r="G17" s="60">
        <v>5188290</v>
      </c>
      <c r="H17" s="60">
        <v>1521525</v>
      </c>
      <c r="I17" s="60">
        <v>4995593</v>
      </c>
      <c r="J17" s="60">
        <v>11705408</v>
      </c>
      <c r="K17" s="60">
        <v>4197064</v>
      </c>
      <c r="L17" s="60">
        <v>4739249</v>
      </c>
      <c r="M17" s="60">
        <v>7059080</v>
      </c>
      <c r="N17" s="60">
        <v>15995393</v>
      </c>
      <c r="O17" s="60"/>
      <c r="P17" s="60"/>
      <c r="Q17" s="60"/>
      <c r="R17" s="60"/>
      <c r="S17" s="60"/>
      <c r="T17" s="60"/>
      <c r="U17" s="60"/>
      <c r="V17" s="60"/>
      <c r="W17" s="60">
        <v>27700801</v>
      </c>
      <c r="X17" s="60">
        <v>26266998</v>
      </c>
      <c r="Y17" s="60">
        <v>1433803</v>
      </c>
      <c r="Z17" s="140">
        <v>5.46</v>
      </c>
      <c r="AA17" s="155">
        <v>52534000</v>
      </c>
    </row>
    <row r="18" spans="1:27" ht="12.75">
      <c r="A18" s="138" t="s">
        <v>87</v>
      </c>
      <c r="B18" s="136"/>
      <c r="C18" s="155">
        <v>148401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84621480</v>
      </c>
      <c r="D19" s="153">
        <f>SUM(D20:D23)</f>
        <v>0</v>
      </c>
      <c r="E19" s="154">
        <f t="shared" si="3"/>
        <v>65221908</v>
      </c>
      <c r="F19" s="100">
        <f t="shared" si="3"/>
        <v>65221908</v>
      </c>
      <c r="G19" s="100">
        <f t="shared" si="3"/>
        <v>3805341</v>
      </c>
      <c r="H19" s="100">
        <f t="shared" si="3"/>
        <v>11072632</v>
      </c>
      <c r="I19" s="100">
        <f t="shared" si="3"/>
        <v>6512552</v>
      </c>
      <c r="J19" s="100">
        <f t="shared" si="3"/>
        <v>21390525</v>
      </c>
      <c r="K19" s="100">
        <f t="shared" si="3"/>
        <v>5239946</v>
      </c>
      <c r="L19" s="100">
        <f t="shared" si="3"/>
        <v>6851971</v>
      </c>
      <c r="M19" s="100">
        <f t="shared" si="3"/>
        <v>3901396</v>
      </c>
      <c r="N19" s="100">
        <f t="shared" si="3"/>
        <v>15993313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37383838</v>
      </c>
      <c r="X19" s="100">
        <f t="shared" si="3"/>
        <v>30610956</v>
      </c>
      <c r="Y19" s="100">
        <f t="shared" si="3"/>
        <v>6772882</v>
      </c>
      <c r="Z19" s="137">
        <f>+IF(X19&lt;&gt;0,+(Y19/X19)*100,0)</f>
        <v>22.12567944627407</v>
      </c>
      <c r="AA19" s="153">
        <f>SUM(AA20:AA23)</f>
        <v>65221908</v>
      </c>
    </row>
    <row r="20" spans="1:27" ht="12.75">
      <c r="A20" s="138" t="s">
        <v>89</v>
      </c>
      <c r="B20" s="136"/>
      <c r="C20" s="155">
        <v>81107255</v>
      </c>
      <c r="D20" s="155"/>
      <c r="E20" s="156">
        <v>60482097</v>
      </c>
      <c r="F20" s="60">
        <v>60482097</v>
      </c>
      <c r="G20" s="60">
        <v>2956915</v>
      </c>
      <c r="H20" s="60">
        <v>10221220</v>
      </c>
      <c r="I20" s="60">
        <v>5621637</v>
      </c>
      <c r="J20" s="60">
        <v>18799772</v>
      </c>
      <c r="K20" s="60">
        <v>4315801</v>
      </c>
      <c r="L20" s="60">
        <v>6503202</v>
      </c>
      <c r="M20" s="60">
        <v>3530998</v>
      </c>
      <c r="N20" s="60">
        <v>14350001</v>
      </c>
      <c r="O20" s="60"/>
      <c r="P20" s="60"/>
      <c r="Q20" s="60"/>
      <c r="R20" s="60"/>
      <c r="S20" s="60"/>
      <c r="T20" s="60"/>
      <c r="U20" s="60"/>
      <c r="V20" s="60"/>
      <c r="W20" s="60">
        <v>33149773</v>
      </c>
      <c r="X20" s="60">
        <v>28741050</v>
      </c>
      <c r="Y20" s="60">
        <v>4408723</v>
      </c>
      <c r="Z20" s="140">
        <v>15.34</v>
      </c>
      <c r="AA20" s="155">
        <v>60482097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3514225</v>
      </c>
      <c r="D23" s="155"/>
      <c r="E23" s="156">
        <v>4739811</v>
      </c>
      <c r="F23" s="60">
        <v>4739811</v>
      </c>
      <c r="G23" s="60">
        <v>848426</v>
      </c>
      <c r="H23" s="60">
        <v>851412</v>
      </c>
      <c r="I23" s="60">
        <v>890915</v>
      </c>
      <c r="J23" s="60">
        <v>2590753</v>
      </c>
      <c r="K23" s="60">
        <v>924145</v>
      </c>
      <c r="L23" s="60">
        <v>348769</v>
      </c>
      <c r="M23" s="60">
        <v>370398</v>
      </c>
      <c r="N23" s="60">
        <v>1643312</v>
      </c>
      <c r="O23" s="60"/>
      <c r="P23" s="60"/>
      <c r="Q23" s="60"/>
      <c r="R23" s="60"/>
      <c r="S23" s="60"/>
      <c r="T23" s="60"/>
      <c r="U23" s="60"/>
      <c r="V23" s="60"/>
      <c r="W23" s="60">
        <v>4234065</v>
      </c>
      <c r="X23" s="60">
        <v>1869906</v>
      </c>
      <c r="Y23" s="60">
        <v>2364159</v>
      </c>
      <c r="Z23" s="140">
        <v>126.43</v>
      </c>
      <c r="AA23" s="155">
        <v>4739811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386653381</v>
      </c>
      <c r="D25" s="168">
        <f>+D5+D9+D15+D19+D24</f>
        <v>0</v>
      </c>
      <c r="E25" s="169">
        <f t="shared" si="4"/>
        <v>388946898</v>
      </c>
      <c r="F25" s="73">
        <f t="shared" si="4"/>
        <v>388946898</v>
      </c>
      <c r="G25" s="73">
        <f t="shared" si="4"/>
        <v>116198666</v>
      </c>
      <c r="H25" s="73">
        <f t="shared" si="4"/>
        <v>17438055</v>
      </c>
      <c r="I25" s="73">
        <f t="shared" si="4"/>
        <v>14698406</v>
      </c>
      <c r="J25" s="73">
        <f t="shared" si="4"/>
        <v>148335127</v>
      </c>
      <c r="K25" s="73">
        <f t="shared" si="4"/>
        <v>11695847</v>
      </c>
      <c r="L25" s="73">
        <f t="shared" si="4"/>
        <v>13900188</v>
      </c>
      <c r="M25" s="73">
        <f t="shared" si="4"/>
        <v>89454528</v>
      </c>
      <c r="N25" s="73">
        <f t="shared" si="4"/>
        <v>115050563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263385690</v>
      </c>
      <c r="X25" s="73">
        <f t="shared" si="4"/>
        <v>192450348</v>
      </c>
      <c r="Y25" s="73">
        <f t="shared" si="4"/>
        <v>70935342</v>
      </c>
      <c r="Z25" s="170">
        <f>+IF(X25&lt;&gt;0,+(Y25/X25)*100,0)</f>
        <v>36.85903545365374</v>
      </c>
      <c r="AA25" s="168">
        <f>+AA5+AA9+AA15+AA19+AA24</f>
        <v>388946898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174748004</v>
      </c>
      <c r="D28" s="153">
        <f>SUM(D29:D31)</f>
        <v>0</v>
      </c>
      <c r="E28" s="154">
        <f t="shared" si="5"/>
        <v>211623937</v>
      </c>
      <c r="F28" s="100">
        <f t="shared" si="5"/>
        <v>211623937</v>
      </c>
      <c r="G28" s="100">
        <f t="shared" si="5"/>
        <v>5196215</v>
      </c>
      <c r="H28" s="100">
        <f t="shared" si="5"/>
        <v>4461470</v>
      </c>
      <c r="I28" s="100">
        <f t="shared" si="5"/>
        <v>5867075</v>
      </c>
      <c r="J28" s="100">
        <f t="shared" si="5"/>
        <v>15524760</v>
      </c>
      <c r="K28" s="100">
        <f t="shared" si="5"/>
        <v>6667152</v>
      </c>
      <c r="L28" s="100">
        <f t="shared" si="5"/>
        <v>8361621</v>
      </c>
      <c r="M28" s="100">
        <f t="shared" si="5"/>
        <v>44631620</v>
      </c>
      <c r="N28" s="100">
        <f t="shared" si="5"/>
        <v>59660393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75185153</v>
      </c>
      <c r="X28" s="100">
        <f t="shared" si="5"/>
        <v>104473914</v>
      </c>
      <c r="Y28" s="100">
        <f t="shared" si="5"/>
        <v>-29288761</v>
      </c>
      <c r="Z28" s="137">
        <f>+IF(X28&lt;&gt;0,+(Y28/X28)*100,0)</f>
        <v>-28.034520655558094</v>
      </c>
      <c r="AA28" s="153">
        <f>SUM(AA29:AA31)</f>
        <v>211623937</v>
      </c>
    </row>
    <row r="29" spans="1:27" ht="12.75">
      <c r="A29" s="138" t="s">
        <v>75</v>
      </c>
      <c r="B29" s="136"/>
      <c r="C29" s="155">
        <v>70062650</v>
      </c>
      <c r="D29" s="155"/>
      <c r="E29" s="156">
        <v>64471427</v>
      </c>
      <c r="F29" s="60">
        <v>64471427</v>
      </c>
      <c r="G29" s="60">
        <v>891760</v>
      </c>
      <c r="H29" s="60">
        <v>652045</v>
      </c>
      <c r="I29" s="60">
        <v>1557663</v>
      </c>
      <c r="J29" s="60">
        <v>3101468</v>
      </c>
      <c r="K29" s="60">
        <v>1739456</v>
      </c>
      <c r="L29" s="60">
        <v>1869652</v>
      </c>
      <c r="M29" s="60">
        <v>21010749</v>
      </c>
      <c r="N29" s="60">
        <v>24619857</v>
      </c>
      <c r="O29" s="60"/>
      <c r="P29" s="60"/>
      <c r="Q29" s="60"/>
      <c r="R29" s="60"/>
      <c r="S29" s="60"/>
      <c r="T29" s="60"/>
      <c r="U29" s="60"/>
      <c r="V29" s="60"/>
      <c r="W29" s="60">
        <v>27721325</v>
      </c>
      <c r="X29" s="60">
        <v>33891048</v>
      </c>
      <c r="Y29" s="60">
        <v>-6169723</v>
      </c>
      <c r="Z29" s="140">
        <v>-18.2</v>
      </c>
      <c r="AA29" s="155">
        <v>64471427</v>
      </c>
    </row>
    <row r="30" spans="1:27" ht="12.75">
      <c r="A30" s="138" t="s">
        <v>76</v>
      </c>
      <c r="B30" s="136"/>
      <c r="C30" s="157">
        <v>54563752</v>
      </c>
      <c r="D30" s="157"/>
      <c r="E30" s="158">
        <v>75087120</v>
      </c>
      <c r="F30" s="159">
        <v>75087120</v>
      </c>
      <c r="G30" s="159">
        <v>114684</v>
      </c>
      <c r="H30" s="159">
        <v>804569</v>
      </c>
      <c r="I30" s="159">
        <v>623351</v>
      </c>
      <c r="J30" s="159">
        <v>1542604</v>
      </c>
      <c r="K30" s="159">
        <v>677164</v>
      </c>
      <c r="L30" s="159">
        <v>2165380</v>
      </c>
      <c r="M30" s="159">
        <v>6914731</v>
      </c>
      <c r="N30" s="159">
        <v>9757275</v>
      </c>
      <c r="O30" s="159"/>
      <c r="P30" s="159"/>
      <c r="Q30" s="159"/>
      <c r="R30" s="159"/>
      <c r="S30" s="159"/>
      <c r="T30" s="159"/>
      <c r="U30" s="159"/>
      <c r="V30" s="159"/>
      <c r="W30" s="159">
        <v>11299879</v>
      </c>
      <c r="X30" s="159">
        <v>70582866</v>
      </c>
      <c r="Y30" s="159">
        <v>-59282987</v>
      </c>
      <c r="Z30" s="141">
        <v>-83.99</v>
      </c>
      <c r="AA30" s="157">
        <v>75087120</v>
      </c>
    </row>
    <row r="31" spans="1:27" ht="12.75">
      <c r="A31" s="138" t="s">
        <v>77</v>
      </c>
      <c r="B31" s="136"/>
      <c r="C31" s="155">
        <v>50121602</v>
      </c>
      <c r="D31" s="155"/>
      <c r="E31" s="156">
        <v>72065390</v>
      </c>
      <c r="F31" s="60">
        <v>72065390</v>
      </c>
      <c r="G31" s="60">
        <v>4189771</v>
      </c>
      <c r="H31" s="60">
        <v>3004856</v>
      </c>
      <c r="I31" s="60">
        <v>3686061</v>
      </c>
      <c r="J31" s="60">
        <v>10880688</v>
      </c>
      <c r="K31" s="60">
        <v>4250532</v>
      </c>
      <c r="L31" s="60">
        <v>4326589</v>
      </c>
      <c r="M31" s="60">
        <v>16706140</v>
      </c>
      <c r="N31" s="60">
        <v>25283261</v>
      </c>
      <c r="O31" s="60"/>
      <c r="P31" s="60"/>
      <c r="Q31" s="60"/>
      <c r="R31" s="60"/>
      <c r="S31" s="60"/>
      <c r="T31" s="60"/>
      <c r="U31" s="60"/>
      <c r="V31" s="60"/>
      <c r="W31" s="60">
        <v>36163949</v>
      </c>
      <c r="X31" s="60"/>
      <c r="Y31" s="60">
        <v>36163949</v>
      </c>
      <c r="Z31" s="140">
        <v>0</v>
      </c>
      <c r="AA31" s="155">
        <v>72065390</v>
      </c>
    </row>
    <row r="32" spans="1:27" ht="12.75">
      <c r="A32" s="135" t="s">
        <v>78</v>
      </c>
      <c r="B32" s="136"/>
      <c r="C32" s="153">
        <f aca="true" t="shared" si="6" ref="C32:Y32">SUM(C33:C37)</f>
        <v>23571328</v>
      </c>
      <c r="D32" s="153">
        <f>SUM(D33:D37)</f>
        <v>0</v>
      </c>
      <c r="E32" s="154">
        <f t="shared" si="6"/>
        <v>15554523</v>
      </c>
      <c r="F32" s="100">
        <f t="shared" si="6"/>
        <v>15554523</v>
      </c>
      <c r="G32" s="100">
        <f t="shared" si="6"/>
        <v>36137</v>
      </c>
      <c r="H32" s="100">
        <f t="shared" si="6"/>
        <v>545781</v>
      </c>
      <c r="I32" s="100">
        <f t="shared" si="6"/>
        <v>420418</v>
      </c>
      <c r="J32" s="100">
        <f t="shared" si="6"/>
        <v>1002336</v>
      </c>
      <c r="K32" s="100">
        <f t="shared" si="6"/>
        <v>678050</v>
      </c>
      <c r="L32" s="100">
        <f t="shared" si="6"/>
        <v>587509</v>
      </c>
      <c r="M32" s="100">
        <f t="shared" si="6"/>
        <v>5441834</v>
      </c>
      <c r="N32" s="100">
        <f t="shared" si="6"/>
        <v>6707393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7709729</v>
      </c>
      <c r="X32" s="100">
        <f t="shared" si="6"/>
        <v>5750191</v>
      </c>
      <c r="Y32" s="100">
        <f t="shared" si="6"/>
        <v>1959538</v>
      </c>
      <c r="Z32" s="137">
        <f>+IF(X32&lt;&gt;0,+(Y32/X32)*100,0)</f>
        <v>34.07778976385306</v>
      </c>
      <c r="AA32" s="153">
        <f>SUM(AA33:AA37)</f>
        <v>15554523</v>
      </c>
    </row>
    <row r="33" spans="1:27" ht="12.75">
      <c r="A33" s="138" t="s">
        <v>79</v>
      </c>
      <c r="B33" s="136"/>
      <c r="C33" s="155">
        <v>12900667</v>
      </c>
      <c r="D33" s="155"/>
      <c r="E33" s="156">
        <v>12695149</v>
      </c>
      <c r="F33" s="60">
        <v>12695149</v>
      </c>
      <c r="G33" s="60">
        <v>9757</v>
      </c>
      <c r="H33" s="60">
        <v>463925</v>
      </c>
      <c r="I33" s="60">
        <v>371318</v>
      </c>
      <c r="J33" s="60">
        <v>845000</v>
      </c>
      <c r="K33" s="60">
        <v>594816</v>
      </c>
      <c r="L33" s="60">
        <v>574652</v>
      </c>
      <c r="M33" s="60">
        <v>1014055</v>
      </c>
      <c r="N33" s="60">
        <v>2183523</v>
      </c>
      <c r="O33" s="60"/>
      <c r="P33" s="60"/>
      <c r="Q33" s="60"/>
      <c r="R33" s="60"/>
      <c r="S33" s="60"/>
      <c r="T33" s="60"/>
      <c r="U33" s="60"/>
      <c r="V33" s="60"/>
      <c r="W33" s="60">
        <v>3028523</v>
      </c>
      <c r="X33" s="60">
        <v>4455867</v>
      </c>
      <c r="Y33" s="60">
        <v>-1427344</v>
      </c>
      <c r="Z33" s="140">
        <v>-32.03</v>
      </c>
      <c r="AA33" s="155">
        <v>12695149</v>
      </c>
    </row>
    <row r="34" spans="1:27" ht="12.75">
      <c r="A34" s="138" t="s">
        <v>80</v>
      </c>
      <c r="B34" s="136"/>
      <c r="C34" s="155">
        <v>218037</v>
      </c>
      <c r="D34" s="155"/>
      <c r="E34" s="156">
        <v>731819</v>
      </c>
      <c r="F34" s="60">
        <v>731819</v>
      </c>
      <c r="G34" s="60">
        <v>26380</v>
      </c>
      <c r="H34" s="60">
        <v>44000</v>
      </c>
      <c r="I34" s="60">
        <v>46950</v>
      </c>
      <c r="J34" s="60">
        <v>117330</v>
      </c>
      <c r="K34" s="60">
        <v>25600</v>
      </c>
      <c r="L34" s="60">
        <v>24636</v>
      </c>
      <c r="M34" s="60">
        <v>3886267</v>
      </c>
      <c r="N34" s="60">
        <v>3936503</v>
      </c>
      <c r="O34" s="60"/>
      <c r="P34" s="60"/>
      <c r="Q34" s="60"/>
      <c r="R34" s="60"/>
      <c r="S34" s="60"/>
      <c r="T34" s="60"/>
      <c r="U34" s="60"/>
      <c r="V34" s="60"/>
      <c r="W34" s="60">
        <v>4053833</v>
      </c>
      <c r="X34" s="60">
        <v>365910</v>
      </c>
      <c r="Y34" s="60">
        <v>3687923</v>
      </c>
      <c r="Z34" s="140">
        <v>1007.88</v>
      </c>
      <c r="AA34" s="155">
        <v>731819</v>
      </c>
    </row>
    <row r="35" spans="1:27" ht="12.75">
      <c r="A35" s="138" t="s">
        <v>81</v>
      </c>
      <c r="B35" s="136"/>
      <c r="C35" s="155">
        <v>10116027</v>
      </c>
      <c r="D35" s="155"/>
      <c r="E35" s="156">
        <v>1090571</v>
      </c>
      <c r="F35" s="60">
        <v>1090571</v>
      </c>
      <c r="G35" s="60"/>
      <c r="H35" s="60">
        <v>37856</v>
      </c>
      <c r="I35" s="60">
        <v>2150</v>
      </c>
      <c r="J35" s="60">
        <v>40006</v>
      </c>
      <c r="K35" s="60">
        <v>57634</v>
      </c>
      <c r="L35" s="60">
        <v>1350</v>
      </c>
      <c r="M35" s="60">
        <v>477639</v>
      </c>
      <c r="N35" s="60">
        <v>536623</v>
      </c>
      <c r="O35" s="60"/>
      <c r="P35" s="60"/>
      <c r="Q35" s="60"/>
      <c r="R35" s="60"/>
      <c r="S35" s="60"/>
      <c r="T35" s="60"/>
      <c r="U35" s="60"/>
      <c r="V35" s="60"/>
      <c r="W35" s="60">
        <v>576629</v>
      </c>
      <c r="X35" s="60">
        <v>545286</v>
      </c>
      <c r="Y35" s="60">
        <v>31343</v>
      </c>
      <c r="Z35" s="140">
        <v>5.75</v>
      </c>
      <c r="AA35" s="155">
        <v>1090571</v>
      </c>
    </row>
    <row r="36" spans="1:27" ht="12.75">
      <c r="A36" s="138" t="s">
        <v>82</v>
      </c>
      <c r="B36" s="136"/>
      <c r="C36" s="155">
        <v>336597</v>
      </c>
      <c r="D36" s="155"/>
      <c r="E36" s="156">
        <v>1036984</v>
      </c>
      <c r="F36" s="60">
        <v>1036984</v>
      </c>
      <c r="G36" s="60"/>
      <c r="H36" s="60"/>
      <c r="I36" s="60"/>
      <c r="J36" s="60"/>
      <c r="K36" s="60"/>
      <c r="L36" s="60">
        <v>-13129</v>
      </c>
      <c r="M36" s="60">
        <v>63873</v>
      </c>
      <c r="N36" s="60">
        <v>50744</v>
      </c>
      <c r="O36" s="60"/>
      <c r="P36" s="60"/>
      <c r="Q36" s="60"/>
      <c r="R36" s="60"/>
      <c r="S36" s="60"/>
      <c r="T36" s="60"/>
      <c r="U36" s="60"/>
      <c r="V36" s="60"/>
      <c r="W36" s="60">
        <v>50744</v>
      </c>
      <c r="X36" s="60">
        <v>383128</v>
      </c>
      <c r="Y36" s="60">
        <v>-332384</v>
      </c>
      <c r="Z36" s="140">
        <v>-86.76</v>
      </c>
      <c r="AA36" s="155">
        <v>1036984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53222665</v>
      </c>
      <c r="D38" s="153">
        <f>SUM(D39:D41)</f>
        <v>0</v>
      </c>
      <c r="E38" s="154">
        <f t="shared" si="7"/>
        <v>50395665</v>
      </c>
      <c r="F38" s="100">
        <f t="shared" si="7"/>
        <v>50395665</v>
      </c>
      <c r="G38" s="100">
        <f t="shared" si="7"/>
        <v>233643</v>
      </c>
      <c r="H38" s="100">
        <f t="shared" si="7"/>
        <v>183489</v>
      </c>
      <c r="I38" s="100">
        <f t="shared" si="7"/>
        <v>505819</v>
      </c>
      <c r="J38" s="100">
        <f t="shared" si="7"/>
        <v>922951</v>
      </c>
      <c r="K38" s="100">
        <f t="shared" si="7"/>
        <v>10093379</v>
      </c>
      <c r="L38" s="100">
        <f t="shared" si="7"/>
        <v>5833405</v>
      </c>
      <c r="M38" s="100">
        <f t="shared" si="7"/>
        <v>19838151</v>
      </c>
      <c r="N38" s="100">
        <f t="shared" si="7"/>
        <v>35764935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36687886</v>
      </c>
      <c r="X38" s="100">
        <f t="shared" si="7"/>
        <v>24276282</v>
      </c>
      <c r="Y38" s="100">
        <f t="shared" si="7"/>
        <v>12411604</v>
      </c>
      <c r="Z38" s="137">
        <f>+IF(X38&lt;&gt;0,+(Y38/X38)*100,0)</f>
        <v>51.12646162208859</v>
      </c>
      <c r="AA38" s="153">
        <f>SUM(AA39:AA41)</f>
        <v>50395665</v>
      </c>
    </row>
    <row r="39" spans="1:27" ht="12.75">
      <c r="A39" s="138" t="s">
        <v>85</v>
      </c>
      <c r="B39" s="136"/>
      <c r="C39" s="155">
        <v>41720299</v>
      </c>
      <c r="D39" s="155"/>
      <c r="E39" s="156">
        <v>23582793</v>
      </c>
      <c r="F39" s="60">
        <v>23582793</v>
      </c>
      <c r="G39" s="60">
        <v>105018</v>
      </c>
      <c r="H39" s="60">
        <v>92456</v>
      </c>
      <c r="I39" s="60">
        <v>260702</v>
      </c>
      <c r="J39" s="60">
        <v>458176</v>
      </c>
      <c r="K39" s="60">
        <v>9423379</v>
      </c>
      <c r="L39" s="60">
        <v>5264578</v>
      </c>
      <c r="M39" s="60">
        <v>8922227</v>
      </c>
      <c r="N39" s="60">
        <v>23610184</v>
      </c>
      <c r="O39" s="60"/>
      <c r="P39" s="60"/>
      <c r="Q39" s="60"/>
      <c r="R39" s="60"/>
      <c r="S39" s="60"/>
      <c r="T39" s="60"/>
      <c r="U39" s="60"/>
      <c r="V39" s="60"/>
      <c r="W39" s="60">
        <v>24068360</v>
      </c>
      <c r="X39" s="60">
        <v>11558196</v>
      </c>
      <c r="Y39" s="60">
        <v>12510164</v>
      </c>
      <c r="Z39" s="140">
        <v>108.24</v>
      </c>
      <c r="AA39" s="155">
        <v>23582793</v>
      </c>
    </row>
    <row r="40" spans="1:27" ht="12.75">
      <c r="A40" s="138" t="s">
        <v>86</v>
      </c>
      <c r="B40" s="136"/>
      <c r="C40" s="155">
        <v>9091086</v>
      </c>
      <c r="D40" s="155"/>
      <c r="E40" s="156">
        <v>24861256</v>
      </c>
      <c r="F40" s="60">
        <v>24861256</v>
      </c>
      <c r="G40" s="60">
        <v>128625</v>
      </c>
      <c r="H40" s="60">
        <v>62533</v>
      </c>
      <c r="I40" s="60">
        <v>175374</v>
      </c>
      <c r="J40" s="60">
        <v>366532</v>
      </c>
      <c r="K40" s="60">
        <v>670000</v>
      </c>
      <c r="L40" s="60">
        <v>600060</v>
      </c>
      <c r="M40" s="60">
        <v>9102973</v>
      </c>
      <c r="N40" s="60">
        <v>10373033</v>
      </c>
      <c r="O40" s="60"/>
      <c r="P40" s="60"/>
      <c r="Q40" s="60"/>
      <c r="R40" s="60"/>
      <c r="S40" s="60"/>
      <c r="T40" s="60"/>
      <c r="U40" s="60"/>
      <c r="V40" s="60"/>
      <c r="W40" s="60">
        <v>10739565</v>
      </c>
      <c r="X40" s="60">
        <v>11742276</v>
      </c>
      <c r="Y40" s="60">
        <v>-1002711</v>
      </c>
      <c r="Z40" s="140">
        <v>-8.54</v>
      </c>
      <c r="AA40" s="155">
        <v>24861256</v>
      </c>
    </row>
    <row r="41" spans="1:27" ht="12.75">
      <c r="A41" s="138" t="s">
        <v>87</v>
      </c>
      <c r="B41" s="136"/>
      <c r="C41" s="155">
        <v>2411280</v>
      </c>
      <c r="D41" s="155"/>
      <c r="E41" s="156">
        <v>1951616</v>
      </c>
      <c r="F41" s="60">
        <v>1951616</v>
      </c>
      <c r="G41" s="60"/>
      <c r="H41" s="60">
        <v>28500</v>
      </c>
      <c r="I41" s="60">
        <v>69743</v>
      </c>
      <c r="J41" s="60">
        <v>98243</v>
      </c>
      <c r="K41" s="60"/>
      <c r="L41" s="60">
        <v>-31233</v>
      </c>
      <c r="M41" s="60">
        <v>1812951</v>
      </c>
      <c r="N41" s="60">
        <v>1781718</v>
      </c>
      <c r="O41" s="60"/>
      <c r="P41" s="60"/>
      <c r="Q41" s="60"/>
      <c r="R41" s="60"/>
      <c r="S41" s="60"/>
      <c r="T41" s="60"/>
      <c r="U41" s="60"/>
      <c r="V41" s="60"/>
      <c r="W41" s="60">
        <v>1879961</v>
      </c>
      <c r="X41" s="60">
        <v>975810</v>
      </c>
      <c r="Y41" s="60">
        <v>904151</v>
      </c>
      <c r="Z41" s="140">
        <v>92.66</v>
      </c>
      <c r="AA41" s="155">
        <v>1951616</v>
      </c>
    </row>
    <row r="42" spans="1:27" ht="12.75">
      <c r="A42" s="135" t="s">
        <v>88</v>
      </c>
      <c r="B42" s="142"/>
      <c r="C42" s="153">
        <f aca="true" t="shared" si="8" ref="C42:Y42">SUM(C43:C46)</f>
        <v>77005741</v>
      </c>
      <c r="D42" s="153">
        <f>SUM(D43:D46)</f>
        <v>0</v>
      </c>
      <c r="E42" s="154">
        <f t="shared" si="8"/>
        <v>63375119</v>
      </c>
      <c r="F42" s="100">
        <f t="shared" si="8"/>
        <v>63375119</v>
      </c>
      <c r="G42" s="100">
        <f t="shared" si="8"/>
        <v>4121413</v>
      </c>
      <c r="H42" s="100">
        <f t="shared" si="8"/>
        <v>320727</v>
      </c>
      <c r="I42" s="100">
        <f t="shared" si="8"/>
        <v>3381642</v>
      </c>
      <c r="J42" s="100">
        <f t="shared" si="8"/>
        <v>7823782</v>
      </c>
      <c r="K42" s="100">
        <f t="shared" si="8"/>
        <v>2884422</v>
      </c>
      <c r="L42" s="100">
        <f t="shared" si="8"/>
        <v>2847848</v>
      </c>
      <c r="M42" s="100">
        <f t="shared" si="8"/>
        <v>9075644</v>
      </c>
      <c r="N42" s="100">
        <f t="shared" si="8"/>
        <v>14807914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22631696</v>
      </c>
      <c r="X42" s="100">
        <f t="shared" si="8"/>
        <v>29362200</v>
      </c>
      <c r="Y42" s="100">
        <f t="shared" si="8"/>
        <v>-6730504</v>
      </c>
      <c r="Z42" s="137">
        <f>+IF(X42&lt;&gt;0,+(Y42/X42)*100,0)</f>
        <v>-22.9223423312967</v>
      </c>
      <c r="AA42" s="153">
        <f>SUM(AA43:AA46)</f>
        <v>63375119</v>
      </c>
    </row>
    <row r="43" spans="1:27" ht="12.75">
      <c r="A43" s="138" t="s">
        <v>89</v>
      </c>
      <c r="B43" s="136"/>
      <c r="C43" s="155">
        <v>66407394</v>
      </c>
      <c r="D43" s="155"/>
      <c r="E43" s="156">
        <v>47092400</v>
      </c>
      <c r="F43" s="60">
        <v>47092400</v>
      </c>
      <c r="G43" s="60">
        <v>4061488</v>
      </c>
      <c r="H43" s="60">
        <v>79293</v>
      </c>
      <c r="I43" s="60">
        <v>3237392</v>
      </c>
      <c r="J43" s="60">
        <v>7378173</v>
      </c>
      <c r="K43" s="60">
        <v>2455460</v>
      </c>
      <c r="L43" s="60">
        <v>2663430</v>
      </c>
      <c r="M43" s="60">
        <v>4654428</v>
      </c>
      <c r="N43" s="60">
        <v>9773318</v>
      </c>
      <c r="O43" s="60"/>
      <c r="P43" s="60"/>
      <c r="Q43" s="60"/>
      <c r="R43" s="60"/>
      <c r="S43" s="60"/>
      <c r="T43" s="60"/>
      <c r="U43" s="60"/>
      <c r="V43" s="60"/>
      <c r="W43" s="60">
        <v>17151491</v>
      </c>
      <c r="X43" s="60">
        <v>21221406</v>
      </c>
      <c r="Y43" s="60">
        <v>-4069915</v>
      </c>
      <c r="Z43" s="140">
        <v>-19.18</v>
      </c>
      <c r="AA43" s="155">
        <v>47092400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10598347</v>
      </c>
      <c r="D46" s="155"/>
      <c r="E46" s="156">
        <v>16282719</v>
      </c>
      <c r="F46" s="60">
        <v>16282719</v>
      </c>
      <c r="G46" s="60">
        <v>59925</v>
      </c>
      <c r="H46" s="60">
        <v>241434</v>
      </c>
      <c r="I46" s="60">
        <v>144250</v>
      </c>
      <c r="J46" s="60">
        <v>445609</v>
      </c>
      <c r="K46" s="60">
        <v>428962</v>
      </c>
      <c r="L46" s="60">
        <v>184418</v>
      </c>
      <c r="M46" s="60">
        <v>4421216</v>
      </c>
      <c r="N46" s="60">
        <v>5034596</v>
      </c>
      <c r="O46" s="60"/>
      <c r="P46" s="60"/>
      <c r="Q46" s="60"/>
      <c r="R46" s="60"/>
      <c r="S46" s="60"/>
      <c r="T46" s="60"/>
      <c r="U46" s="60"/>
      <c r="V46" s="60"/>
      <c r="W46" s="60">
        <v>5480205</v>
      </c>
      <c r="X46" s="60">
        <v>8140794</v>
      </c>
      <c r="Y46" s="60">
        <v>-2660589</v>
      </c>
      <c r="Z46" s="140">
        <v>-32.68</v>
      </c>
      <c r="AA46" s="155">
        <v>16282719</v>
      </c>
    </row>
    <row r="47" spans="1:27" ht="12.75">
      <c r="A47" s="135" t="s">
        <v>93</v>
      </c>
      <c r="B47" s="142" t="s">
        <v>94</v>
      </c>
      <c r="C47" s="153">
        <v>2098490</v>
      </c>
      <c r="D47" s="153"/>
      <c r="E47" s="154">
        <v>3020989</v>
      </c>
      <c r="F47" s="100">
        <v>3020989</v>
      </c>
      <c r="G47" s="100"/>
      <c r="H47" s="100">
        <v>66200</v>
      </c>
      <c r="I47" s="100">
        <v>139750</v>
      </c>
      <c r="J47" s="100">
        <v>205950</v>
      </c>
      <c r="K47" s="100">
        <v>17500</v>
      </c>
      <c r="L47" s="100">
        <v>-35185</v>
      </c>
      <c r="M47" s="100">
        <v>1169139</v>
      </c>
      <c r="N47" s="100">
        <v>1151454</v>
      </c>
      <c r="O47" s="100"/>
      <c r="P47" s="100"/>
      <c r="Q47" s="100"/>
      <c r="R47" s="100"/>
      <c r="S47" s="100"/>
      <c r="T47" s="100"/>
      <c r="U47" s="100"/>
      <c r="V47" s="100"/>
      <c r="W47" s="100">
        <v>1357404</v>
      </c>
      <c r="X47" s="100">
        <v>1435002</v>
      </c>
      <c r="Y47" s="100">
        <v>-77598</v>
      </c>
      <c r="Z47" s="137">
        <v>-5.41</v>
      </c>
      <c r="AA47" s="153">
        <v>3020989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330646228</v>
      </c>
      <c r="D48" s="168">
        <f>+D28+D32+D38+D42+D47</f>
        <v>0</v>
      </c>
      <c r="E48" s="169">
        <f t="shared" si="9"/>
        <v>343970233</v>
      </c>
      <c r="F48" s="73">
        <f t="shared" si="9"/>
        <v>343970233</v>
      </c>
      <c r="G48" s="73">
        <f t="shared" si="9"/>
        <v>9587408</v>
      </c>
      <c r="H48" s="73">
        <f t="shared" si="9"/>
        <v>5577667</v>
      </c>
      <c r="I48" s="73">
        <f t="shared" si="9"/>
        <v>10314704</v>
      </c>
      <c r="J48" s="73">
        <f t="shared" si="9"/>
        <v>25479779</v>
      </c>
      <c r="K48" s="73">
        <f t="shared" si="9"/>
        <v>20340503</v>
      </c>
      <c r="L48" s="73">
        <f t="shared" si="9"/>
        <v>17595198</v>
      </c>
      <c r="M48" s="73">
        <f t="shared" si="9"/>
        <v>80156388</v>
      </c>
      <c r="N48" s="73">
        <f t="shared" si="9"/>
        <v>118092089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143571868</v>
      </c>
      <c r="X48" s="73">
        <f t="shared" si="9"/>
        <v>165297589</v>
      </c>
      <c r="Y48" s="73">
        <f t="shared" si="9"/>
        <v>-21725721</v>
      </c>
      <c r="Z48" s="170">
        <f>+IF(X48&lt;&gt;0,+(Y48/X48)*100,0)</f>
        <v>-13.143398600931802</v>
      </c>
      <c r="AA48" s="168">
        <f>+AA28+AA32+AA38+AA42+AA47</f>
        <v>343970233</v>
      </c>
    </row>
    <row r="49" spans="1:27" ht="12.75">
      <c r="A49" s="148" t="s">
        <v>49</v>
      </c>
      <c r="B49" s="149"/>
      <c r="C49" s="171">
        <f aca="true" t="shared" si="10" ref="C49:Y49">+C25-C48</f>
        <v>56007153</v>
      </c>
      <c r="D49" s="171">
        <f>+D25-D48</f>
        <v>0</v>
      </c>
      <c r="E49" s="172">
        <f t="shared" si="10"/>
        <v>44976665</v>
      </c>
      <c r="F49" s="173">
        <f t="shared" si="10"/>
        <v>44976665</v>
      </c>
      <c r="G49" s="173">
        <f t="shared" si="10"/>
        <v>106611258</v>
      </c>
      <c r="H49" s="173">
        <f t="shared" si="10"/>
        <v>11860388</v>
      </c>
      <c r="I49" s="173">
        <f t="shared" si="10"/>
        <v>4383702</v>
      </c>
      <c r="J49" s="173">
        <f t="shared" si="10"/>
        <v>122855348</v>
      </c>
      <c r="K49" s="173">
        <f t="shared" si="10"/>
        <v>-8644656</v>
      </c>
      <c r="L49" s="173">
        <f t="shared" si="10"/>
        <v>-3695010</v>
      </c>
      <c r="M49" s="173">
        <f t="shared" si="10"/>
        <v>9298140</v>
      </c>
      <c r="N49" s="173">
        <f t="shared" si="10"/>
        <v>-3041526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119813822</v>
      </c>
      <c r="X49" s="173">
        <f>IF(F25=F48,0,X25-X48)</f>
        <v>27152759</v>
      </c>
      <c r="Y49" s="173">
        <f t="shared" si="10"/>
        <v>92661063</v>
      </c>
      <c r="Z49" s="174">
        <f>+IF(X49&lt;&gt;0,+(Y49/X49)*100,0)</f>
        <v>341.25837083443344</v>
      </c>
      <c r="AA49" s="171">
        <f>+AA25-AA48</f>
        <v>44976665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19942068</v>
      </c>
      <c r="D5" s="155">
        <v>0</v>
      </c>
      <c r="E5" s="156">
        <v>23570591</v>
      </c>
      <c r="F5" s="60">
        <v>23570591</v>
      </c>
      <c r="G5" s="60">
        <v>10087602</v>
      </c>
      <c r="H5" s="60">
        <v>2944661</v>
      </c>
      <c r="I5" s="60">
        <v>809592</v>
      </c>
      <c r="J5" s="60">
        <v>13841855</v>
      </c>
      <c r="K5" s="60">
        <v>807907</v>
      </c>
      <c r="L5" s="60">
        <v>809962</v>
      </c>
      <c r="M5" s="60">
        <v>620626</v>
      </c>
      <c r="N5" s="60">
        <v>2238495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16080350</v>
      </c>
      <c r="X5" s="60">
        <v>11785296</v>
      </c>
      <c r="Y5" s="60">
        <v>4295054</v>
      </c>
      <c r="Z5" s="140">
        <v>36.44</v>
      </c>
      <c r="AA5" s="155">
        <v>23570591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29507365</v>
      </c>
      <c r="D7" s="155">
        <v>0</v>
      </c>
      <c r="E7" s="156">
        <v>35076375</v>
      </c>
      <c r="F7" s="60">
        <v>35076375</v>
      </c>
      <c r="G7" s="60">
        <v>2210046</v>
      </c>
      <c r="H7" s="60">
        <v>0</v>
      </c>
      <c r="I7" s="60">
        <v>2684263</v>
      </c>
      <c r="J7" s="60">
        <v>4894309</v>
      </c>
      <c r="K7" s="60">
        <v>2659066</v>
      </c>
      <c r="L7" s="60">
        <v>2738138</v>
      </c>
      <c r="M7" s="60">
        <v>2301312</v>
      </c>
      <c r="N7" s="60">
        <v>7698516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12592825</v>
      </c>
      <c r="X7" s="60">
        <v>16038186</v>
      </c>
      <c r="Y7" s="60">
        <v>-3445361</v>
      </c>
      <c r="Z7" s="140">
        <v>-21.48</v>
      </c>
      <c r="AA7" s="155">
        <v>35076375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1324057</v>
      </c>
      <c r="D10" s="155">
        <v>0</v>
      </c>
      <c r="E10" s="156">
        <v>2365059</v>
      </c>
      <c r="F10" s="54">
        <v>2365059</v>
      </c>
      <c r="G10" s="54">
        <v>384379</v>
      </c>
      <c r="H10" s="54">
        <v>375082</v>
      </c>
      <c r="I10" s="54">
        <v>374266</v>
      </c>
      <c r="J10" s="54">
        <v>1133727</v>
      </c>
      <c r="K10" s="54">
        <v>378057</v>
      </c>
      <c r="L10" s="54">
        <v>349177</v>
      </c>
      <c r="M10" s="54">
        <v>370398</v>
      </c>
      <c r="N10" s="54">
        <v>1097632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2231359</v>
      </c>
      <c r="X10" s="54">
        <v>681828</v>
      </c>
      <c r="Y10" s="54">
        <v>1549531</v>
      </c>
      <c r="Z10" s="184">
        <v>227.26</v>
      </c>
      <c r="AA10" s="130">
        <v>2365059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655942</v>
      </c>
      <c r="D12" s="155">
        <v>0</v>
      </c>
      <c r="E12" s="156">
        <v>903407</v>
      </c>
      <c r="F12" s="60">
        <v>903407</v>
      </c>
      <c r="G12" s="60">
        <v>42931</v>
      </c>
      <c r="H12" s="60">
        <v>38026</v>
      </c>
      <c r="I12" s="60">
        <v>46704</v>
      </c>
      <c r="J12" s="60">
        <v>127661</v>
      </c>
      <c r="K12" s="60">
        <v>72946</v>
      </c>
      <c r="L12" s="60">
        <v>138967</v>
      </c>
      <c r="M12" s="60">
        <v>51950</v>
      </c>
      <c r="N12" s="60">
        <v>263863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391524</v>
      </c>
      <c r="X12" s="60">
        <v>451704</v>
      </c>
      <c r="Y12" s="60">
        <v>-60180</v>
      </c>
      <c r="Z12" s="140">
        <v>-13.32</v>
      </c>
      <c r="AA12" s="155">
        <v>903407</v>
      </c>
    </row>
    <row r="13" spans="1:27" ht="12.75">
      <c r="A13" s="181" t="s">
        <v>109</v>
      </c>
      <c r="B13" s="185"/>
      <c r="C13" s="155">
        <v>7435450</v>
      </c>
      <c r="D13" s="155">
        <v>0</v>
      </c>
      <c r="E13" s="156">
        <v>7941911</v>
      </c>
      <c r="F13" s="60">
        <v>7941911</v>
      </c>
      <c r="G13" s="60">
        <v>429517</v>
      </c>
      <c r="H13" s="60">
        <v>753185</v>
      </c>
      <c r="I13" s="60">
        <v>951802</v>
      </c>
      <c r="J13" s="60">
        <v>2134504</v>
      </c>
      <c r="K13" s="60">
        <v>673269</v>
      </c>
      <c r="L13" s="60">
        <v>533753</v>
      </c>
      <c r="M13" s="60">
        <v>591236</v>
      </c>
      <c r="N13" s="60">
        <v>1798258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3932762</v>
      </c>
      <c r="X13" s="60">
        <v>3970956</v>
      </c>
      <c r="Y13" s="60">
        <v>-38194</v>
      </c>
      <c r="Z13" s="140">
        <v>-0.96</v>
      </c>
      <c r="AA13" s="155">
        <v>7941911</v>
      </c>
    </row>
    <row r="14" spans="1:27" ht="12.75">
      <c r="A14" s="181" t="s">
        <v>110</v>
      </c>
      <c r="B14" s="185"/>
      <c r="C14" s="155">
        <v>3788092</v>
      </c>
      <c r="D14" s="155">
        <v>0</v>
      </c>
      <c r="E14" s="156">
        <v>4005670</v>
      </c>
      <c r="F14" s="60">
        <v>4005670</v>
      </c>
      <c r="G14" s="60">
        <v>287516</v>
      </c>
      <c r="H14" s="60">
        <v>353438</v>
      </c>
      <c r="I14" s="60">
        <v>358956</v>
      </c>
      <c r="J14" s="60">
        <v>999910</v>
      </c>
      <c r="K14" s="60">
        <v>350313</v>
      </c>
      <c r="L14" s="60">
        <v>346313</v>
      </c>
      <c r="M14" s="60">
        <v>255398</v>
      </c>
      <c r="N14" s="60">
        <v>952024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1951934</v>
      </c>
      <c r="X14" s="60">
        <v>2002896</v>
      </c>
      <c r="Y14" s="60">
        <v>-50962</v>
      </c>
      <c r="Z14" s="140">
        <v>-2.54</v>
      </c>
      <c r="AA14" s="155">
        <v>4005670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1646015</v>
      </c>
      <c r="D16" s="155">
        <v>0</v>
      </c>
      <c r="E16" s="156">
        <v>2030819</v>
      </c>
      <c r="F16" s="60">
        <v>2030819</v>
      </c>
      <c r="G16" s="60">
        <v>70817</v>
      </c>
      <c r="H16" s="60">
        <v>3068</v>
      </c>
      <c r="I16" s="60">
        <v>10857</v>
      </c>
      <c r="J16" s="60">
        <v>84742</v>
      </c>
      <c r="K16" s="60">
        <v>20258</v>
      </c>
      <c r="L16" s="60">
        <v>15652</v>
      </c>
      <c r="M16" s="60">
        <v>49668</v>
      </c>
      <c r="N16" s="60">
        <v>85578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170320</v>
      </c>
      <c r="X16" s="60">
        <v>1015410</v>
      </c>
      <c r="Y16" s="60">
        <v>-845090</v>
      </c>
      <c r="Z16" s="140">
        <v>-83.23</v>
      </c>
      <c r="AA16" s="155">
        <v>2030819</v>
      </c>
    </row>
    <row r="17" spans="1:27" ht="12.75">
      <c r="A17" s="181" t="s">
        <v>113</v>
      </c>
      <c r="B17" s="185"/>
      <c r="C17" s="155">
        <v>2296218</v>
      </c>
      <c r="D17" s="155">
        <v>0</v>
      </c>
      <c r="E17" s="156">
        <v>2293855</v>
      </c>
      <c r="F17" s="60">
        <v>2293855</v>
      </c>
      <c r="G17" s="60">
        <v>299593</v>
      </c>
      <c r="H17" s="60">
        <v>150834</v>
      </c>
      <c r="I17" s="60">
        <v>132039</v>
      </c>
      <c r="J17" s="60">
        <v>582466</v>
      </c>
      <c r="K17" s="60">
        <v>206590</v>
      </c>
      <c r="L17" s="60">
        <v>158930</v>
      </c>
      <c r="M17" s="60">
        <v>124672</v>
      </c>
      <c r="N17" s="60">
        <v>490192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1072658</v>
      </c>
      <c r="X17" s="60">
        <v>1146930</v>
      </c>
      <c r="Y17" s="60">
        <v>-74272</v>
      </c>
      <c r="Z17" s="140">
        <v>-6.48</v>
      </c>
      <c r="AA17" s="155">
        <v>2293855</v>
      </c>
    </row>
    <row r="18" spans="1:27" ht="12.75">
      <c r="A18" s="183" t="s">
        <v>114</v>
      </c>
      <c r="B18" s="182"/>
      <c r="C18" s="155">
        <v>1150000</v>
      </c>
      <c r="D18" s="155">
        <v>0</v>
      </c>
      <c r="E18" s="156">
        <v>1233333</v>
      </c>
      <c r="F18" s="60">
        <v>1233333</v>
      </c>
      <c r="G18" s="60">
        <v>155342</v>
      </c>
      <c r="H18" s="60">
        <v>91589</v>
      </c>
      <c r="I18" s="60">
        <v>82819</v>
      </c>
      <c r="J18" s="60">
        <v>329750</v>
      </c>
      <c r="K18" s="60">
        <v>109154</v>
      </c>
      <c r="L18" s="60">
        <v>85833</v>
      </c>
      <c r="M18" s="60">
        <v>84635</v>
      </c>
      <c r="N18" s="60">
        <v>279622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609372</v>
      </c>
      <c r="X18" s="60">
        <v>616668</v>
      </c>
      <c r="Y18" s="60">
        <v>-7296</v>
      </c>
      <c r="Z18" s="140">
        <v>-1.18</v>
      </c>
      <c r="AA18" s="155">
        <v>1233333</v>
      </c>
    </row>
    <row r="19" spans="1:27" ht="12.75">
      <c r="A19" s="181" t="s">
        <v>34</v>
      </c>
      <c r="B19" s="185"/>
      <c r="C19" s="155">
        <v>205434866</v>
      </c>
      <c r="D19" s="155">
        <v>0</v>
      </c>
      <c r="E19" s="156">
        <v>235523000</v>
      </c>
      <c r="F19" s="60">
        <v>235523000</v>
      </c>
      <c r="G19" s="60">
        <v>101323244</v>
      </c>
      <c r="H19" s="60">
        <v>1102215</v>
      </c>
      <c r="I19" s="60">
        <v>1499383</v>
      </c>
      <c r="J19" s="60">
        <v>103924842</v>
      </c>
      <c r="K19" s="60">
        <v>720287</v>
      </c>
      <c r="L19" s="60">
        <v>239964</v>
      </c>
      <c r="M19" s="60">
        <v>76951565</v>
      </c>
      <c r="N19" s="60">
        <v>77911816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181836658</v>
      </c>
      <c r="X19" s="60">
        <v>118946898</v>
      </c>
      <c r="Y19" s="60">
        <v>62889760</v>
      </c>
      <c r="Z19" s="140">
        <v>52.87</v>
      </c>
      <c r="AA19" s="155">
        <v>235523000</v>
      </c>
    </row>
    <row r="20" spans="1:27" ht="12.75">
      <c r="A20" s="181" t="s">
        <v>35</v>
      </c>
      <c r="B20" s="185"/>
      <c r="C20" s="155">
        <v>5092541</v>
      </c>
      <c r="D20" s="155">
        <v>0</v>
      </c>
      <c r="E20" s="156">
        <v>1556878</v>
      </c>
      <c r="F20" s="54">
        <v>1556878</v>
      </c>
      <c r="G20" s="54">
        <v>191620</v>
      </c>
      <c r="H20" s="54">
        <v>132007</v>
      </c>
      <c r="I20" s="54">
        <v>41595</v>
      </c>
      <c r="J20" s="54">
        <v>365222</v>
      </c>
      <c r="K20" s="54">
        <v>178378</v>
      </c>
      <c r="L20" s="54">
        <v>239472</v>
      </c>
      <c r="M20" s="54">
        <v>21367</v>
      </c>
      <c r="N20" s="54">
        <v>439217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804439</v>
      </c>
      <c r="X20" s="54">
        <v>778380</v>
      </c>
      <c r="Y20" s="54">
        <v>26059</v>
      </c>
      <c r="Z20" s="184">
        <v>3.35</v>
      </c>
      <c r="AA20" s="130">
        <v>1556878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278272614</v>
      </c>
      <c r="D22" s="188">
        <f>SUM(D5:D21)</f>
        <v>0</v>
      </c>
      <c r="E22" s="189">
        <f t="shared" si="0"/>
        <v>316500898</v>
      </c>
      <c r="F22" s="190">
        <f t="shared" si="0"/>
        <v>316500898</v>
      </c>
      <c r="G22" s="190">
        <f t="shared" si="0"/>
        <v>115482607</v>
      </c>
      <c r="H22" s="190">
        <f t="shared" si="0"/>
        <v>5944105</v>
      </c>
      <c r="I22" s="190">
        <f t="shared" si="0"/>
        <v>6992276</v>
      </c>
      <c r="J22" s="190">
        <f t="shared" si="0"/>
        <v>128418988</v>
      </c>
      <c r="K22" s="190">
        <f t="shared" si="0"/>
        <v>6176225</v>
      </c>
      <c r="L22" s="190">
        <f t="shared" si="0"/>
        <v>5656161</v>
      </c>
      <c r="M22" s="190">
        <f t="shared" si="0"/>
        <v>81422827</v>
      </c>
      <c r="N22" s="190">
        <f t="shared" si="0"/>
        <v>93255213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221674201</v>
      </c>
      <c r="X22" s="190">
        <f t="shared" si="0"/>
        <v>157435152</v>
      </c>
      <c r="Y22" s="190">
        <f t="shared" si="0"/>
        <v>64239049</v>
      </c>
      <c r="Z22" s="191">
        <f>+IF(X22&lt;&gt;0,+(Y22/X22)*100,0)</f>
        <v>40.803497937995445</v>
      </c>
      <c r="AA22" s="188">
        <f>SUM(AA5:AA21)</f>
        <v>316500898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85766273</v>
      </c>
      <c r="D25" s="155">
        <v>0</v>
      </c>
      <c r="E25" s="156">
        <v>107802195</v>
      </c>
      <c r="F25" s="60">
        <v>107802195</v>
      </c>
      <c r="G25" s="60">
        <v>392600</v>
      </c>
      <c r="H25" s="60">
        <v>386100</v>
      </c>
      <c r="I25" s="60">
        <v>379600</v>
      </c>
      <c r="J25" s="60">
        <v>1158300</v>
      </c>
      <c r="K25" s="60">
        <v>377000</v>
      </c>
      <c r="L25" s="60">
        <v>62541</v>
      </c>
      <c r="M25" s="60">
        <v>51596851</v>
      </c>
      <c r="N25" s="60">
        <v>52036392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53194692</v>
      </c>
      <c r="X25" s="60">
        <v>53646768</v>
      </c>
      <c r="Y25" s="60">
        <v>-452076</v>
      </c>
      <c r="Z25" s="140">
        <v>-0.84</v>
      </c>
      <c r="AA25" s="155">
        <v>107802195</v>
      </c>
    </row>
    <row r="26" spans="1:27" ht="12.75">
      <c r="A26" s="183" t="s">
        <v>38</v>
      </c>
      <c r="B26" s="182"/>
      <c r="C26" s="155">
        <v>22484811</v>
      </c>
      <c r="D26" s="155">
        <v>0</v>
      </c>
      <c r="E26" s="156">
        <v>24090966</v>
      </c>
      <c r="F26" s="60">
        <v>24090966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11568336</v>
      </c>
      <c r="N26" s="60">
        <v>11568336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11568336</v>
      </c>
      <c r="X26" s="60">
        <v>11794200</v>
      </c>
      <c r="Y26" s="60">
        <v>-225864</v>
      </c>
      <c r="Z26" s="140">
        <v>-1.92</v>
      </c>
      <c r="AA26" s="155">
        <v>24090966</v>
      </c>
    </row>
    <row r="27" spans="1:27" ht="12.75">
      <c r="A27" s="183" t="s">
        <v>118</v>
      </c>
      <c r="B27" s="182"/>
      <c r="C27" s="155">
        <v>2505730</v>
      </c>
      <c r="D27" s="155">
        <v>0</v>
      </c>
      <c r="E27" s="156">
        <v>2100735</v>
      </c>
      <c r="F27" s="60">
        <v>2100735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32270</v>
      </c>
      <c r="N27" s="60">
        <v>32270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32270</v>
      </c>
      <c r="X27" s="60">
        <v>1050366</v>
      </c>
      <c r="Y27" s="60">
        <v>-1018096</v>
      </c>
      <c r="Z27" s="140">
        <v>-96.93</v>
      </c>
      <c r="AA27" s="155">
        <v>2100735</v>
      </c>
    </row>
    <row r="28" spans="1:27" ht="12.75">
      <c r="A28" s="183" t="s">
        <v>39</v>
      </c>
      <c r="B28" s="182"/>
      <c r="C28" s="155">
        <v>38974830</v>
      </c>
      <c r="D28" s="155">
        <v>0</v>
      </c>
      <c r="E28" s="156">
        <v>48449090</v>
      </c>
      <c r="F28" s="60">
        <v>48449090</v>
      </c>
      <c r="G28" s="60">
        <v>0</v>
      </c>
      <c r="H28" s="60">
        <v>0</v>
      </c>
      <c r="I28" s="60">
        <v>0</v>
      </c>
      <c r="J28" s="60">
        <v>0</v>
      </c>
      <c r="K28" s="60">
        <v>10275942</v>
      </c>
      <c r="L28" s="60">
        <v>6835038</v>
      </c>
      <c r="M28" s="60">
        <v>3472041</v>
      </c>
      <c r="N28" s="60">
        <v>20583021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20583021</v>
      </c>
      <c r="X28" s="60">
        <v>24224544</v>
      </c>
      <c r="Y28" s="60">
        <v>-3641523</v>
      </c>
      <c r="Z28" s="140">
        <v>-15.03</v>
      </c>
      <c r="AA28" s="155">
        <v>48449090</v>
      </c>
    </row>
    <row r="29" spans="1:27" ht="12.75">
      <c r="A29" s="183" t="s">
        <v>40</v>
      </c>
      <c r="B29" s="182"/>
      <c r="C29" s="155">
        <v>726560</v>
      </c>
      <c r="D29" s="155">
        <v>0</v>
      </c>
      <c r="E29" s="156">
        <v>400000</v>
      </c>
      <c r="F29" s="60">
        <v>400000</v>
      </c>
      <c r="G29" s="60">
        <v>0</v>
      </c>
      <c r="H29" s="60">
        <v>0</v>
      </c>
      <c r="I29" s="60">
        <v>172</v>
      </c>
      <c r="J29" s="60">
        <v>172</v>
      </c>
      <c r="K29" s="60">
        <v>0</v>
      </c>
      <c r="L29" s="60">
        <v>0</v>
      </c>
      <c r="M29" s="60">
        <v>20943</v>
      </c>
      <c r="N29" s="60">
        <v>20943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21115</v>
      </c>
      <c r="X29" s="60">
        <v>170183</v>
      </c>
      <c r="Y29" s="60">
        <v>-149068</v>
      </c>
      <c r="Z29" s="140">
        <v>-87.59</v>
      </c>
      <c r="AA29" s="155">
        <v>400000</v>
      </c>
    </row>
    <row r="30" spans="1:27" ht="12.75">
      <c r="A30" s="183" t="s">
        <v>119</v>
      </c>
      <c r="B30" s="182"/>
      <c r="C30" s="155">
        <v>27760875</v>
      </c>
      <c r="D30" s="155">
        <v>0</v>
      </c>
      <c r="E30" s="156">
        <v>33594401</v>
      </c>
      <c r="F30" s="60">
        <v>33594401</v>
      </c>
      <c r="G30" s="60">
        <v>3970322</v>
      </c>
      <c r="H30" s="60">
        <v>0</v>
      </c>
      <c r="I30" s="60">
        <v>3112194</v>
      </c>
      <c r="J30" s="60">
        <v>7082516</v>
      </c>
      <c r="K30" s="60">
        <v>2274801</v>
      </c>
      <c r="L30" s="60">
        <v>2375932</v>
      </c>
      <c r="M30" s="60">
        <v>2210721</v>
      </c>
      <c r="N30" s="60">
        <v>6861454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13943970</v>
      </c>
      <c r="X30" s="60">
        <v>16797198</v>
      </c>
      <c r="Y30" s="60">
        <v>-2853228</v>
      </c>
      <c r="Z30" s="140">
        <v>-16.99</v>
      </c>
      <c r="AA30" s="155">
        <v>33594401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8310834</v>
      </c>
      <c r="F31" s="60">
        <v>8310834</v>
      </c>
      <c r="G31" s="60">
        <v>252601</v>
      </c>
      <c r="H31" s="60">
        <v>730572</v>
      </c>
      <c r="I31" s="60">
        <v>348970</v>
      </c>
      <c r="J31" s="60">
        <v>1332143</v>
      </c>
      <c r="K31" s="60">
        <v>998483</v>
      </c>
      <c r="L31" s="60">
        <v>344064</v>
      </c>
      <c r="M31" s="60">
        <v>1354693</v>
      </c>
      <c r="N31" s="60">
        <v>2697240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4029383</v>
      </c>
      <c r="X31" s="60">
        <v>3860910</v>
      </c>
      <c r="Y31" s="60">
        <v>168473</v>
      </c>
      <c r="Z31" s="140">
        <v>4.36</v>
      </c>
      <c r="AA31" s="155">
        <v>8310834</v>
      </c>
    </row>
    <row r="32" spans="1:27" ht="12.75">
      <c r="A32" s="183" t="s">
        <v>121</v>
      </c>
      <c r="B32" s="182"/>
      <c r="C32" s="155">
        <v>60102022</v>
      </c>
      <c r="D32" s="155">
        <v>0</v>
      </c>
      <c r="E32" s="156">
        <v>50670875</v>
      </c>
      <c r="F32" s="60">
        <v>50670875</v>
      </c>
      <c r="G32" s="60">
        <v>1327746</v>
      </c>
      <c r="H32" s="60">
        <v>2200494</v>
      </c>
      <c r="I32" s="60">
        <v>2510862</v>
      </c>
      <c r="J32" s="60">
        <v>6039102</v>
      </c>
      <c r="K32" s="60">
        <v>2596042</v>
      </c>
      <c r="L32" s="60">
        <v>2549946</v>
      </c>
      <c r="M32" s="60">
        <v>4914979</v>
      </c>
      <c r="N32" s="60">
        <v>10060967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16100069</v>
      </c>
      <c r="X32" s="60">
        <v>24150648</v>
      </c>
      <c r="Y32" s="60">
        <v>-8050579</v>
      </c>
      <c r="Z32" s="140">
        <v>-33.33</v>
      </c>
      <c r="AA32" s="155">
        <v>50670875</v>
      </c>
    </row>
    <row r="33" spans="1:27" ht="12.75">
      <c r="A33" s="183" t="s">
        <v>42</v>
      </c>
      <c r="B33" s="182"/>
      <c r="C33" s="155">
        <v>189620</v>
      </c>
      <c r="D33" s="155">
        <v>0</v>
      </c>
      <c r="E33" s="156">
        <v>2158034</v>
      </c>
      <c r="F33" s="60">
        <v>2158034</v>
      </c>
      <c r="G33" s="60">
        <v>0</v>
      </c>
      <c r="H33" s="60">
        <v>0</v>
      </c>
      <c r="I33" s="60">
        <v>0</v>
      </c>
      <c r="J33" s="60">
        <v>0</v>
      </c>
      <c r="K33" s="60">
        <v>667741</v>
      </c>
      <c r="L33" s="60">
        <v>0</v>
      </c>
      <c r="M33" s="60">
        <v>0</v>
      </c>
      <c r="N33" s="60">
        <v>667741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667741</v>
      </c>
      <c r="X33" s="60">
        <v>1079016</v>
      </c>
      <c r="Y33" s="60">
        <v>-411275</v>
      </c>
      <c r="Z33" s="140">
        <v>-38.12</v>
      </c>
      <c r="AA33" s="155">
        <v>2158034</v>
      </c>
    </row>
    <row r="34" spans="1:27" ht="12.75">
      <c r="A34" s="183" t="s">
        <v>43</v>
      </c>
      <c r="B34" s="182"/>
      <c r="C34" s="155">
        <v>58155658</v>
      </c>
      <c r="D34" s="155">
        <v>0</v>
      </c>
      <c r="E34" s="156">
        <v>66393103</v>
      </c>
      <c r="F34" s="60">
        <v>66393103</v>
      </c>
      <c r="G34" s="60">
        <v>3644139</v>
      </c>
      <c r="H34" s="60">
        <v>2260501</v>
      </c>
      <c r="I34" s="60">
        <v>3962906</v>
      </c>
      <c r="J34" s="60">
        <v>9867546</v>
      </c>
      <c r="K34" s="60">
        <v>3150494</v>
      </c>
      <c r="L34" s="60">
        <v>5427677</v>
      </c>
      <c r="M34" s="60">
        <v>4985554</v>
      </c>
      <c r="N34" s="60">
        <v>13563725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23431271</v>
      </c>
      <c r="X34" s="60">
        <v>32512278</v>
      </c>
      <c r="Y34" s="60">
        <v>-9081007</v>
      </c>
      <c r="Z34" s="140">
        <v>-27.93</v>
      </c>
      <c r="AA34" s="155">
        <v>66393103</v>
      </c>
    </row>
    <row r="35" spans="1:27" ht="12.75">
      <c r="A35" s="181" t="s">
        <v>122</v>
      </c>
      <c r="B35" s="185"/>
      <c r="C35" s="155">
        <v>33979849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330646228</v>
      </c>
      <c r="D36" s="188">
        <f>SUM(D25:D35)</f>
        <v>0</v>
      </c>
      <c r="E36" s="189">
        <f t="shared" si="1"/>
        <v>343970233</v>
      </c>
      <c r="F36" s="190">
        <f t="shared" si="1"/>
        <v>343970233</v>
      </c>
      <c r="G36" s="190">
        <f t="shared" si="1"/>
        <v>9587408</v>
      </c>
      <c r="H36" s="190">
        <f t="shared" si="1"/>
        <v>5577667</v>
      </c>
      <c r="I36" s="190">
        <f t="shared" si="1"/>
        <v>10314704</v>
      </c>
      <c r="J36" s="190">
        <f t="shared" si="1"/>
        <v>25479779</v>
      </c>
      <c r="K36" s="190">
        <f t="shared" si="1"/>
        <v>20340503</v>
      </c>
      <c r="L36" s="190">
        <f t="shared" si="1"/>
        <v>17595198</v>
      </c>
      <c r="M36" s="190">
        <f t="shared" si="1"/>
        <v>80156388</v>
      </c>
      <c r="N36" s="190">
        <f t="shared" si="1"/>
        <v>118092089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143571868</v>
      </c>
      <c r="X36" s="190">
        <f t="shared" si="1"/>
        <v>169286111</v>
      </c>
      <c r="Y36" s="190">
        <f t="shared" si="1"/>
        <v>-25714243</v>
      </c>
      <c r="Z36" s="191">
        <f>+IF(X36&lt;&gt;0,+(Y36/X36)*100,0)</f>
        <v>-15.18981258893708</v>
      </c>
      <c r="AA36" s="188">
        <f>SUM(AA25:AA35)</f>
        <v>343970233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-52373614</v>
      </c>
      <c r="D38" s="199">
        <f>+D22-D36</f>
        <v>0</v>
      </c>
      <c r="E38" s="200">
        <f t="shared" si="2"/>
        <v>-27469335</v>
      </c>
      <c r="F38" s="106">
        <f t="shared" si="2"/>
        <v>-27469335</v>
      </c>
      <c r="G38" s="106">
        <f t="shared" si="2"/>
        <v>105895199</v>
      </c>
      <c r="H38" s="106">
        <f t="shared" si="2"/>
        <v>366438</v>
      </c>
      <c r="I38" s="106">
        <f t="shared" si="2"/>
        <v>-3322428</v>
      </c>
      <c r="J38" s="106">
        <f t="shared" si="2"/>
        <v>102939209</v>
      </c>
      <c r="K38" s="106">
        <f t="shared" si="2"/>
        <v>-14164278</v>
      </c>
      <c r="L38" s="106">
        <f t="shared" si="2"/>
        <v>-11939037</v>
      </c>
      <c r="M38" s="106">
        <f t="shared" si="2"/>
        <v>1266439</v>
      </c>
      <c r="N38" s="106">
        <f t="shared" si="2"/>
        <v>-24836876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78102333</v>
      </c>
      <c r="X38" s="106">
        <f>IF(F22=F36,0,X22-X36)</f>
        <v>-11850959</v>
      </c>
      <c r="Y38" s="106">
        <f t="shared" si="2"/>
        <v>89953292</v>
      </c>
      <c r="Z38" s="201">
        <f>+IF(X38&lt;&gt;0,+(Y38/X38)*100,0)</f>
        <v>-759.0380829095773</v>
      </c>
      <c r="AA38" s="199">
        <f>+AA22-AA36</f>
        <v>-27469335</v>
      </c>
    </row>
    <row r="39" spans="1:27" ht="12.75">
      <c r="A39" s="181" t="s">
        <v>46</v>
      </c>
      <c r="B39" s="185"/>
      <c r="C39" s="155">
        <v>108380767</v>
      </c>
      <c r="D39" s="155">
        <v>0</v>
      </c>
      <c r="E39" s="156">
        <v>72446000</v>
      </c>
      <c r="F39" s="60">
        <v>72446000</v>
      </c>
      <c r="G39" s="60">
        <v>716059</v>
      </c>
      <c r="H39" s="60">
        <v>11493950</v>
      </c>
      <c r="I39" s="60">
        <v>7706130</v>
      </c>
      <c r="J39" s="60">
        <v>19916139</v>
      </c>
      <c r="K39" s="60">
        <v>5519622</v>
      </c>
      <c r="L39" s="60">
        <v>8244027</v>
      </c>
      <c r="M39" s="60">
        <v>8031701</v>
      </c>
      <c r="N39" s="60">
        <v>21795350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41711489</v>
      </c>
      <c r="X39" s="60">
        <v>35037600</v>
      </c>
      <c r="Y39" s="60">
        <v>6673889</v>
      </c>
      <c r="Z39" s="140">
        <v>19.05</v>
      </c>
      <c r="AA39" s="155">
        <v>72446000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56007153</v>
      </c>
      <c r="D42" s="206">
        <f>SUM(D38:D41)</f>
        <v>0</v>
      </c>
      <c r="E42" s="207">
        <f t="shared" si="3"/>
        <v>44976665</v>
      </c>
      <c r="F42" s="88">
        <f t="shared" si="3"/>
        <v>44976665</v>
      </c>
      <c r="G42" s="88">
        <f t="shared" si="3"/>
        <v>106611258</v>
      </c>
      <c r="H42" s="88">
        <f t="shared" si="3"/>
        <v>11860388</v>
      </c>
      <c r="I42" s="88">
        <f t="shared" si="3"/>
        <v>4383702</v>
      </c>
      <c r="J42" s="88">
        <f t="shared" si="3"/>
        <v>122855348</v>
      </c>
      <c r="K42" s="88">
        <f t="shared" si="3"/>
        <v>-8644656</v>
      </c>
      <c r="L42" s="88">
        <f t="shared" si="3"/>
        <v>-3695010</v>
      </c>
      <c r="M42" s="88">
        <f t="shared" si="3"/>
        <v>9298140</v>
      </c>
      <c r="N42" s="88">
        <f t="shared" si="3"/>
        <v>-3041526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119813822</v>
      </c>
      <c r="X42" s="88">
        <f t="shared" si="3"/>
        <v>23186641</v>
      </c>
      <c r="Y42" s="88">
        <f t="shared" si="3"/>
        <v>96627181</v>
      </c>
      <c r="Z42" s="208">
        <f>+IF(X42&lt;&gt;0,+(Y42/X42)*100,0)</f>
        <v>416.73643457023377</v>
      </c>
      <c r="AA42" s="206">
        <f>SUM(AA38:AA41)</f>
        <v>44976665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56007153</v>
      </c>
      <c r="D44" s="210">
        <f>+D42-D43</f>
        <v>0</v>
      </c>
      <c r="E44" s="211">
        <f t="shared" si="4"/>
        <v>44976665</v>
      </c>
      <c r="F44" s="77">
        <f t="shared" si="4"/>
        <v>44976665</v>
      </c>
      <c r="G44" s="77">
        <f t="shared" si="4"/>
        <v>106611258</v>
      </c>
      <c r="H44" s="77">
        <f t="shared" si="4"/>
        <v>11860388</v>
      </c>
      <c r="I44" s="77">
        <f t="shared" si="4"/>
        <v>4383702</v>
      </c>
      <c r="J44" s="77">
        <f t="shared" si="4"/>
        <v>122855348</v>
      </c>
      <c r="K44" s="77">
        <f t="shared" si="4"/>
        <v>-8644656</v>
      </c>
      <c r="L44" s="77">
        <f t="shared" si="4"/>
        <v>-3695010</v>
      </c>
      <c r="M44" s="77">
        <f t="shared" si="4"/>
        <v>9298140</v>
      </c>
      <c r="N44" s="77">
        <f t="shared" si="4"/>
        <v>-3041526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119813822</v>
      </c>
      <c r="X44" s="77">
        <f t="shared" si="4"/>
        <v>23186641</v>
      </c>
      <c r="Y44" s="77">
        <f t="shared" si="4"/>
        <v>96627181</v>
      </c>
      <c r="Z44" s="212">
        <f>+IF(X44&lt;&gt;0,+(Y44/X44)*100,0)</f>
        <v>416.73643457023377</v>
      </c>
      <c r="AA44" s="210">
        <f>+AA42-AA43</f>
        <v>44976665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56007153</v>
      </c>
      <c r="D46" s="206">
        <f>SUM(D44:D45)</f>
        <v>0</v>
      </c>
      <c r="E46" s="207">
        <f t="shared" si="5"/>
        <v>44976665</v>
      </c>
      <c r="F46" s="88">
        <f t="shared" si="5"/>
        <v>44976665</v>
      </c>
      <c r="G46" s="88">
        <f t="shared" si="5"/>
        <v>106611258</v>
      </c>
      <c r="H46" s="88">
        <f t="shared" si="5"/>
        <v>11860388</v>
      </c>
      <c r="I46" s="88">
        <f t="shared" si="5"/>
        <v>4383702</v>
      </c>
      <c r="J46" s="88">
        <f t="shared" si="5"/>
        <v>122855348</v>
      </c>
      <c r="K46" s="88">
        <f t="shared" si="5"/>
        <v>-8644656</v>
      </c>
      <c r="L46" s="88">
        <f t="shared" si="5"/>
        <v>-3695010</v>
      </c>
      <c r="M46" s="88">
        <f t="shared" si="5"/>
        <v>9298140</v>
      </c>
      <c r="N46" s="88">
        <f t="shared" si="5"/>
        <v>-3041526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119813822</v>
      </c>
      <c r="X46" s="88">
        <f t="shared" si="5"/>
        <v>23186641</v>
      </c>
      <c r="Y46" s="88">
        <f t="shared" si="5"/>
        <v>96627181</v>
      </c>
      <c r="Z46" s="208">
        <f>+IF(X46&lt;&gt;0,+(Y46/X46)*100,0)</f>
        <v>416.73643457023377</v>
      </c>
      <c r="AA46" s="206">
        <f>SUM(AA44:AA45)</f>
        <v>44976665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56007153</v>
      </c>
      <c r="D48" s="217">
        <f>SUM(D46:D47)</f>
        <v>0</v>
      </c>
      <c r="E48" s="218">
        <f t="shared" si="6"/>
        <v>44976665</v>
      </c>
      <c r="F48" s="219">
        <f t="shared" si="6"/>
        <v>44976665</v>
      </c>
      <c r="G48" s="219">
        <f t="shared" si="6"/>
        <v>106611258</v>
      </c>
      <c r="H48" s="220">
        <f t="shared" si="6"/>
        <v>11860388</v>
      </c>
      <c r="I48" s="220">
        <f t="shared" si="6"/>
        <v>4383702</v>
      </c>
      <c r="J48" s="220">
        <f t="shared" si="6"/>
        <v>122855348</v>
      </c>
      <c r="K48" s="220">
        <f t="shared" si="6"/>
        <v>-8644656</v>
      </c>
      <c r="L48" s="220">
        <f t="shared" si="6"/>
        <v>-3695010</v>
      </c>
      <c r="M48" s="219">
        <f t="shared" si="6"/>
        <v>9298140</v>
      </c>
      <c r="N48" s="219">
        <f t="shared" si="6"/>
        <v>-3041526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119813822</v>
      </c>
      <c r="X48" s="220">
        <f t="shared" si="6"/>
        <v>23186641</v>
      </c>
      <c r="Y48" s="220">
        <f t="shared" si="6"/>
        <v>96627181</v>
      </c>
      <c r="Z48" s="221">
        <f>+IF(X48&lt;&gt;0,+(Y48/X48)*100,0)</f>
        <v>416.73643457023377</v>
      </c>
      <c r="AA48" s="222">
        <f>SUM(AA46:AA47)</f>
        <v>44976665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5205524</v>
      </c>
      <c r="D5" s="153">
        <f>SUM(D6:D8)</f>
        <v>0</v>
      </c>
      <c r="E5" s="154">
        <f t="shared" si="0"/>
        <v>8057658</v>
      </c>
      <c r="F5" s="100">
        <f t="shared" si="0"/>
        <v>8057658</v>
      </c>
      <c r="G5" s="100">
        <f t="shared" si="0"/>
        <v>158642</v>
      </c>
      <c r="H5" s="100">
        <f t="shared" si="0"/>
        <v>295852</v>
      </c>
      <c r="I5" s="100">
        <f t="shared" si="0"/>
        <v>699268</v>
      </c>
      <c r="J5" s="100">
        <f t="shared" si="0"/>
        <v>1153762</v>
      </c>
      <c r="K5" s="100">
        <f t="shared" si="0"/>
        <v>-579786</v>
      </c>
      <c r="L5" s="100">
        <f t="shared" si="0"/>
        <v>17750</v>
      </c>
      <c r="M5" s="100">
        <f t="shared" si="0"/>
        <v>124931</v>
      </c>
      <c r="N5" s="100">
        <f t="shared" si="0"/>
        <v>-437105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716657</v>
      </c>
      <c r="X5" s="100">
        <f t="shared" si="0"/>
        <v>4028829</v>
      </c>
      <c r="Y5" s="100">
        <f t="shared" si="0"/>
        <v>-3312172</v>
      </c>
      <c r="Z5" s="137">
        <f>+IF(X5&lt;&gt;0,+(Y5/X5)*100,0)</f>
        <v>-82.21177915468738</v>
      </c>
      <c r="AA5" s="153">
        <f>SUM(AA6:AA8)</f>
        <v>8057658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96000</v>
      </c>
      <c r="D7" s="157"/>
      <c r="E7" s="158">
        <v>1900000</v>
      </c>
      <c r="F7" s="159">
        <v>1900000</v>
      </c>
      <c r="G7" s="159"/>
      <c r="H7" s="159"/>
      <c r="I7" s="159"/>
      <c r="J7" s="159"/>
      <c r="K7" s="159">
        <v>37500</v>
      </c>
      <c r="L7" s="159">
        <v>17750</v>
      </c>
      <c r="M7" s="159">
        <v>-55250</v>
      </c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4028829</v>
      </c>
      <c r="Y7" s="159">
        <v>-4028829</v>
      </c>
      <c r="Z7" s="141">
        <v>-100</v>
      </c>
      <c r="AA7" s="225">
        <v>1900000</v>
      </c>
    </row>
    <row r="8" spans="1:27" ht="12.75">
      <c r="A8" s="138" t="s">
        <v>77</v>
      </c>
      <c r="B8" s="136"/>
      <c r="C8" s="155">
        <v>5109524</v>
      </c>
      <c r="D8" s="155"/>
      <c r="E8" s="156">
        <v>6157658</v>
      </c>
      <c r="F8" s="60">
        <v>6157658</v>
      </c>
      <c r="G8" s="60">
        <v>158642</v>
      </c>
      <c r="H8" s="60">
        <v>295852</v>
      </c>
      <c r="I8" s="60">
        <v>699268</v>
      </c>
      <c r="J8" s="60">
        <v>1153762</v>
      </c>
      <c r="K8" s="60">
        <v>-617286</v>
      </c>
      <c r="L8" s="60"/>
      <c r="M8" s="60">
        <v>180181</v>
      </c>
      <c r="N8" s="60">
        <v>-437105</v>
      </c>
      <c r="O8" s="60"/>
      <c r="P8" s="60"/>
      <c r="Q8" s="60"/>
      <c r="R8" s="60"/>
      <c r="S8" s="60"/>
      <c r="T8" s="60"/>
      <c r="U8" s="60"/>
      <c r="V8" s="60"/>
      <c r="W8" s="60">
        <v>716657</v>
      </c>
      <c r="X8" s="60"/>
      <c r="Y8" s="60">
        <v>716657</v>
      </c>
      <c r="Z8" s="140"/>
      <c r="AA8" s="62">
        <v>6157658</v>
      </c>
    </row>
    <row r="9" spans="1:27" ht="12.75">
      <c r="A9" s="135" t="s">
        <v>78</v>
      </c>
      <c r="B9" s="136"/>
      <c r="C9" s="153">
        <f aca="true" t="shared" si="1" ref="C9:Y9">SUM(C10:C14)</f>
        <v>1470000</v>
      </c>
      <c r="D9" s="153">
        <f>SUM(D10:D14)</f>
        <v>0</v>
      </c>
      <c r="E9" s="154">
        <f t="shared" si="1"/>
        <v>2885000</v>
      </c>
      <c r="F9" s="100">
        <f t="shared" si="1"/>
        <v>2885000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2885000</v>
      </c>
      <c r="Y9" s="100">
        <f t="shared" si="1"/>
        <v>-2885000</v>
      </c>
      <c r="Z9" s="137">
        <f>+IF(X9&lt;&gt;0,+(Y9/X9)*100,0)</f>
        <v>-100</v>
      </c>
      <c r="AA9" s="102">
        <f>SUM(AA10:AA14)</f>
        <v>2885000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1470000</v>
      </c>
      <c r="D12" s="155"/>
      <c r="E12" s="156">
        <v>2885000</v>
      </c>
      <c r="F12" s="60">
        <v>2885000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2885000</v>
      </c>
      <c r="Y12" s="60">
        <v>-2885000</v>
      </c>
      <c r="Z12" s="140">
        <v>-100</v>
      </c>
      <c r="AA12" s="62">
        <v>2885000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65712244</v>
      </c>
      <c r="D15" s="153">
        <f>SUM(D16:D18)</f>
        <v>0</v>
      </c>
      <c r="E15" s="154">
        <f t="shared" si="2"/>
        <v>52011440</v>
      </c>
      <c r="F15" s="100">
        <f t="shared" si="2"/>
        <v>52011440</v>
      </c>
      <c r="G15" s="100">
        <f t="shared" si="2"/>
        <v>5086495</v>
      </c>
      <c r="H15" s="100">
        <f t="shared" si="2"/>
        <v>2545835</v>
      </c>
      <c r="I15" s="100">
        <f t="shared" si="2"/>
        <v>4264017</v>
      </c>
      <c r="J15" s="100">
        <f t="shared" si="2"/>
        <v>11896347</v>
      </c>
      <c r="K15" s="100">
        <f t="shared" si="2"/>
        <v>2825093</v>
      </c>
      <c r="L15" s="100">
        <f t="shared" si="2"/>
        <v>4875570</v>
      </c>
      <c r="M15" s="100">
        <f t="shared" si="2"/>
        <v>4983593</v>
      </c>
      <c r="N15" s="100">
        <f t="shared" si="2"/>
        <v>12684256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24580603</v>
      </c>
      <c r="X15" s="100">
        <f t="shared" si="2"/>
        <v>43427745</v>
      </c>
      <c r="Y15" s="100">
        <f t="shared" si="2"/>
        <v>-18847142</v>
      </c>
      <c r="Z15" s="137">
        <f>+IF(X15&lt;&gt;0,+(Y15/X15)*100,0)</f>
        <v>-43.398850205093545</v>
      </c>
      <c r="AA15" s="102">
        <f>SUM(AA16:AA18)</f>
        <v>52011440</v>
      </c>
    </row>
    <row r="16" spans="1:27" ht="12.75">
      <c r="A16" s="138" t="s">
        <v>85</v>
      </c>
      <c r="B16" s="136"/>
      <c r="C16" s="155">
        <v>24901967</v>
      </c>
      <c r="D16" s="155"/>
      <c r="E16" s="156">
        <v>23680032</v>
      </c>
      <c r="F16" s="60">
        <v>23680032</v>
      </c>
      <c r="G16" s="60">
        <v>2143473</v>
      </c>
      <c r="H16" s="60">
        <v>764306</v>
      </c>
      <c r="I16" s="60">
        <v>366134</v>
      </c>
      <c r="J16" s="60">
        <v>3273913</v>
      </c>
      <c r="K16" s="60">
        <v>1462375</v>
      </c>
      <c r="L16" s="60">
        <v>2720257</v>
      </c>
      <c r="M16" s="60">
        <v>3501050</v>
      </c>
      <c r="N16" s="60">
        <v>7683682</v>
      </c>
      <c r="O16" s="60"/>
      <c r="P16" s="60"/>
      <c r="Q16" s="60"/>
      <c r="R16" s="60"/>
      <c r="S16" s="60"/>
      <c r="T16" s="60"/>
      <c r="U16" s="60"/>
      <c r="V16" s="60"/>
      <c r="W16" s="60">
        <v>10957595</v>
      </c>
      <c r="X16" s="60">
        <v>19142025</v>
      </c>
      <c r="Y16" s="60">
        <v>-8184430</v>
      </c>
      <c r="Z16" s="140">
        <v>-42.76</v>
      </c>
      <c r="AA16" s="62">
        <v>23680032</v>
      </c>
    </row>
    <row r="17" spans="1:27" ht="12.75">
      <c r="A17" s="138" t="s">
        <v>86</v>
      </c>
      <c r="B17" s="136"/>
      <c r="C17" s="155">
        <v>40810277</v>
      </c>
      <c r="D17" s="155"/>
      <c r="E17" s="156">
        <v>28331408</v>
      </c>
      <c r="F17" s="60">
        <v>28331408</v>
      </c>
      <c r="G17" s="60">
        <v>2943022</v>
      </c>
      <c r="H17" s="60">
        <v>1781529</v>
      </c>
      <c r="I17" s="60">
        <v>3897883</v>
      </c>
      <c r="J17" s="60">
        <v>8622434</v>
      </c>
      <c r="K17" s="60">
        <v>1362718</v>
      </c>
      <c r="L17" s="60">
        <v>2155313</v>
      </c>
      <c r="M17" s="60">
        <v>1482543</v>
      </c>
      <c r="N17" s="60">
        <v>5000574</v>
      </c>
      <c r="O17" s="60"/>
      <c r="P17" s="60"/>
      <c r="Q17" s="60"/>
      <c r="R17" s="60"/>
      <c r="S17" s="60"/>
      <c r="T17" s="60"/>
      <c r="U17" s="60"/>
      <c r="V17" s="60"/>
      <c r="W17" s="60">
        <v>13623008</v>
      </c>
      <c r="X17" s="60">
        <v>24285720</v>
      </c>
      <c r="Y17" s="60">
        <v>-10662712</v>
      </c>
      <c r="Z17" s="140">
        <v>-43.91</v>
      </c>
      <c r="AA17" s="62">
        <v>28331408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3420699</v>
      </c>
      <c r="D19" s="153">
        <f>SUM(D20:D23)</f>
        <v>0</v>
      </c>
      <c r="E19" s="154">
        <f t="shared" si="3"/>
        <v>30736500</v>
      </c>
      <c r="F19" s="100">
        <f t="shared" si="3"/>
        <v>30736500</v>
      </c>
      <c r="G19" s="100">
        <f t="shared" si="3"/>
        <v>622660</v>
      </c>
      <c r="H19" s="100">
        <f t="shared" si="3"/>
        <v>9728192</v>
      </c>
      <c r="I19" s="100">
        <f t="shared" si="3"/>
        <v>1697526</v>
      </c>
      <c r="J19" s="100">
        <f t="shared" si="3"/>
        <v>12048378</v>
      </c>
      <c r="K19" s="100">
        <f t="shared" si="3"/>
        <v>2099086</v>
      </c>
      <c r="L19" s="100">
        <f t="shared" si="3"/>
        <v>3264197</v>
      </c>
      <c r="M19" s="100">
        <f t="shared" si="3"/>
        <v>1783453</v>
      </c>
      <c r="N19" s="100">
        <f t="shared" si="3"/>
        <v>7146736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19195114</v>
      </c>
      <c r="X19" s="100">
        <f t="shared" si="3"/>
        <v>30630000</v>
      </c>
      <c r="Y19" s="100">
        <f t="shared" si="3"/>
        <v>-11434886</v>
      </c>
      <c r="Z19" s="137">
        <f>+IF(X19&lt;&gt;0,+(Y19/X19)*100,0)</f>
        <v>-37.33230819458048</v>
      </c>
      <c r="AA19" s="102">
        <f>SUM(AA20:AA23)</f>
        <v>30736500</v>
      </c>
    </row>
    <row r="20" spans="1:27" ht="12.75">
      <c r="A20" s="138" t="s">
        <v>89</v>
      </c>
      <c r="B20" s="136"/>
      <c r="C20" s="155">
        <v>2708499</v>
      </c>
      <c r="D20" s="155"/>
      <c r="E20" s="156">
        <v>30630000</v>
      </c>
      <c r="F20" s="60">
        <v>30630000</v>
      </c>
      <c r="G20" s="60">
        <v>622660</v>
      </c>
      <c r="H20" s="60">
        <v>9728192</v>
      </c>
      <c r="I20" s="60">
        <v>1697526</v>
      </c>
      <c r="J20" s="60">
        <v>12048378</v>
      </c>
      <c r="K20" s="60">
        <v>2099086</v>
      </c>
      <c r="L20" s="60">
        <v>3264197</v>
      </c>
      <c r="M20" s="60">
        <v>1783453</v>
      </c>
      <c r="N20" s="60">
        <v>7146736</v>
      </c>
      <c r="O20" s="60"/>
      <c r="P20" s="60"/>
      <c r="Q20" s="60"/>
      <c r="R20" s="60"/>
      <c r="S20" s="60"/>
      <c r="T20" s="60"/>
      <c r="U20" s="60"/>
      <c r="V20" s="60"/>
      <c r="W20" s="60">
        <v>19195114</v>
      </c>
      <c r="X20" s="60">
        <v>30630000</v>
      </c>
      <c r="Y20" s="60">
        <v>-11434886</v>
      </c>
      <c r="Z20" s="140">
        <v>-37.33</v>
      </c>
      <c r="AA20" s="62">
        <v>30630000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712200</v>
      </c>
      <c r="D23" s="155"/>
      <c r="E23" s="156">
        <v>106500</v>
      </c>
      <c r="F23" s="60">
        <v>106500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106500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75808467</v>
      </c>
      <c r="D25" s="217">
        <f>+D5+D9+D15+D19+D24</f>
        <v>0</v>
      </c>
      <c r="E25" s="230">
        <f t="shared" si="4"/>
        <v>93690598</v>
      </c>
      <c r="F25" s="219">
        <f t="shared" si="4"/>
        <v>93690598</v>
      </c>
      <c r="G25" s="219">
        <f t="shared" si="4"/>
        <v>5867797</v>
      </c>
      <c r="H25" s="219">
        <f t="shared" si="4"/>
        <v>12569879</v>
      </c>
      <c r="I25" s="219">
        <f t="shared" si="4"/>
        <v>6660811</v>
      </c>
      <c r="J25" s="219">
        <f t="shared" si="4"/>
        <v>25098487</v>
      </c>
      <c r="K25" s="219">
        <f t="shared" si="4"/>
        <v>4344393</v>
      </c>
      <c r="L25" s="219">
        <f t="shared" si="4"/>
        <v>8157517</v>
      </c>
      <c r="M25" s="219">
        <f t="shared" si="4"/>
        <v>6891977</v>
      </c>
      <c r="N25" s="219">
        <f t="shared" si="4"/>
        <v>19393887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44492374</v>
      </c>
      <c r="X25" s="219">
        <f t="shared" si="4"/>
        <v>80971574</v>
      </c>
      <c r="Y25" s="219">
        <f t="shared" si="4"/>
        <v>-36479200</v>
      </c>
      <c r="Z25" s="231">
        <f>+IF(X25&lt;&gt;0,+(Y25/X25)*100,0)</f>
        <v>-45.05185980452844</v>
      </c>
      <c r="AA25" s="232">
        <f>+AA5+AA9+AA15+AA19+AA24</f>
        <v>93690598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59430379</v>
      </c>
      <c r="D28" s="155"/>
      <c r="E28" s="156">
        <v>70068999</v>
      </c>
      <c r="F28" s="60">
        <v>70068999</v>
      </c>
      <c r="G28" s="60">
        <v>5709155</v>
      </c>
      <c r="H28" s="60">
        <v>11780027</v>
      </c>
      <c r="I28" s="60">
        <v>5961543</v>
      </c>
      <c r="J28" s="60">
        <v>23450725</v>
      </c>
      <c r="K28" s="60">
        <v>4924179</v>
      </c>
      <c r="L28" s="60">
        <v>8112267</v>
      </c>
      <c r="M28" s="60">
        <v>6767046</v>
      </c>
      <c r="N28" s="60">
        <v>19803492</v>
      </c>
      <c r="O28" s="60"/>
      <c r="P28" s="60"/>
      <c r="Q28" s="60"/>
      <c r="R28" s="60"/>
      <c r="S28" s="60"/>
      <c r="T28" s="60"/>
      <c r="U28" s="60"/>
      <c r="V28" s="60"/>
      <c r="W28" s="60">
        <v>43254217</v>
      </c>
      <c r="X28" s="60">
        <v>61491505</v>
      </c>
      <c r="Y28" s="60">
        <v>-18237288</v>
      </c>
      <c r="Z28" s="140">
        <v>-29.66</v>
      </c>
      <c r="AA28" s="155">
        <v>70068999</v>
      </c>
    </row>
    <row r="29" spans="1:27" ht="12.75">
      <c r="A29" s="234" t="s">
        <v>134</v>
      </c>
      <c r="B29" s="136"/>
      <c r="C29" s="155">
        <v>197900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59628279</v>
      </c>
      <c r="D32" s="210">
        <f>SUM(D28:D31)</f>
        <v>0</v>
      </c>
      <c r="E32" s="211">
        <f t="shared" si="5"/>
        <v>70068999</v>
      </c>
      <c r="F32" s="77">
        <f t="shared" si="5"/>
        <v>70068999</v>
      </c>
      <c r="G32" s="77">
        <f t="shared" si="5"/>
        <v>5709155</v>
      </c>
      <c r="H32" s="77">
        <f t="shared" si="5"/>
        <v>11780027</v>
      </c>
      <c r="I32" s="77">
        <f t="shared" si="5"/>
        <v>5961543</v>
      </c>
      <c r="J32" s="77">
        <f t="shared" si="5"/>
        <v>23450725</v>
      </c>
      <c r="K32" s="77">
        <f t="shared" si="5"/>
        <v>4924179</v>
      </c>
      <c r="L32" s="77">
        <f t="shared" si="5"/>
        <v>8112267</v>
      </c>
      <c r="M32" s="77">
        <f t="shared" si="5"/>
        <v>6767046</v>
      </c>
      <c r="N32" s="77">
        <f t="shared" si="5"/>
        <v>19803492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43254217</v>
      </c>
      <c r="X32" s="77">
        <f t="shared" si="5"/>
        <v>61491505</v>
      </c>
      <c r="Y32" s="77">
        <f t="shared" si="5"/>
        <v>-18237288</v>
      </c>
      <c r="Z32" s="212">
        <f>+IF(X32&lt;&gt;0,+(Y32/X32)*100,0)</f>
        <v>-29.65822352209464</v>
      </c>
      <c r="AA32" s="79">
        <f>SUM(AA28:AA31)</f>
        <v>70068999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16180188</v>
      </c>
      <c r="D35" s="155"/>
      <c r="E35" s="156">
        <v>23621599</v>
      </c>
      <c r="F35" s="60">
        <v>23621599</v>
      </c>
      <c r="G35" s="60">
        <v>158642</v>
      </c>
      <c r="H35" s="60">
        <v>789852</v>
      </c>
      <c r="I35" s="60">
        <v>699268</v>
      </c>
      <c r="J35" s="60">
        <v>1647762</v>
      </c>
      <c r="K35" s="60">
        <v>-579786</v>
      </c>
      <c r="L35" s="60">
        <v>45250</v>
      </c>
      <c r="M35" s="60">
        <v>124931</v>
      </c>
      <c r="N35" s="60">
        <v>-409605</v>
      </c>
      <c r="O35" s="60"/>
      <c r="P35" s="60"/>
      <c r="Q35" s="60"/>
      <c r="R35" s="60"/>
      <c r="S35" s="60"/>
      <c r="T35" s="60"/>
      <c r="U35" s="60"/>
      <c r="V35" s="60"/>
      <c r="W35" s="60">
        <v>1238157</v>
      </c>
      <c r="X35" s="60">
        <v>19480069</v>
      </c>
      <c r="Y35" s="60">
        <v>-18241912</v>
      </c>
      <c r="Z35" s="140">
        <v>-93.64</v>
      </c>
      <c r="AA35" s="62">
        <v>23621599</v>
      </c>
    </row>
    <row r="36" spans="1:27" ht="12.75">
      <c r="A36" s="238" t="s">
        <v>139</v>
      </c>
      <c r="B36" s="149"/>
      <c r="C36" s="222">
        <f aca="true" t="shared" si="6" ref="C36:Y36">SUM(C32:C35)</f>
        <v>75808467</v>
      </c>
      <c r="D36" s="222">
        <f>SUM(D32:D35)</f>
        <v>0</v>
      </c>
      <c r="E36" s="218">
        <f t="shared" si="6"/>
        <v>93690598</v>
      </c>
      <c r="F36" s="220">
        <f t="shared" si="6"/>
        <v>93690598</v>
      </c>
      <c r="G36" s="220">
        <f t="shared" si="6"/>
        <v>5867797</v>
      </c>
      <c r="H36" s="220">
        <f t="shared" si="6"/>
        <v>12569879</v>
      </c>
      <c r="I36" s="220">
        <f t="shared" si="6"/>
        <v>6660811</v>
      </c>
      <c r="J36" s="220">
        <f t="shared" si="6"/>
        <v>25098487</v>
      </c>
      <c r="K36" s="220">
        <f t="shared" si="6"/>
        <v>4344393</v>
      </c>
      <c r="L36" s="220">
        <f t="shared" si="6"/>
        <v>8157517</v>
      </c>
      <c r="M36" s="220">
        <f t="shared" si="6"/>
        <v>6891977</v>
      </c>
      <c r="N36" s="220">
        <f t="shared" si="6"/>
        <v>19393887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44492374</v>
      </c>
      <c r="X36" s="220">
        <f t="shared" si="6"/>
        <v>80971574</v>
      </c>
      <c r="Y36" s="220">
        <f t="shared" si="6"/>
        <v>-36479200</v>
      </c>
      <c r="Z36" s="221">
        <f>+IF(X36&lt;&gt;0,+(Y36/X36)*100,0)</f>
        <v>-45.05185980452844</v>
      </c>
      <c r="AA36" s="239">
        <f>SUM(AA32:AA35)</f>
        <v>93690598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2005</v>
      </c>
      <c r="D6" s="155"/>
      <c r="E6" s="59">
        <v>1947469</v>
      </c>
      <c r="F6" s="60">
        <v>1947469</v>
      </c>
      <c r="G6" s="60">
        <v>3744117</v>
      </c>
      <c r="H6" s="60">
        <v>1980552</v>
      </c>
      <c r="I6" s="60">
        <v>943794</v>
      </c>
      <c r="J6" s="60">
        <v>943794</v>
      </c>
      <c r="K6" s="60">
        <v>5131737</v>
      </c>
      <c r="L6" s="60"/>
      <c r="M6" s="60">
        <v>5566927</v>
      </c>
      <c r="N6" s="60">
        <v>5566927</v>
      </c>
      <c r="O6" s="60"/>
      <c r="P6" s="60"/>
      <c r="Q6" s="60"/>
      <c r="R6" s="60"/>
      <c r="S6" s="60"/>
      <c r="T6" s="60"/>
      <c r="U6" s="60"/>
      <c r="V6" s="60"/>
      <c r="W6" s="60">
        <v>5566927</v>
      </c>
      <c r="X6" s="60">
        <v>973735</v>
      </c>
      <c r="Y6" s="60">
        <v>4593192</v>
      </c>
      <c r="Z6" s="140">
        <v>471.71</v>
      </c>
      <c r="AA6" s="62">
        <v>1947469</v>
      </c>
    </row>
    <row r="7" spans="1:27" ht="12.75">
      <c r="A7" s="249" t="s">
        <v>144</v>
      </c>
      <c r="B7" s="182"/>
      <c r="C7" s="155">
        <v>94547086</v>
      </c>
      <c r="D7" s="155"/>
      <c r="E7" s="59">
        <v>41414634</v>
      </c>
      <c r="F7" s="60">
        <v>41414634</v>
      </c>
      <c r="G7" s="60">
        <v>192741509</v>
      </c>
      <c r="H7" s="60">
        <v>160492176</v>
      </c>
      <c r="I7" s="60">
        <v>142209345</v>
      </c>
      <c r="J7" s="60">
        <v>142209345</v>
      </c>
      <c r="K7" s="60">
        <v>123236323</v>
      </c>
      <c r="L7" s="60">
        <v>113938894</v>
      </c>
      <c r="M7" s="60">
        <v>175794741</v>
      </c>
      <c r="N7" s="60">
        <v>175794741</v>
      </c>
      <c r="O7" s="60"/>
      <c r="P7" s="60"/>
      <c r="Q7" s="60"/>
      <c r="R7" s="60"/>
      <c r="S7" s="60"/>
      <c r="T7" s="60"/>
      <c r="U7" s="60"/>
      <c r="V7" s="60"/>
      <c r="W7" s="60">
        <v>175794741</v>
      </c>
      <c r="X7" s="60">
        <v>20707317</v>
      </c>
      <c r="Y7" s="60">
        <v>155087424</v>
      </c>
      <c r="Z7" s="140">
        <v>748.95</v>
      </c>
      <c r="AA7" s="62">
        <v>41414634</v>
      </c>
    </row>
    <row r="8" spans="1:27" ht="12.75">
      <c r="A8" s="249" t="s">
        <v>145</v>
      </c>
      <c r="B8" s="182"/>
      <c r="C8" s="155">
        <v>26079876</v>
      </c>
      <c r="D8" s="155"/>
      <c r="E8" s="59">
        <v>28061636</v>
      </c>
      <c r="F8" s="60">
        <v>28061636</v>
      </c>
      <c r="G8" s="60">
        <v>53963376</v>
      </c>
      <c r="H8" s="60">
        <v>52573726</v>
      </c>
      <c r="I8" s="60">
        <v>53487791</v>
      </c>
      <c r="J8" s="60">
        <v>53487791</v>
      </c>
      <c r="K8" s="60">
        <v>52991230</v>
      </c>
      <c r="L8" s="60">
        <v>51868885</v>
      </c>
      <c r="M8" s="60">
        <v>53046623</v>
      </c>
      <c r="N8" s="60">
        <v>53046623</v>
      </c>
      <c r="O8" s="60"/>
      <c r="P8" s="60"/>
      <c r="Q8" s="60"/>
      <c r="R8" s="60"/>
      <c r="S8" s="60"/>
      <c r="T8" s="60"/>
      <c r="U8" s="60"/>
      <c r="V8" s="60"/>
      <c r="W8" s="60">
        <v>53046623</v>
      </c>
      <c r="X8" s="60">
        <v>14030818</v>
      </c>
      <c r="Y8" s="60">
        <v>39015805</v>
      </c>
      <c r="Z8" s="140">
        <v>278.07</v>
      </c>
      <c r="AA8" s="62">
        <v>28061636</v>
      </c>
    </row>
    <row r="9" spans="1:27" ht="12.75">
      <c r="A9" s="249" t="s">
        <v>146</v>
      </c>
      <c r="B9" s="182"/>
      <c r="C9" s="155">
        <v>53513512</v>
      </c>
      <c r="D9" s="155"/>
      <c r="E9" s="59">
        <v>29281295</v>
      </c>
      <c r="F9" s="60">
        <v>29281295</v>
      </c>
      <c r="G9" s="60">
        <v>40238768</v>
      </c>
      <c r="H9" s="60">
        <v>40238768</v>
      </c>
      <c r="I9" s="60">
        <v>40238768</v>
      </c>
      <c r="J9" s="60">
        <v>40238768</v>
      </c>
      <c r="K9" s="60">
        <v>40238768</v>
      </c>
      <c r="L9" s="60">
        <v>40238768</v>
      </c>
      <c r="M9" s="60">
        <v>40238768</v>
      </c>
      <c r="N9" s="60">
        <v>40238768</v>
      </c>
      <c r="O9" s="60"/>
      <c r="P9" s="60"/>
      <c r="Q9" s="60"/>
      <c r="R9" s="60"/>
      <c r="S9" s="60"/>
      <c r="T9" s="60"/>
      <c r="U9" s="60"/>
      <c r="V9" s="60"/>
      <c r="W9" s="60">
        <v>40238768</v>
      </c>
      <c r="X9" s="60">
        <v>14640648</v>
      </c>
      <c r="Y9" s="60">
        <v>25598120</v>
      </c>
      <c r="Z9" s="140">
        <v>174.84</v>
      </c>
      <c r="AA9" s="62">
        <v>29281295</v>
      </c>
    </row>
    <row r="10" spans="1:27" ht="12.75">
      <c r="A10" s="249" t="s">
        <v>147</v>
      </c>
      <c r="B10" s="182"/>
      <c r="C10" s="155"/>
      <c r="D10" s="155"/>
      <c r="E10" s="59">
        <v>994353</v>
      </c>
      <c r="F10" s="60">
        <v>994353</v>
      </c>
      <c r="G10" s="159">
        <v>1183753</v>
      </c>
      <c r="H10" s="159">
        <v>1183753</v>
      </c>
      <c r="I10" s="159">
        <v>1183753</v>
      </c>
      <c r="J10" s="60">
        <v>1183753</v>
      </c>
      <c r="K10" s="159">
        <v>1183753</v>
      </c>
      <c r="L10" s="159">
        <v>1183753</v>
      </c>
      <c r="M10" s="60">
        <v>1183753</v>
      </c>
      <c r="N10" s="159">
        <v>1183753</v>
      </c>
      <c r="O10" s="159"/>
      <c r="P10" s="159"/>
      <c r="Q10" s="60"/>
      <c r="R10" s="159"/>
      <c r="S10" s="159"/>
      <c r="T10" s="60"/>
      <c r="U10" s="159"/>
      <c r="V10" s="159"/>
      <c r="W10" s="159">
        <v>1183753</v>
      </c>
      <c r="X10" s="60">
        <v>497177</v>
      </c>
      <c r="Y10" s="159">
        <v>686576</v>
      </c>
      <c r="Z10" s="141">
        <v>138.09</v>
      </c>
      <c r="AA10" s="225">
        <v>994353</v>
      </c>
    </row>
    <row r="11" spans="1:27" ht="12.75">
      <c r="A11" s="249" t="s">
        <v>148</v>
      </c>
      <c r="B11" s="182"/>
      <c r="C11" s="155">
        <v>449106</v>
      </c>
      <c r="D11" s="155"/>
      <c r="E11" s="59">
        <v>387363</v>
      </c>
      <c r="F11" s="60">
        <v>387363</v>
      </c>
      <c r="G11" s="60">
        <v>498224</v>
      </c>
      <c r="H11" s="60">
        <v>498224</v>
      </c>
      <c r="I11" s="60">
        <v>498224</v>
      </c>
      <c r="J11" s="60">
        <v>498224</v>
      </c>
      <c r="K11" s="60">
        <v>498224</v>
      </c>
      <c r="L11" s="60">
        <v>498224</v>
      </c>
      <c r="M11" s="60">
        <v>498224</v>
      </c>
      <c r="N11" s="60">
        <v>498224</v>
      </c>
      <c r="O11" s="60"/>
      <c r="P11" s="60"/>
      <c r="Q11" s="60"/>
      <c r="R11" s="60"/>
      <c r="S11" s="60"/>
      <c r="T11" s="60"/>
      <c r="U11" s="60"/>
      <c r="V11" s="60"/>
      <c r="W11" s="60">
        <v>498224</v>
      </c>
      <c r="X11" s="60">
        <v>193682</v>
      </c>
      <c r="Y11" s="60">
        <v>304542</v>
      </c>
      <c r="Z11" s="140">
        <v>157.24</v>
      </c>
      <c r="AA11" s="62">
        <v>387363</v>
      </c>
    </row>
    <row r="12" spans="1:27" ht="12.75">
      <c r="A12" s="250" t="s">
        <v>56</v>
      </c>
      <c r="B12" s="251"/>
      <c r="C12" s="168">
        <f aca="true" t="shared" si="0" ref="C12:Y12">SUM(C6:C11)</f>
        <v>174591585</v>
      </c>
      <c r="D12" s="168">
        <f>SUM(D6:D11)</f>
        <v>0</v>
      </c>
      <c r="E12" s="72">
        <f t="shared" si="0"/>
        <v>102086750</v>
      </c>
      <c r="F12" s="73">
        <f t="shared" si="0"/>
        <v>102086750</v>
      </c>
      <c r="G12" s="73">
        <f t="shared" si="0"/>
        <v>292369747</v>
      </c>
      <c r="H12" s="73">
        <f t="shared" si="0"/>
        <v>256967199</v>
      </c>
      <c r="I12" s="73">
        <f t="shared" si="0"/>
        <v>238561675</v>
      </c>
      <c r="J12" s="73">
        <f t="shared" si="0"/>
        <v>238561675</v>
      </c>
      <c r="K12" s="73">
        <f t="shared" si="0"/>
        <v>223280035</v>
      </c>
      <c r="L12" s="73">
        <f t="shared" si="0"/>
        <v>207728524</v>
      </c>
      <c r="M12" s="73">
        <f t="shared" si="0"/>
        <v>276329036</v>
      </c>
      <c r="N12" s="73">
        <f t="shared" si="0"/>
        <v>276329036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276329036</v>
      </c>
      <c r="X12" s="73">
        <f t="shared" si="0"/>
        <v>51043377</v>
      </c>
      <c r="Y12" s="73">
        <f t="shared" si="0"/>
        <v>225285659</v>
      </c>
      <c r="Z12" s="170">
        <f>+IF(X12&lt;&gt;0,+(Y12/X12)*100,0)</f>
        <v>441.3611955964434</v>
      </c>
      <c r="AA12" s="74">
        <f>SUM(AA6:AA11)</f>
        <v>102086750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6131700</v>
      </c>
      <c r="D17" s="155"/>
      <c r="E17" s="59">
        <v>7165478</v>
      </c>
      <c r="F17" s="60">
        <v>7165478</v>
      </c>
      <c r="G17" s="60">
        <v>5793770</v>
      </c>
      <c r="H17" s="60">
        <v>5793770</v>
      </c>
      <c r="I17" s="60">
        <v>5793770</v>
      </c>
      <c r="J17" s="60">
        <v>5793770</v>
      </c>
      <c r="K17" s="60">
        <v>5793770</v>
      </c>
      <c r="L17" s="60">
        <v>5793770</v>
      </c>
      <c r="M17" s="60">
        <v>5793770</v>
      </c>
      <c r="N17" s="60">
        <v>5793770</v>
      </c>
      <c r="O17" s="60"/>
      <c r="P17" s="60"/>
      <c r="Q17" s="60"/>
      <c r="R17" s="60"/>
      <c r="S17" s="60"/>
      <c r="T17" s="60"/>
      <c r="U17" s="60"/>
      <c r="V17" s="60"/>
      <c r="W17" s="60">
        <v>5793770</v>
      </c>
      <c r="X17" s="60">
        <v>3582739</v>
      </c>
      <c r="Y17" s="60">
        <v>2211031</v>
      </c>
      <c r="Z17" s="140">
        <v>61.71</v>
      </c>
      <c r="AA17" s="62">
        <v>7165478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611260745</v>
      </c>
      <c r="D19" s="155"/>
      <c r="E19" s="59">
        <v>748375930</v>
      </c>
      <c r="F19" s="60">
        <v>748375930</v>
      </c>
      <c r="G19" s="60">
        <v>599952455</v>
      </c>
      <c r="H19" s="60">
        <v>612522334</v>
      </c>
      <c r="I19" s="60">
        <v>619183143</v>
      </c>
      <c r="J19" s="60">
        <v>619183143</v>
      </c>
      <c r="K19" s="60">
        <v>623527536</v>
      </c>
      <c r="L19" s="60">
        <v>631685052</v>
      </c>
      <c r="M19" s="60">
        <v>638577029</v>
      </c>
      <c r="N19" s="60">
        <v>638577029</v>
      </c>
      <c r="O19" s="60"/>
      <c r="P19" s="60"/>
      <c r="Q19" s="60"/>
      <c r="R19" s="60"/>
      <c r="S19" s="60"/>
      <c r="T19" s="60"/>
      <c r="U19" s="60"/>
      <c r="V19" s="60"/>
      <c r="W19" s="60">
        <v>638577029</v>
      </c>
      <c r="X19" s="60">
        <v>374187965</v>
      </c>
      <c r="Y19" s="60">
        <v>264389064</v>
      </c>
      <c r="Z19" s="140">
        <v>70.66</v>
      </c>
      <c r="AA19" s="62">
        <v>748375930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774233</v>
      </c>
      <c r="D22" s="155"/>
      <c r="E22" s="59">
        <v>1852353</v>
      </c>
      <c r="F22" s="60">
        <v>1852353</v>
      </c>
      <c r="G22" s="60">
        <v>668201</v>
      </c>
      <c r="H22" s="60">
        <v>668201</v>
      </c>
      <c r="I22" s="60">
        <v>668201</v>
      </c>
      <c r="J22" s="60">
        <v>668201</v>
      </c>
      <c r="K22" s="60">
        <v>668201</v>
      </c>
      <c r="L22" s="60">
        <v>668201</v>
      </c>
      <c r="M22" s="60">
        <v>668201</v>
      </c>
      <c r="N22" s="60">
        <v>668201</v>
      </c>
      <c r="O22" s="60"/>
      <c r="P22" s="60"/>
      <c r="Q22" s="60"/>
      <c r="R22" s="60"/>
      <c r="S22" s="60"/>
      <c r="T22" s="60"/>
      <c r="U22" s="60"/>
      <c r="V22" s="60"/>
      <c r="W22" s="60">
        <v>668201</v>
      </c>
      <c r="X22" s="60">
        <v>926177</v>
      </c>
      <c r="Y22" s="60">
        <v>-257976</v>
      </c>
      <c r="Z22" s="140">
        <v>-27.85</v>
      </c>
      <c r="AA22" s="62">
        <v>1852353</v>
      </c>
    </row>
    <row r="23" spans="1:27" ht="12.75">
      <c r="A23" s="249" t="s">
        <v>158</v>
      </c>
      <c r="B23" s="182"/>
      <c r="C23" s="155">
        <v>1230799</v>
      </c>
      <c r="D23" s="155"/>
      <c r="E23" s="59"/>
      <c r="F23" s="60"/>
      <c r="G23" s="159">
        <v>1230799</v>
      </c>
      <c r="H23" s="159">
        <v>1230799</v>
      </c>
      <c r="I23" s="159">
        <v>1230799</v>
      </c>
      <c r="J23" s="60">
        <v>1230799</v>
      </c>
      <c r="K23" s="159">
        <v>1230799</v>
      </c>
      <c r="L23" s="159">
        <v>1230799</v>
      </c>
      <c r="M23" s="60">
        <v>1230799</v>
      </c>
      <c r="N23" s="159">
        <v>1230799</v>
      </c>
      <c r="O23" s="159"/>
      <c r="P23" s="159"/>
      <c r="Q23" s="60"/>
      <c r="R23" s="159"/>
      <c r="S23" s="159"/>
      <c r="T23" s="60"/>
      <c r="U23" s="159"/>
      <c r="V23" s="159"/>
      <c r="W23" s="159">
        <v>1230799</v>
      </c>
      <c r="X23" s="60"/>
      <c r="Y23" s="159">
        <v>1230799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619397477</v>
      </c>
      <c r="D24" s="168">
        <f>SUM(D15:D23)</f>
        <v>0</v>
      </c>
      <c r="E24" s="76">
        <f t="shared" si="1"/>
        <v>757393761</v>
      </c>
      <c r="F24" s="77">
        <f t="shared" si="1"/>
        <v>757393761</v>
      </c>
      <c r="G24" s="77">
        <f t="shared" si="1"/>
        <v>607645225</v>
      </c>
      <c r="H24" s="77">
        <f t="shared" si="1"/>
        <v>620215104</v>
      </c>
      <c r="I24" s="77">
        <f t="shared" si="1"/>
        <v>626875913</v>
      </c>
      <c r="J24" s="77">
        <f t="shared" si="1"/>
        <v>626875913</v>
      </c>
      <c r="K24" s="77">
        <f t="shared" si="1"/>
        <v>631220306</v>
      </c>
      <c r="L24" s="77">
        <f t="shared" si="1"/>
        <v>639377822</v>
      </c>
      <c r="M24" s="77">
        <f t="shared" si="1"/>
        <v>646269799</v>
      </c>
      <c r="N24" s="77">
        <f t="shared" si="1"/>
        <v>646269799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646269799</v>
      </c>
      <c r="X24" s="77">
        <f t="shared" si="1"/>
        <v>378696881</v>
      </c>
      <c r="Y24" s="77">
        <f t="shared" si="1"/>
        <v>267572918</v>
      </c>
      <c r="Z24" s="212">
        <f>+IF(X24&lt;&gt;0,+(Y24/X24)*100,0)</f>
        <v>70.65622439071527</v>
      </c>
      <c r="AA24" s="79">
        <f>SUM(AA15:AA23)</f>
        <v>757393761</v>
      </c>
    </row>
    <row r="25" spans="1:27" ht="12.75">
      <c r="A25" s="250" t="s">
        <v>159</v>
      </c>
      <c r="B25" s="251"/>
      <c r="C25" s="168">
        <f aca="true" t="shared" si="2" ref="C25:Y25">+C12+C24</f>
        <v>793989062</v>
      </c>
      <c r="D25" s="168">
        <f>+D12+D24</f>
        <v>0</v>
      </c>
      <c r="E25" s="72">
        <f t="shared" si="2"/>
        <v>859480511</v>
      </c>
      <c r="F25" s="73">
        <f t="shared" si="2"/>
        <v>859480511</v>
      </c>
      <c r="G25" s="73">
        <f t="shared" si="2"/>
        <v>900014972</v>
      </c>
      <c r="H25" s="73">
        <f t="shared" si="2"/>
        <v>877182303</v>
      </c>
      <c r="I25" s="73">
        <f t="shared" si="2"/>
        <v>865437588</v>
      </c>
      <c r="J25" s="73">
        <f t="shared" si="2"/>
        <v>865437588</v>
      </c>
      <c r="K25" s="73">
        <f t="shared" si="2"/>
        <v>854500341</v>
      </c>
      <c r="L25" s="73">
        <f t="shared" si="2"/>
        <v>847106346</v>
      </c>
      <c r="M25" s="73">
        <f t="shared" si="2"/>
        <v>922598835</v>
      </c>
      <c r="N25" s="73">
        <f t="shared" si="2"/>
        <v>922598835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922598835</v>
      </c>
      <c r="X25" s="73">
        <f t="shared" si="2"/>
        <v>429740258</v>
      </c>
      <c r="Y25" s="73">
        <f t="shared" si="2"/>
        <v>492858577</v>
      </c>
      <c r="Z25" s="170">
        <f>+IF(X25&lt;&gt;0,+(Y25/X25)*100,0)</f>
        <v>114.6875508693905</v>
      </c>
      <c r="AA25" s="74">
        <f>+AA12+AA24</f>
        <v>859480511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>
        <v>429952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609559</v>
      </c>
      <c r="D31" s="155"/>
      <c r="E31" s="59">
        <v>463403</v>
      </c>
      <c r="F31" s="60">
        <v>463403</v>
      </c>
      <c r="G31" s="60">
        <v>1217076</v>
      </c>
      <c r="H31" s="60">
        <v>1217076</v>
      </c>
      <c r="I31" s="60">
        <v>1217076</v>
      </c>
      <c r="J31" s="60">
        <v>1217076</v>
      </c>
      <c r="K31" s="60">
        <v>1217076</v>
      </c>
      <c r="L31" s="60">
        <v>1217076</v>
      </c>
      <c r="M31" s="60">
        <v>1217076</v>
      </c>
      <c r="N31" s="60">
        <v>1217076</v>
      </c>
      <c r="O31" s="60"/>
      <c r="P31" s="60"/>
      <c r="Q31" s="60"/>
      <c r="R31" s="60"/>
      <c r="S31" s="60"/>
      <c r="T31" s="60"/>
      <c r="U31" s="60"/>
      <c r="V31" s="60"/>
      <c r="W31" s="60">
        <v>1217076</v>
      </c>
      <c r="X31" s="60">
        <v>231702</v>
      </c>
      <c r="Y31" s="60">
        <v>985374</v>
      </c>
      <c r="Z31" s="140">
        <v>425.28</v>
      </c>
      <c r="AA31" s="62">
        <v>463403</v>
      </c>
    </row>
    <row r="32" spans="1:27" ht="12.75">
      <c r="A32" s="249" t="s">
        <v>164</v>
      </c>
      <c r="B32" s="182"/>
      <c r="C32" s="155">
        <v>40532532</v>
      </c>
      <c r="D32" s="155"/>
      <c r="E32" s="59">
        <v>33059970</v>
      </c>
      <c r="F32" s="60">
        <v>33059970</v>
      </c>
      <c r="G32" s="60">
        <v>30163819</v>
      </c>
      <c r="H32" s="60">
        <v>15363280</v>
      </c>
      <c r="I32" s="60">
        <v>9336520</v>
      </c>
      <c r="J32" s="60">
        <v>9336520</v>
      </c>
      <c r="K32" s="60">
        <v>13496743</v>
      </c>
      <c r="L32" s="60">
        <v>7674111</v>
      </c>
      <c r="M32" s="60">
        <v>9670222</v>
      </c>
      <c r="N32" s="60">
        <v>9670222</v>
      </c>
      <c r="O32" s="60"/>
      <c r="P32" s="60"/>
      <c r="Q32" s="60"/>
      <c r="R32" s="60"/>
      <c r="S32" s="60"/>
      <c r="T32" s="60"/>
      <c r="U32" s="60"/>
      <c r="V32" s="60"/>
      <c r="W32" s="60">
        <v>9670222</v>
      </c>
      <c r="X32" s="60">
        <v>16529985</v>
      </c>
      <c r="Y32" s="60">
        <v>-6859763</v>
      </c>
      <c r="Z32" s="140">
        <v>-41.5</v>
      </c>
      <c r="AA32" s="62">
        <v>33059970</v>
      </c>
    </row>
    <row r="33" spans="1:27" ht="12.75">
      <c r="A33" s="249" t="s">
        <v>165</v>
      </c>
      <c r="B33" s="182"/>
      <c r="C33" s="155">
        <v>9900346</v>
      </c>
      <c r="D33" s="155"/>
      <c r="E33" s="59">
        <v>2525967</v>
      </c>
      <c r="F33" s="60">
        <v>2525967</v>
      </c>
      <c r="G33" s="60">
        <v>176449</v>
      </c>
      <c r="H33" s="60">
        <v>176449</v>
      </c>
      <c r="I33" s="60">
        <v>176449</v>
      </c>
      <c r="J33" s="60">
        <v>176449</v>
      </c>
      <c r="K33" s="60">
        <v>176449</v>
      </c>
      <c r="L33" s="60">
        <v>176449</v>
      </c>
      <c r="M33" s="60">
        <v>176449</v>
      </c>
      <c r="N33" s="60">
        <v>176449</v>
      </c>
      <c r="O33" s="60"/>
      <c r="P33" s="60"/>
      <c r="Q33" s="60"/>
      <c r="R33" s="60"/>
      <c r="S33" s="60"/>
      <c r="T33" s="60"/>
      <c r="U33" s="60"/>
      <c r="V33" s="60"/>
      <c r="W33" s="60">
        <v>176449</v>
      </c>
      <c r="X33" s="60">
        <v>1262984</v>
      </c>
      <c r="Y33" s="60">
        <v>-1086535</v>
      </c>
      <c r="Z33" s="140">
        <v>-86.03</v>
      </c>
      <c r="AA33" s="62">
        <v>2525967</v>
      </c>
    </row>
    <row r="34" spans="1:27" ht="12.75">
      <c r="A34" s="250" t="s">
        <v>58</v>
      </c>
      <c r="B34" s="251"/>
      <c r="C34" s="168">
        <f aca="true" t="shared" si="3" ref="C34:Y34">SUM(C29:C33)</f>
        <v>51042437</v>
      </c>
      <c r="D34" s="168">
        <f>SUM(D29:D33)</f>
        <v>0</v>
      </c>
      <c r="E34" s="72">
        <f t="shared" si="3"/>
        <v>36049340</v>
      </c>
      <c r="F34" s="73">
        <f t="shared" si="3"/>
        <v>36049340</v>
      </c>
      <c r="G34" s="73">
        <f t="shared" si="3"/>
        <v>31557344</v>
      </c>
      <c r="H34" s="73">
        <f t="shared" si="3"/>
        <v>16756805</v>
      </c>
      <c r="I34" s="73">
        <f t="shared" si="3"/>
        <v>10730045</v>
      </c>
      <c r="J34" s="73">
        <f t="shared" si="3"/>
        <v>10730045</v>
      </c>
      <c r="K34" s="73">
        <f t="shared" si="3"/>
        <v>14890268</v>
      </c>
      <c r="L34" s="73">
        <f t="shared" si="3"/>
        <v>9497588</v>
      </c>
      <c r="M34" s="73">
        <f t="shared" si="3"/>
        <v>11063747</v>
      </c>
      <c r="N34" s="73">
        <f t="shared" si="3"/>
        <v>11063747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11063747</v>
      </c>
      <c r="X34" s="73">
        <f t="shared" si="3"/>
        <v>18024671</v>
      </c>
      <c r="Y34" s="73">
        <f t="shared" si="3"/>
        <v>-6960924</v>
      </c>
      <c r="Z34" s="170">
        <f>+IF(X34&lt;&gt;0,+(Y34/X34)*100,0)</f>
        <v>-38.61886854966728</v>
      </c>
      <c r="AA34" s="74">
        <f>SUM(AA29:AA33)</f>
        <v>36049340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4318896</v>
      </c>
      <c r="D38" s="155"/>
      <c r="E38" s="59">
        <v>3226902</v>
      </c>
      <c r="F38" s="60">
        <v>3226902</v>
      </c>
      <c r="G38" s="60">
        <v>5814682</v>
      </c>
      <c r="H38" s="60">
        <v>5814682</v>
      </c>
      <c r="I38" s="60">
        <v>5814682</v>
      </c>
      <c r="J38" s="60">
        <v>5814682</v>
      </c>
      <c r="K38" s="60">
        <v>5814682</v>
      </c>
      <c r="L38" s="60">
        <v>5814682</v>
      </c>
      <c r="M38" s="60">
        <v>5814682</v>
      </c>
      <c r="N38" s="60">
        <v>5814682</v>
      </c>
      <c r="O38" s="60"/>
      <c r="P38" s="60"/>
      <c r="Q38" s="60"/>
      <c r="R38" s="60"/>
      <c r="S38" s="60"/>
      <c r="T38" s="60"/>
      <c r="U38" s="60"/>
      <c r="V38" s="60"/>
      <c r="W38" s="60">
        <v>5814682</v>
      </c>
      <c r="X38" s="60">
        <v>1613451</v>
      </c>
      <c r="Y38" s="60">
        <v>4201231</v>
      </c>
      <c r="Z38" s="140">
        <v>260.39</v>
      </c>
      <c r="AA38" s="62">
        <v>3226902</v>
      </c>
    </row>
    <row r="39" spans="1:27" ht="12.75">
      <c r="A39" s="250" t="s">
        <v>59</v>
      </c>
      <c r="B39" s="253"/>
      <c r="C39" s="168">
        <f aca="true" t="shared" si="4" ref="C39:Y39">SUM(C37:C38)</f>
        <v>4318896</v>
      </c>
      <c r="D39" s="168">
        <f>SUM(D37:D38)</f>
        <v>0</v>
      </c>
      <c r="E39" s="76">
        <f t="shared" si="4"/>
        <v>3226902</v>
      </c>
      <c r="F39" s="77">
        <f t="shared" si="4"/>
        <v>3226902</v>
      </c>
      <c r="G39" s="77">
        <f t="shared" si="4"/>
        <v>5814682</v>
      </c>
      <c r="H39" s="77">
        <f t="shared" si="4"/>
        <v>5814682</v>
      </c>
      <c r="I39" s="77">
        <f t="shared" si="4"/>
        <v>5814682</v>
      </c>
      <c r="J39" s="77">
        <f t="shared" si="4"/>
        <v>5814682</v>
      </c>
      <c r="K39" s="77">
        <f t="shared" si="4"/>
        <v>5814682</v>
      </c>
      <c r="L39" s="77">
        <f t="shared" si="4"/>
        <v>5814682</v>
      </c>
      <c r="M39" s="77">
        <f t="shared" si="4"/>
        <v>5814682</v>
      </c>
      <c r="N39" s="77">
        <f t="shared" si="4"/>
        <v>5814682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5814682</v>
      </c>
      <c r="X39" s="77">
        <f t="shared" si="4"/>
        <v>1613451</v>
      </c>
      <c r="Y39" s="77">
        <f t="shared" si="4"/>
        <v>4201231</v>
      </c>
      <c r="Z39" s="212">
        <f>+IF(X39&lt;&gt;0,+(Y39/X39)*100,0)</f>
        <v>260.3878890651157</v>
      </c>
      <c r="AA39" s="79">
        <f>SUM(AA37:AA38)</f>
        <v>3226902</v>
      </c>
    </row>
    <row r="40" spans="1:27" ht="12.75">
      <c r="A40" s="250" t="s">
        <v>167</v>
      </c>
      <c r="B40" s="251"/>
      <c r="C40" s="168">
        <f aca="true" t="shared" si="5" ref="C40:Y40">+C34+C39</f>
        <v>55361333</v>
      </c>
      <c r="D40" s="168">
        <f>+D34+D39</f>
        <v>0</v>
      </c>
      <c r="E40" s="72">
        <f t="shared" si="5"/>
        <v>39276242</v>
      </c>
      <c r="F40" s="73">
        <f t="shared" si="5"/>
        <v>39276242</v>
      </c>
      <c r="G40" s="73">
        <f t="shared" si="5"/>
        <v>37372026</v>
      </c>
      <c r="H40" s="73">
        <f t="shared" si="5"/>
        <v>22571487</v>
      </c>
      <c r="I40" s="73">
        <f t="shared" si="5"/>
        <v>16544727</v>
      </c>
      <c r="J40" s="73">
        <f t="shared" si="5"/>
        <v>16544727</v>
      </c>
      <c r="K40" s="73">
        <f t="shared" si="5"/>
        <v>20704950</v>
      </c>
      <c r="L40" s="73">
        <f t="shared" si="5"/>
        <v>15312270</v>
      </c>
      <c r="M40" s="73">
        <f t="shared" si="5"/>
        <v>16878429</v>
      </c>
      <c r="N40" s="73">
        <f t="shared" si="5"/>
        <v>16878429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16878429</v>
      </c>
      <c r="X40" s="73">
        <f t="shared" si="5"/>
        <v>19638122</v>
      </c>
      <c r="Y40" s="73">
        <f t="shared" si="5"/>
        <v>-2759693</v>
      </c>
      <c r="Z40" s="170">
        <f>+IF(X40&lt;&gt;0,+(Y40/X40)*100,0)</f>
        <v>-14.05273375936864</v>
      </c>
      <c r="AA40" s="74">
        <f>+AA34+AA39</f>
        <v>39276242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738627729</v>
      </c>
      <c r="D42" s="257">
        <f>+D25-D40</f>
        <v>0</v>
      </c>
      <c r="E42" s="258">
        <f t="shared" si="6"/>
        <v>820204269</v>
      </c>
      <c r="F42" s="259">
        <f t="shared" si="6"/>
        <v>820204269</v>
      </c>
      <c r="G42" s="259">
        <f t="shared" si="6"/>
        <v>862642946</v>
      </c>
      <c r="H42" s="259">
        <f t="shared" si="6"/>
        <v>854610816</v>
      </c>
      <c r="I42" s="259">
        <f t="shared" si="6"/>
        <v>848892861</v>
      </c>
      <c r="J42" s="259">
        <f t="shared" si="6"/>
        <v>848892861</v>
      </c>
      <c r="K42" s="259">
        <f t="shared" si="6"/>
        <v>833795391</v>
      </c>
      <c r="L42" s="259">
        <f t="shared" si="6"/>
        <v>831794076</v>
      </c>
      <c r="M42" s="259">
        <f t="shared" si="6"/>
        <v>905720406</v>
      </c>
      <c r="N42" s="259">
        <f t="shared" si="6"/>
        <v>905720406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905720406</v>
      </c>
      <c r="X42" s="259">
        <f t="shared" si="6"/>
        <v>410102136</v>
      </c>
      <c r="Y42" s="259">
        <f t="shared" si="6"/>
        <v>495618270</v>
      </c>
      <c r="Z42" s="260">
        <f>+IF(X42&lt;&gt;0,+(Y42/X42)*100,0)</f>
        <v>120.8523990716303</v>
      </c>
      <c r="AA42" s="261">
        <f>+AA25-AA40</f>
        <v>820204269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738627729</v>
      </c>
      <c r="D45" s="155"/>
      <c r="E45" s="59">
        <v>778789634</v>
      </c>
      <c r="F45" s="60">
        <v>778789634</v>
      </c>
      <c r="G45" s="60">
        <v>862642946</v>
      </c>
      <c r="H45" s="60">
        <v>854610816</v>
      </c>
      <c r="I45" s="60">
        <v>848892862</v>
      </c>
      <c r="J45" s="60">
        <v>848892862</v>
      </c>
      <c r="K45" s="60">
        <v>833795391</v>
      </c>
      <c r="L45" s="60">
        <v>831794076</v>
      </c>
      <c r="M45" s="60">
        <v>905720406</v>
      </c>
      <c r="N45" s="60">
        <v>905720406</v>
      </c>
      <c r="O45" s="60"/>
      <c r="P45" s="60"/>
      <c r="Q45" s="60"/>
      <c r="R45" s="60"/>
      <c r="S45" s="60"/>
      <c r="T45" s="60"/>
      <c r="U45" s="60"/>
      <c r="V45" s="60"/>
      <c r="W45" s="60">
        <v>905720406</v>
      </c>
      <c r="X45" s="60">
        <v>389394817</v>
      </c>
      <c r="Y45" s="60">
        <v>516325589</v>
      </c>
      <c r="Z45" s="139">
        <v>132.6</v>
      </c>
      <c r="AA45" s="62">
        <v>778789634</v>
      </c>
    </row>
    <row r="46" spans="1:27" ht="12.75">
      <c r="A46" s="249" t="s">
        <v>171</v>
      </c>
      <c r="B46" s="182"/>
      <c r="C46" s="155"/>
      <c r="D46" s="155"/>
      <c r="E46" s="59">
        <v>41414634</v>
      </c>
      <c r="F46" s="60">
        <v>41414634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20707317</v>
      </c>
      <c r="Y46" s="60">
        <v>-20707317</v>
      </c>
      <c r="Z46" s="139">
        <v>-100</v>
      </c>
      <c r="AA46" s="62">
        <v>41414634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738627729</v>
      </c>
      <c r="D48" s="217">
        <f>SUM(D45:D47)</f>
        <v>0</v>
      </c>
      <c r="E48" s="264">
        <f t="shared" si="7"/>
        <v>820204268</v>
      </c>
      <c r="F48" s="219">
        <f t="shared" si="7"/>
        <v>820204268</v>
      </c>
      <c r="G48" s="219">
        <f t="shared" si="7"/>
        <v>862642946</v>
      </c>
      <c r="H48" s="219">
        <f t="shared" si="7"/>
        <v>854610816</v>
      </c>
      <c r="I48" s="219">
        <f t="shared" si="7"/>
        <v>848892862</v>
      </c>
      <c r="J48" s="219">
        <f t="shared" si="7"/>
        <v>848892862</v>
      </c>
      <c r="K48" s="219">
        <f t="shared" si="7"/>
        <v>833795391</v>
      </c>
      <c r="L48" s="219">
        <f t="shared" si="7"/>
        <v>831794076</v>
      </c>
      <c r="M48" s="219">
        <f t="shared" si="7"/>
        <v>905720406</v>
      </c>
      <c r="N48" s="219">
        <f t="shared" si="7"/>
        <v>905720406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905720406</v>
      </c>
      <c r="X48" s="219">
        <f t="shared" si="7"/>
        <v>410102134</v>
      </c>
      <c r="Y48" s="219">
        <f t="shared" si="7"/>
        <v>495618272</v>
      </c>
      <c r="Z48" s="265">
        <f>+IF(X48&lt;&gt;0,+(Y48/X48)*100,0)</f>
        <v>120.85240014869076</v>
      </c>
      <c r="AA48" s="232">
        <f>SUM(AA45:AA47)</f>
        <v>820204268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11446392</v>
      </c>
      <c r="D6" s="155"/>
      <c r="E6" s="59">
        <v>23570593</v>
      </c>
      <c r="F6" s="60">
        <v>23570593</v>
      </c>
      <c r="G6" s="60">
        <v>10087602</v>
      </c>
      <c r="H6" s="60">
        <v>809592</v>
      </c>
      <c r="I6" s="60">
        <v>3338822</v>
      </c>
      <c r="J6" s="60">
        <v>14236016</v>
      </c>
      <c r="K6" s="60">
        <v>807907</v>
      </c>
      <c r="L6" s="60">
        <v>8053013</v>
      </c>
      <c r="M6" s="60">
        <v>620625</v>
      </c>
      <c r="N6" s="60">
        <v>9481545</v>
      </c>
      <c r="O6" s="60"/>
      <c r="P6" s="60"/>
      <c r="Q6" s="60"/>
      <c r="R6" s="60"/>
      <c r="S6" s="60"/>
      <c r="T6" s="60"/>
      <c r="U6" s="60"/>
      <c r="V6" s="60"/>
      <c r="W6" s="60">
        <v>23717561</v>
      </c>
      <c r="X6" s="60">
        <v>11512830</v>
      </c>
      <c r="Y6" s="60">
        <v>12204731</v>
      </c>
      <c r="Z6" s="140">
        <v>106.01</v>
      </c>
      <c r="AA6" s="62">
        <v>23570593</v>
      </c>
    </row>
    <row r="7" spans="1:27" ht="12.75">
      <c r="A7" s="249" t="s">
        <v>32</v>
      </c>
      <c r="B7" s="182"/>
      <c r="C7" s="155">
        <v>30831422</v>
      </c>
      <c r="D7" s="155"/>
      <c r="E7" s="59">
        <v>37441436</v>
      </c>
      <c r="F7" s="60">
        <v>37441436</v>
      </c>
      <c r="G7" s="60">
        <v>2594424</v>
      </c>
      <c r="H7" s="60">
        <v>2510151</v>
      </c>
      <c r="I7" s="60">
        <v>3058529</v>
      </c>
      <c r="J7" s="60">
        <v>8163104</v>
      </c>
      <c r="K7" s="60">
        <v>3037123</v>
      </c>
      <c r="L7" s="60">
        <v>5963235</v>
      </c>
      <c r="M7" s="60">
        <v>2671710</v>
      </c>
      <c r="N7" s="60">
        <v>11672068</v>
      </c>
      <c r="O7" s="60"/>
      <c r="P7" s="60"/>
      <c r="Q7" s="60"/>
      <c r="R7" s="60"/>
      <c r="S7" s="60"/>
      <c r="T7" s="60"/>
      <c r="U7" s="60"/>
      <c r="V7" s="60"/>
      <c r="W7" s="60">
        <v>19835172</v>
      </c>
      <c r="X7" s="60">
        <v>18945367</v>
      </c>
      <c r="Y7" s="60">
        <v>889805</v>
      </c>
      <c r="Z7" s="140">
        <v>4.7</v>
      </c>
      <c r="AA7" s="62">
        <v>37441436</v>
      </c>
    </row>
    <row r="8" spans="1:27" ht="12.75">
      <c r="A8" s="249" t="s">
        <v>178</v>
      </c>
      <c r="B8" s="182"/>
      <c r="C8" s="155">
        <v>6772618</v>
      </c>
      <c r="D8" s="155"/>
      <c r="E8" s="59">
        <v>8466294</v>
      </c>
      <c r="F8" s="60">
        <v>8466294</v>
      </c>
      <c r="G8" s="60">
        <v>760303</v>
      </c>
      <c r="H8" s="60">
        <v>415523</v>
      </c>
      <c r="I8" s="60">
        <v>314013</v>
      </c>
      <c r="J8" s="60">
        <v>1489839</v>
      </c>
      <c r="K8" s="60">
        <v>587324</v>
      </c>
      <c r="L8" s="60">
        <v>638854</v>
      </c>
      <c r="M8" s="60">
        <v>332293</v>
      </c>
      <c r="N8" s="60">
        <v>1558471</v>
      </c>
      <c r="O8" s="60"/>
      <c r="P8" s="60"/>
      <c r="Q8" s="60"/>
      <c r="R8" s="60"/>
      <c r="S8" s="60"/>
      <c r="T8" s="60"/>
      <c r="U8" s="60"/>
      <c r="V8" s="60"/>
      <c r="W8" s="60">
        <v>3048310</v>
      </c>
      <c r="X8" s="60">
        <v>4057199</v>
      </c>
      <c r="Y8" s="60">
        <v>-1008889</v>
      </c>
      <c r="Z8" s="140">
        <v>-24.87</v>
      </c>
      <c r="AA8" s="62">
        <v>8466294</v>
      </c>
    </row>
    <row r="9" spans="1:27" ht="12.75">
      <c r="A9" s="249" t="s">
        <v>179</v>
      </c>
      <c r="B9" s="182"/>
      <c r="C9" s="155">
        <v>205179475</v>
      </c>
      <c r="D9" s="155"/>
      <c r="E9" s="59">
        <v>235075000</v>
      </c>
      <c r="F9" s="60">
        <v>235075000</v>
      </c>
      <c r="G9" s="60">
        <v>96052000</v>
      </c>
      <c r="H9" s="60">
        <v>2800000</v>
      </c>
      <c r="I9" s="60"/>
      <c r="J9" s="60">
        <v>98852000</v>
      </c>
      <c r="K9" s="60"/>
      <c r="L9" s="60">
        <v>1050000</v>
      </c>
      <c r="M9" s="60">
        <v>77290000</v>
      </c>
      <c r="N9" s="60">
        <v>78340000</v>
      </c>
      <c r="O9" s="60"/>
      <c r="P9" s="60"/>
      <c r="Q9" s="60"/>
      <c r="R9" s="60"/>
      <c r="S9" s="60"/>
      <c r="T9" s="60"/>
      <c r="U9" s="60"/>
      <c r="V9" s="60"/>
      <c r="W9" s="60">
        <v>177192000</v>
      </c>
      <c r="X9" s="60">
        <v>168525660</v>
      </c>
      <c r="Y9" s="60">
        <v>8666340</v>
      </c>
      <c r="Z9" s="140">
        <v>5.14</v>
      </c>
      <c r="AA9" s="62">
        <v>235075000</v>
      </c>
    </row>
    <row r="10" spans="1:27" ht="12.75">
      <c r="A10" s="249" t="s">
        <v>180</v>
      </c>
      <c r="B10" s="182"/>
      <c r="C10" s="155">
        <v>108541047</v>
      </c>
      <c r="D10" s="155"/>
      <c r="E10" s="59">
        <v>72446000</v>
      </c>
      <c r="F10" s="60">
        <v>72446000</v>
      </c>
      <c r="G10" s="60">
        <v>29976000</v>
      </c>
      <c r="H10" s="60"/>
      <c r="I10" s="60"/>
      <c r="J10" s="60">
        <v>29976000</v>
      </c>
      <c r="K10" s="60">
        <v>10030000</v>
      </c>
      <c r="L10" s="60"/>
      <c r="M10" s="60">
        <v>15474000</v>
      </c>
      <c r="N10" s="60">
        <v>25504000</v>
      </c>
      <c r="O10" s="60"/>
      <c r="P10" s="60"/>
      <c r="Q10" s="60"/>
      <c r="R10" s="60"/>
      <c r="S10" s="60"/>
      <c r="T10" s="60"/>
      <c r="U10" s="60"/>
      <c r="V10" s="60"/>
      <c r="W10" s="60">
        <v>55480000</v>
      </c>
      <c r="X10" s="60">
        <v>50712200</v>
      </c>
      <c r="Y10" s="60">
        <v>4767800</v>
      </c>
      <c r="Z10" s="140">
        <v>9.4</v>
      </c>
      <c r="AA10" s="62">
        <v>72446000</v>
      </c>
    </row>
    <row r="11" spans="1:27" ht="12.75">
      <c r="A11" s="249" t="s">
        <v>181</v>
      </c>
      <c r="B11" s="182"/>
      <c r="C11" s="155">
        <v>11223543</v>
      </c>
      <c r="D11" s="155"/>
      <c r="E11" s="59">
        <v>11947699</v>
      </c>
      <c r="F11" s="60">
        <v>11947699</v>
      </c>
      <c r="G11" s="60">
        <v>717033</v>
      </c>
      <c r="H11" s="60">
        <v>1106623</v>
      </c>
      <c r="I11" s="60">
        <v>1310758</v>
      </c>
      <c r="J11" s="60">
        <v>3134414</v>
      </c>
      <c r="K11" s="60">
        <v>1023582</v>
      </c>
      <c r="L11" s="60">
        <v>880066</v>
      </c>
      <c r="M11" s="60">
        <v>846634</v>
      </c>
      <c r="N11" s="60">
        <v>2750282</v>
      </c>
      <c r="O11" s="60"/>
      <c r="P11" s="60"/>
      <c r="Q11" s="60"/>
      <c r="R11" s="60"/>
      <c r="S11" s="60"/>
      <c r="T11" s="60"/>
      <c r="U11" s="60"/>
      <c r="V11" s="60"/>
      <c r="W11" s="60">
        <v>5884696</v>
      </c>
      <c r="X11" s="60">
        <v>6045535</v>
      </c>
      <c r="Y11" s="60">
        <v>-160839</v>
      </c>
      <c r="Z11" s="140">
        <v>-2.66</v>
      </c>
      <c r="AA11" s="62">
        <v>11947699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-268103782</v>
      </c>
      <c r="D14" s="155"/>
      <c r="E14" s="59">
        <v>-290862253</v>
      </c>
      <c r="F14" s="60">
        <v>-290862253</v>
      </c>
      <c r="G14" s="60">
        <v>-20986422</v>
      </c>
      <c r="H14" s="60">
        <v>-29084908</v>
      </c>
      <c r="I14" s="60">
        <v>-20680901</v>
      </c>
      <c r="J14" s="60">
        <v>-70752231</v>
      </c>
      <c r="K14" s="60">
        <v>-21608970</v>
      </c>
      <c r="L14" s="60">
        <v>-23286770</v>
      </c>
      <c r="M14" s="60">
        <v>-22469616</v>
      </c>
      <c r="N14" s="60">
        <v>-67365356</v>
      </c>
      <c r="O14" s="60"/>
      <c r="P14" s="60"/>
      <c r="Q14" s="60"/>
      <c r="R14" s="60"/>
      <c r="S14" s="60"/>
      <c r="T14" s="60"/>
      <c r="U14" s="60"/>
      <c r="V14" s="60"/>
      <c r="W14" s="60">
        <v>-138117587</v>
      </c>
      <c r="X14" s="60">
        <v>-149911786</v>
      </c>
      <c r="Y14" s="60">
        <v>11794199</v>
      </c>
      <c r="Z14" s="140">
        <v>-7.87</v>
      </c>
      <c r="AA14" s="62">
        <v>-290862253</v>
      </c>
    </row>
    <row r="15" spans="1:27" ht="12.75">
      <c r="A15" s="249" t="s">
        <v>40</v>
      </c>
      <c r="B15" s="182"/>
      <c r="C15" s="155">
        <v>-726560</v>
      </c>
      <c r="D15" s="155"/>
      <c r="E15" s="59">
        <v>-400000</v>
      </c>
      <c r="F15" s="60">
        <v>-400000</v>
      </c>
      <c r="G15" s="60"/>
      <c r="H15" s="60"/>
      <c r="I15" s="60"/>
      <c r="J15" s="60"/>
      <c r="K15" s="60"/>
      <c r="L15" s="60"/>
      <c r="M15" s="60">
        <v>-20943</v>
      </c>
      <c r="N15" s="60">
        <v>-20943</v>
      </c>
      <c r="O15" s="60"/>
      <c r="P15" s="60"/>
      <c r="Q15" s="60"/>
      <c r="R15" s="60"/>
      <c r="S15" s="60"/>
      <c r="T15" s="60"/>
      <c r="U15" s="60"/>
      <c r="V15" s="60"/>
      <c r="W15" s="60">
        <v>-20943</v>
      </c>
      <c r="X15" s="60">
        <v>-170183</v>
      </c>
      <c r="Y15" s="60">
        <v>149240</v>
      </c>
      <c r="Z15" s="140">
        <v>-87.69</v>
      </c>
      <c r="AA15" s="62">
        <v>-400000</v>
      </c>
    </row>
    <row r="16" spans="1:27" ht="12.75">
      <c r="A16" s="249" t="s">
        <v>42</v>
      </c>
      <c r="B16" s="182"/>
      <c r="C16" s="155">
        <v>-189620</v>
      </c>
      <c r="D16" s="155"/>
      <c r="E16" s="59">
        <v>-2158032</v>
      </c>
      <c r="F16" s="60">
        <v>-2158032</v>
      </c>
      <c r="G16" s="60"/>
      <c r="H16" s="60"/>
      <c r="I16" s="60"/>
      <c r="J16" s="60"/>
      <c r="K16" s="60">
        <v>-667741</v>
      </c>
      <c r="L16" s="60"/>
      <c r="M16" s="60"/>
      <c r="N16" s="60">
        <v>-667741</v>
      </c>
      <c r="O16" s="60"/>
      <c r="P16" s="60"/>
      <c r="Q16" s="60"/>
      <c r="R16" s="60"/>
      <c r="S16" s="60"/>
      <c r="T16" s="60"/>
      <c r="U16" s="60"/>
      <c r="V16" s="60"/>
      <c r="W16" s="60">
        <v>-667741</v>
      </c>
      <c r="X16" s="60">
        <v>-1079016</v>
      </c>
      <c r="Y16" s="60">
        <v>411275</v>
      </c>
      <c r="Z16" s="140">
        <v>-38.12</v>
      </c>
      <c r="AA16" s="62">
        <v>-2158032</v>
      </c>
    </row>
    <row r="17" spans="1:27" ht="12.75">
      <c r="A17" s="250" t="s">
        <v>185</v>
      </c>
      <c r="B17" s="251"/>
      <c r="C17" s="168">
        <f aca="true" t="shared" si="0" ref="C17:Y17">SUM(C6:C16)</f>
        <v>104974535</v>
      </c>
      <c r="D17" s="168">
        <f t="shared" si="0"/>
        <v>0</v>
      </c>
      <c r="E17" s="72">
        <f t="shared" si="0"/>
        <v>95526737</v>
      </c>
      <c r="F17" s="73">
        <f t="shared" si="0"/>
        <v>95526737</v>
      </c>
      <c r="G17" s="73">
        <f t="shared" si="0"/>
        <v>119200940</v>
      </c>
      <c r="H17" s="73">
        <f t="shared" si="0"/>
        <v>-21443019</v>
      </c>
      <c r="I17" s="73">
        <f t="shared" si="0"/>
        <v>-12658779</v>
      </c>
      <c r="J17" s="73">
        <f t="shared" si="0"/>
        <v>85099142</v>
      </c>
      <c r="K17" s="73">
        <f t="shared" si="0"/>
        <v>-6790775</v>
      </c>
      <c r="L17" s="73">
        <f t="shared" si="0"/>
        <v>-6701602</v>
      </c>
      <c r="M17" s="73">
        <f t="shared" si="0"/>
        <v>74744703</v>
      </c>
      <c r="N17" s="73">
        <f t="shared" si="0"/>
        <v>61252326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146351468</v>
      </c>
      <c r="X17" s="73">
        <f t="shared" si="0"/>
        <v>108637806</v>
      </c>
      <c r="Y17" s="73">
        <f t="shared" si="0"/>
        <v>37713662</v>
      </c>
      <c r="Z17" s="170">
        <f>+IF(X17&lt;&gt;0,+(Y17/X17)*100,0)</f>
        <v>34.715043858672914</v>
      </c>
      <c r="AA17" s="74">
        <f>SUM(AA6:AA16)</f>
        <v>95526737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785270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-4270152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1083412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-75808467</v>
      </c>
      <c r="D26" s="155"/>
      <c r="E26" s="59">
        <v>-93690596</v>
      </c>
      <c r="F26" s="60">
        <v>-93690596</v>
      </c>
      <c r="G26" s="60">
        <v>-17266810</v>
      </c>
      <c r="H26" s="60">
        <v>-12569879</v>
      </c>
      <c r="I26" s="60">
        <v>-6660809</v>
      </c>
      <c r="J26" s="60">
        <v>-36497498</v>
      </c>
      <c r="K26" s="60">
        <v>-7994305</v>
      </c>
      <c r="L26" s="60">
        <v>-8157516</v>
      </c>
      <c r="M26" s="60">
        <v>-6891976</v>
      </c>
      <c r="N26" s="60">
        <v>-23043797</v>
      </c>
      <c r="O26" s="60"/>
      <c r="P26" s="60"/>
      <c r="Q26" s="60"/>
      <c r="R26" s="60"/>
      <c r="S26" s="60"/>
      <c r="T26" s="60"/>
      <c r="U26" s="60"/>
      <c r="V26" s="60"/>
      <c r="W26" s="60">
        <v>-59541295</v>
      </c>
      <c r="X26" s="60">
        <v>-44345298</v>
      </c>
      <c r="Y26" s="60">
        <v>-15195997</v>
      </c>
      <c r="Z26" s="140">
        <v>34.27</v>
      </c>
      <c r="AA26" s="62">
        <v>-93690596</v>
      </c>
    </row>
    <row r="27" spans="1:27" ht="12.75">
      <c r="A27" s="250" t="s">
        <v>192</v>
      </c>
      <c r="B27" s="251"/>
      <c r="C27" s="168">
        <f aca="true" t="shared" si="1" ref="C27:Y27">SUM(C21:C26)</f>
        <v>-78209937</v>
      </c>
      <c r="D27" s="168">
        <f>SUM(D21:D26)</f>
        <v>0</v>
      </c>
      <c r="E27" s="72">
        <f t="shared" si="1"/>
        <v>-93690596</v>
      </c>
      <c r="F27" s="73">
        <f t="shared" si="1"/>
        <v>-93690596</v>
      </c>
      <c r="G27" s="73">
        <f t="shared" si="1"/>
        <v>-17266810</v>
      </c>
      <c r="H27" s="73">
        <f t="shared" si="1"/>
        <v>-12569879</v>
      </c>
      <c r="I27" s="73">
        <f t="shared" si="1"/>
        <v>-6660809</v>
      </c>
      <c r="J27" s="73">
        <f t="shared" si="1"/>
        <v>-36497498</v>
      </c>
      <c r="K27" s="73">
        <f t="shared" si="1"/>
        <v>-7994305</v>
      </c>
      <c r="L27" s="73">
        <f t="shared" si="1"/>
        <v>-8157516</v>
      </c>
      <c r="M27" s="73">
        <f t="shared" si="1"/>
        <v>-6891976</v>
      </c>
      <c r="N27" s="73">
        <f t="shared" si="1"/>
        <v>-23043797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-59541295</v>
      </c>
      <c r="X27" s="73">
        <f t="shared" si="1"/>
        <v>-44345298</v>
      </c>
      <c r="Y27" s="73">
        <f t="shared" si="1"/>
        <v>-15195997</v>
      </c>
      <c r="Z27" s="170">
        <f>+IF(X27&lt;&gt;0,+(Y27/X27)*100,0)</f>
        <v>34.26743687684769</v>
      </c>
      <c r="AA27" s="74">
        <f>SUM(AA21:AA26)</f>
        <v>-93690596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758261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758261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27522859</v>
      </c>
      <c r="D38" s="153">
        <f>+D17+D27+D36</f>
        <v>0</v>
      </c>
      <c r="E38" s="99">
        <f t="shared" si="3"/>
        <v>1836141</v>
      </c>
      <c r="F38" s="100">
        <f t="shared" si="3"/>
        <v>1836141</v>
      </c>
      <c r="G38" s="100">
        <f t="shared" si="3"/>
        <v>101934130</v>
      </c>
      <c r="H38" s="100">
        <f t="shared" si="3"/>
        <v>-34012898</v>
      </c>
      <c r="I38" s="100">
        <f t="shared" si="3"/>
        <v>-19319588</v>
      </c>
      <c r="J38" s="100">
        <f t="shared" si="3"/>
        <v>48601644</v>
      </c>
      <c r="K38" s="100">
        <f t="shared" si="3"/>
        <v>-14785080</v>
      </c>
      <c r="L38" s="100">
        <f t="shared" si="3"/>
        <v>-14859118</v>
      </c>
      <c r="M38" s="100">
        <f t="shared" si="3"/>
        <v>67852727</v>
      </c>
      <c r="N38" s="100">
        <f t="shared" si="3"/>
        <v>38208529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86810173</v>
      </c>
      <c r="X38" s="100">
        <f t="shared" si="3"/>
        <v>64292508</v>
      </c>
      <c r="Y38" s="100">
        <f t="shared" si="3"/>
        <v>22517665</v>
      </c>
      <c r="Z38" s="137">
        <f>+IF(X38&lt;&gt;0,+(Y38/X38)*100,0)</f>
        <v>35.02377757607465</v>
      </c>
      <c r="AA38" s="102">
        <f>+AA17+AA27+AA36</f>
        <v>1836141</v>
      </c>
    </row>
    <row r="39" spans="1:27" ht="12.75">
      <c r="A39" s="249" t="s">
        <v>200</v>
      </c>
      <c r="B39" s="182"/>
      <c r="C39" s="153">
        <v>67026233</v>
      </c>
      <c r="D39" s="153"/>
      <c r="E39" s="99">
        <v>41525982</v>
      </c>
      <c r="F39" s="100">
        <v>41525982</v>
      </c>
      <c r="G39" s="100">
        <v>94551496</v>
      </c>
      <c r="H39" s="100">
        <v>196485626</v>
      </c>
      <c r="I39" s="100">
        <v>162472728</v>
      </c>
      <c r="J39" s="100">
        <v>94551496</v>
      </c>
      <c r="K39" s="100">
        <v>143153140</v>
      </c>
      <c r="L39" s="100">
        <v>128368060</v>
      </c>
      <c r="M39" s="100">
        <v>113508942</v>
      </c>
      <c r="N39" s="100">
        <v>143153140</v>
      </c>
      <c r="O39" s="100"/>
      <c r="P39" s="100"/>
      <c r="Q39" s="100"/>
      <c r="R39" s="100"/>
      <c r="S39" s="100"/>
      <c r="T39" s="100"/>
      <c r="U39" s="100"/>
      <c r="V39" s="100"/>
      <c r="W39" s="100">
        <v>94551496</v>
      </c>
      <c r="X39" s="100">
        <v>41525982</v>
      </c>
      <c r="Y39" s="100">
        <v>53025514</v>
      </c>
      <c r="Z39" s="137">
        <v>127.69</v>
      </c>
      <c r="AA39" s="102">
        <v>41525982</v>
      </c>
    </row>
    <row r="40" spans="1:27" ht="12.75">
      <c r="A40" s="269" t="s">
        <v>201</v>
      </c>
      <c r="B40" s="256"/>
      <c r="C40" s="257">
        <v>94549092</v>
      </c>
      <c r="D40" s="257"/>
      <c r="E40" s="258">
        <v>43362122</v>
      </c>
      <c r="F40" s="259">
        <v>43362122</v>
      </c>
      <c r="G40" s="259">
        <v>196485626</v>
      </c>
      <c r="H40" s="259">
        <v>162472728</v>
      </c>
      <c r="I40" s="259">
        <v>143153140</v>
      </c>
      <c r="J40" s="259">
        <v>143153140</v>
      </c>
      <c r="K40" s="259">
        <v>128368060</v>
      </c>
      <c r="L40" s="259">
        <v>113508942</v>
      </c>
      <c r="M40" s="259">
        <v>181361669</v>
      </c>
      <c r="N40" s="259">
        <v>181361669</v>
      </c>
      <c r="O40" s="259"/>
      <c r="P40" s="259"/>
      <c r="Q40" s="259"/>
      <c r="R40" s="259"/>
      <c r="S40" s="259"/>
      <c r="T40" s="259"/>
      <c r="U40" s="259"/>
      <c r="V40" s="259"/>
      <c r="W40" s="259">
        <v>181361669</v>
      </c>
      <c r="X40" s="259">
        <v>105818489</v>
      </c>
      <c r="Y40" s="259">
        <v>75543180</v>
      </c>
      <c r="Z40" s="260">
        <v>71.39</v>
      </c>
      <c r="AA40" s="261">
        <v>43362122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75808467</v>
      </c>
      <c r="D5" s="200">
        <f t="shared" si="0"/>
        <v>0</v>
      </c>
      <c r="E5" s="106">
        <f t="shared" si="0"/>
        <v>73083007</v>
      </c>
      <c r="F5" s="106">
        <f t="shared" si="0"/>
        <v>73083007</v>
      </c>
      <c r="G5" s="106">
        <f t="shared" si="0"/>
        <v>5867797</v>
      </c>
      <c r="H5" s="106">
        <f t="shared" si="0"/>
        <v>12569879</v>
      </c>
      <c r="I5" s="106">
        <f t="shared" si="0"/>
        <v>6660811</v>
      </c>
      <c r="J5" s="106">
        <f t="shared" si="0"/>
        <v>25098487</v>
      </c>
      <c r="K5" s="106">
        <f t="shared" si="0"/>
        <v>4344393</v>
      </c>
      <c r="L5" s="106">
        <f t="shared" si="0"/>
        <v>8157517</v>
      </c>
      <c r="M5" s="106">
        <f t="shared" si="0"/>
        <v>6891977</v>
      </c>
      <c r="N5" s="106">
        <f t="shared" si="0"/>
        <v>19393887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44492374</v>
      </c>
      <c r="X5" s="106">
        <f t="shared" si="0"/>
        <v>36541504</v>
      </c>
      <c r="Y5" s="106">
        <f t="shared" si="0"/>
        <v>7950870</v>
      </c>
      <c r="Z5" s="201">
        <f>+IF(X5&lt;&gt;0,+(Y5/X5)*100,0)</f>
        <v>21.7584640194339</v>
      </c>
      <c r="AA5" s="199">
        <f>SUM(AA11:AA18)</f>
        <v>73083007</v>
      </c>
    </row>
    <row r="6" spans="1:27" ht="12.75">
      <c r="A6" s="291" t="s">
        <v>206</v>
      </c>
      <c r="B6" s="142"/>
      <c r="C6" s="62">
        <v>40810277</v>
      </c>
      <c r="D6" s="156"/>
      <c r="E6" s="60">
        <v>24831408</v>
      </c>
      <c r="F6" s="60">
        <v>24831408</v>
      </c>
      <c r="G6" s="60">
        <v>2943022</v>
      </c>
      <c r="H6" s="60">
        <v>1287529</v>
      </c>
      <c r="I6" s="60">
        <v>3897883</v>
      </c>
      <c r="J6" s="60">
        <v>8128434</v>
      </c>
      <c r="K6" s="60">
        <v>1362718</v>
      </c>
      <c r="L6" s="60">
        <v>2127813</v>
      </c>
      <c r="M6" s="60">
        <v>1482543</v>
      </c>
      <c r="N6" s="60">
        <v>4973074</v>
      </c>
      <c r="O6" s="60"/>
      <c r="P6" s="60"/>
      <c r="Q6" s="60"/>
      <c r="R6" s="60"/>
      <c r="S6" s="60"/>
      <c r="T6" s="60"/>
      <c r="U6" s="60"/>
      <c r="V6" s="60"/>
      <c r="W6" s="60">
        <v>13101508</v>
      </c>
      <c r="X6" s="60">
        <v>12415704</v>
      </c>
      <c r="Y6" s="60">
        <v>685804</v>
      </c>
      <c r="Z6" s="140">
        <v>5.52</v>
      </c>
      <c r="AA6" s="155">
        <v>24831408</v>
      </c>
    </row>
    <row r="7" spans="1:27" ht="12.75">
      <c r="A7" s="291" t="s">
        <v>207</v>
      </c>
      <c r="B7" s="142"/>
      <c r="C7" s="62"/>
      <c r="D7" s="156"/>
      <c r="E7" s="60">
        <v>30630000</v>
      </c>
      <c r="F7" s="60">
        <v>30630000</v>
      </c>
      <c r="G7" s="60">
        <v>622660</v>
      </c>
      <c r="H7" s="60">
        <v>9728192</v>
      </c>
      <c r="I7" s="60">
        <v>1697526</v>
      </c>
      <c r="J7" s="60">
        <v>12048378</v>
      </c>
      <c r="K7" s="60">
        <v>2099086</v>
      </c>
      <c r="L7" s="60">
        <v>3264197</v>
      </c>
      <c r="M7" s="60">
        <v>1783453</v>
      </c>
      <c r="N7" s="60">
        <v>7146736</v>
      </c>
      <c r="O7" s="60"/>
      <c r="P7" s="60"/>
      <c r="Q7" s="60"/>
      <c r="R7" s="60"/>
      <c r="S7" s="60"/>
      <c r="T7" s="60"/>
      <c r="U7" s="60"/>
      <c r="V7" s="60"/>
      <c r="W7" s="60">
        <v>19195114</v>
      </c>
      <c r="X7" s="60">
        <v>15315000</v>
      </c>
      <c r="Y7" s="60">
        <v>3880114</v>
      </c>
      <c r="Z7" s="140">
        <v>25.34</v>
      </c>
      <c r="AA7" s="155">
        <v>30630000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2708499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43518776</v>
      </c>
      <c r="D11" s="294">
        <f t="shared" si="1"/>
        <v>0</v>
      </c>
      <c r="E11" s="295">
        <f t="shared" si="1"/>
        <v>55461408</v>
      </c>
      <c r="F11" s="295">
        <f t="shared" si="1"/>
        <v>55461408</v>
      </c>
      <c r="G11" s="295">
        <f t="shared" si="1"/>
        <v>3565682</v>
      </c>
      <c r="H11" s="295">
        <f t="shared" si="1"/>
        <v>11015721</v>
      </c>
      <c r="I11" s="295">
        <f t="shared" si="1"/>
        <v>5595409</v>
      </c>
      <c r="J11" s="295">
        <f t="shared" si="1"/>
        <v>20176812</v>
      </c>
      <c r="K11" s="295">
        <f t="shared" si="1"/>
        <v>3461804</v>
      </c>
      <c r="L11" s="295">
        <f t="shared" si="1"/>
        <v>5392010</v>
      </c>
      <c r="M11" s="295">
        <f t="shared" si="1"/>
        <v>3265996</v>
      </c>
      <c r="N11" s="295">
        <f t="shared" si="1"/>
        <v>12119810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32296622</v>
      </c>
      <c r="X11" s="295">
        <f t="shared" si="1"/>
        <v>27730704</v>
      </c>
      <c r="Y11" s="295">
        <f t="shared" si="1"/>
        <v>4565918</v>
      </c>
      <c r="Z11" s="296">
        <f>+IF(X11&lt;&gt;0,+(Y11/X11)*100,0)</f>
        <v>16.465207662957276</v>
      </c>
      <c r="AA11" s="297">
        <f>SUM(AA6:AA10)</f>
        <v>55461408</v>
      </c>
    </row>
    <row r="12" spans="1:27" ht="12.75">
      <c r="A12" s="298" t="s">
        <v>212</v>
      </c>
      <c r="B12" s="136"/>
      <c r="C12" s="62">
        <v>24901967</v>
      </c>
      <c r="D12" s="156"/>
      <c r="E12" s="60">
        <v>2100000</v>
      </c>
      <c r="F12" s="60">
        <v>2100000</v>
      </c>
      <c r="G12" s="60">
        <v>2143473</v>
      </c>
      <c r="H12" s="60">
        <v>764306</v>
      </c>
      <c r="I12" s="60">
        <v>366134</v>
      </c>
      <c r="J12" s="60">
        <v>3273913</v>
      </c>
      <c r="K12" s="60">
        <v>1462375</v>
      </c>
      <c r="L12" s="60">
        <v>2720257</v>
      </c>
      <c r="M12" s="60">
        <v>3501050</v>
      </c>
      <c r="N12" s="60">
        <v>7683682</v>
      </c>
      <c r="O12" s="60"/>
      <c r="P12" s="60"/>
      <c r="Q12" s="60"/>
      <c r="R12" s="60"/>
      <c r="S12" s="60"/>
      <c r="T12" s="60"/>
      <c r="U12" s="60"/>
      <c r="V12" s="60"/>
      <c r="W12" s="60">
        <v>10957595</v>
      </c>
      <c r="X12" s="60">
        <v>1050000</v>
      </c>
      <c r="Y12" s="60">
        <v>9907595</v>
      </c>
      <c r="Z12" s="140">
        <v>943.58</v>
      </c>
      <c r="AA12" s="155">
        <v>2100000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7387724</v>
      </c>
      <c r="D15" s="156"/>
      <c r="E15" s="60">
        <v>15521599</v>
      </c>
      <c r="F15" s="60">
        <v>15521599</v>
      </c>
      <c r="G15" s="60">
        <v>158642</v>
      </c>
      <c r="H15" s="60">
        <v>789852</v>
      </c>
      <c r="I15" s="60">
        <v>699268</v>
      </c>
      <c r="J15" s="60">
        <v>1647762</v>
      </c>
      <c r="K15" s="60">
        <v>-579786</v>
      </c>
      <c r="L15" s="60">
        <v>45250</v>
      </c>
      <c r="M15" s="60">
        <v>124931</v>
      </c>
      <c r="N15" s="60">
        <v>-409605</v>
      </c>
      <c r="O15" s="60"/>
      <c r="P15" s="60"/>
      <c r="Q15" s="60"/>
      <c r="R15" s="60"/>
      <c r="S15" s="60"/>
      <c r="T15" s="60"/>
      <c r="U15" s="60"/>
      <c r="V15" s="60"/>
      <c r="W15" s="60">
        <v>1238157</v>
      </c>
      <c r="X15" s="60">
        <v>7760800</v>
      </c>
      <c r="Y15" s="60">
        <v>-6522643</v>
      </c>
      <c r="Z15" s="140">
        <v>-84.05</v>
      </c>
      <c r="AA15" s="155">
        <v>15521599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20607591</v>
      </c>
      <c r="F20" s="100">
        <f t="shared" si="2"/>
        <v>20607591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10303796</v>
      </c>
      <c r="Y20" s="100">
        <f t="shared" si="2"/>
        <v>-10303796</v>
      </c>
      <c r="Z20" s="137">
        <f>+IF(X20&lt;&gt;0,+(Y20/X20)*100,0)</f>
        <v>-100</v>
      </c>
      <c r="AA20" s="153">
        <f>SUM(AA26:AA33)</f>
        <v>20607591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>
        <v>20607591</v>
      </c>
      <c r="F27" s="60">
        <v>20607591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10303796</v>
      </c>
      <c r="Y27" s="60">
        <v>-10303796</v>
      </c>
      <c r="Z27" s="140">
        <v>-100</v>
      </c>
      <c r="AA27" s="155">
        <v>20607591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40810277</v>
      </c>
      <c r="D36" s="156">
        <f t="shared" si="4"/>
        <v>0</v>
      </c>
      <c r="E36" s="60">
        <f t="shared" si="4"/>
        <v>24831408</v>
      </c>
      <c r="F36" s="60">
        <f t="shared" si="4"/>
        <v>24831408</v>
      </c>
      <c r="G36" s="60">
        <f t="shared" si="4"/>
        <v>2943022</v>
      </c>
      <c r="H36" s="60">
        <f t="shared" si="4"/>
        <v>1287529</v>
      </c>
      <c r="I36" s="60">
        <f t="shared" si="4"/>
        <v>3897883</v>
      </c>
      <c r="J36" s="60">
        <f t="shared" si="4"/>
        <v>8128434</v>
      </c>
      <c r="K36" s="60">
        <f t="shared" si="4"/>
        <v>1362718</v>
      </c>
      <c r="L36" s="60">
        <f t="shared" si="4"/>
        <v>2127813</v>
      </c>
      <c r="M36" s="60">
        <f t="shared" si="4"/>
        <v>1482543</v>
      </c>
      <c r="N36" s="60">
        <f t="shared" si="4"/>
        <v>4973074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13101508</v>
      </c>
      <c r="X36" s="60">
        <f t="shared" si="4"/>
        <v>12415704</v>
      </c>
      <c r="Y36" s="60">
        <f t="shared" si="4"/>
        <v>685804</v>
      </c>
      <c r="Z36" s="140">
        <f aca="true" t="shared" si="5" ref="Z36:Z49">+IF(X36&lt;&gt;0,+(Y36/X36)*100,0)</f>
        <v>5.523681943448394</v>
      </c>
      <c r="AA36" s="155">
        <f>AA6+AA21</f>
        <v>24831408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30630000</v>
      </c>
      <c r="F37" s="60">
        <f t="shared" si="4"/>
        <v>30630000</v>
      </c>
      <c r="G37" s="60">
        <f t="shared" si="4"/>
        <v>622660</v>
      </c>
      <c r="H37" s="60">
        <f t="shared" si="4"/>
        <v>9728192</v>
      </c>
      <c r="I37" s="60">
        <f t="shared" si="4"/>
        <v>1697526</v>
      </c>
      <c r="J37" s="60">
        <f t="shared" si="4"/>
        <v>12048378</v>
      </c>
      <c r="K37" s="60">
        <f t="shared" si="4"/>
        <v>2099086</v>
      </c>
      <c r="L37" s="60">
        <f t="shared" si="4"/>
        <v>3264197</v>
      </c>
      <c r="M37" s="60">
        <f t="shared" si="4"/>
        <v>1783453</v>
      </c>
      <c r="N37" s="60">
        <f t="shared" si="4"/>
        <v>7146736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19195114</v>
      </c>
      <c r="X37" s="60">
        <f t="shared" si="4"/>
        <v>15315000</v>
      </c>
      <c r="Y37" s="60">
        <f t="shared" si="4"/>
        <v>3880114</v>
      </c>
      <c r="Z37" s="140">
        <f t="shared" si="5"/>
        <v>25.335383610839045</v>
      </c>
      <c r="AA37" s="155">
        <f>AA7+AA22</f>
        <v>30630000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2708499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43518776</v>
      </c>
      <c r="D41" s="294">
        <f t="shared" si="6"/>
        <v>0</v>
      </c>
      <c r="E41" s="295">
        <f t="shared" si="6"/>
        <v>55461408</v>
      </c>
      <c r="F41" s="295">
        <f t="shared" si="6"/>
        <v>55461408</v>
      </c>
      <c r="G41" s="295">
        <f t="shared" si="6"/>
        <v>3565682</v>
      </c>
      <c r="H41" s="295">
        <f t="shared" si="6"/>
        <v>11015721</v>
      </c>
      <c r="I41" s="295">
        <f t="shared" si="6"/>
        <v>5595409</v>
      </c>
      <c r="J41" s="295">
        <f t="shared" si="6"/>
        <v>20176812</v>
      </c>
      <c r="K41" s="295">
        <f t="shared" si="6"/>
        <v>3461804</v>
      </c>
      <c r="L41" s="295">
        <f t="shared" si="6"/>
        <v>5392010</v>
      </c>
      <c r="M41" s="295">
        <f t="shared" si="6"/>
        <v>3265996</v>
      </c>
      <c r="N41" s="295">
        <f t="shared" si="6"/>
        <v>12119810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32296622</v>
      </c>
      <c r="X41" s="295">
        <f t="shared" si="6"/>
        <v>27730704</v>
      </c>
      <c r="Y41" s="295">
        <f t="shared" si="6"/>
        <v>4565918</v>
      </c>
      <c r="Z41" s="296">
        <f t="shared" si="5"/>
        <v>16.465207662957276</v>
      </c>
      <c r="AA41" s="297">
        <f>SUM(AA36:AA40)</f>
        <v>55461408</v>
      </c>
    </row>
    <row r="42" spans="1:27" ht="12.75">
      <c r="A42" s="298" t="s">
        <v>212</v>
      </c>
      <c r="B42" s="136"/>
      <c r="C42" s="95">
        <f aca="true" t="shared" si="7" ref="C42:Y48">C12+C27</f>
        <v>24901967</v>
      </c>
      <c r="D42" s="129">
        <f t="shared" si="7"/>
        <v>0</v>
      </c>
      <c r="E42" s="54">
        <f t="shared" si="7"/>
        <v>22707591</v>
      </c>
      <c r="F42" s="54">
        <f t="shared" si="7"/>
        <v>22707591</v>
      </c>
      <c r="G42" s="54">
        <f t="shared" si="7"/>
        <v>2143473</v>
      </c>
      <c r="H42" s="54">
        <f t="shared" si="7"/>
        <v>764306</v>
      </c>
      <c r="I42" s="54">
        <f t="shared" si="7"/>
        <v>366134</v>
      </c>
      <c r="J42" s="54">
        <f t="shared" si="7"/>
        <v>3273913</v>
      </c>
      <c r="K42" s="54">
        <f t="shared" si="7"/>
        <v>1462375</v>
      </c>
      <c r="L42" s="54">
        <f t="shared" si="7"/>
        <v>2720257</v>
      </c>
      <c r="M42" s="54">
        <f t="shared" si="7"/>
        <v>3501050</v>
      </c>
      <c r="N42" s="54">
        <f t="shared" si="7"/>
        <v>7683682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10957595</v>
      </c>
      <c r="X42" s="54">
        <f t="shared" si="7"/>
        <v>11353796</v>
      </c>
      <c r="Y42" s="54">
        <f t="shared" si="7"/>
        <v>-396201</v>
      </c>
      <c r="Z42" s="184">
        <f t="shared" si="5"/>
        <v>-3.4895906179748164</v>
      </c>
      <c r="AA42" s="130">
        <f aca="true" t="shared" si="8" ref="AA42:AA48">AA12+AA27</f>
        <v>22707591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7387724</v>
      </c>
      <c r="D45" s="129">
        <f t="shared" si="7"/>
        <v>0</v>
      </c>
      <c r="E45" s="54">
        <f t="shared" si="7"/>
        <v>15521599</v>
      </c>
      <c r="F45" s="54">
        <f t="shared" si="7"/>
        <v>15521599</v>
      </c>
      <c r="G45" s="54">
        <f t="shared" si="7"/>
        <v>158642</v>
      </c>
      <c r="H45" s="54">
        <f t="shared" si="7"/>
        <v>789852</v>
      </c>
      <c r="I45" s="54">
        <f t="shared" si="7"/>
        <v>699268</v>
      </c>
      <c r="J45" s="54">
        <f t="shared" si="7"/>
        <v>1647762</v>
      </c>
      <c r="K45" s="54">
        <f t="shared" si="7"/>
        <v>-579786</v>
      </c>
      <c r="L45" s="54">
        <f t="shared" si="7"/>
        <v>45250</v>
      </c>
      <c r="M45" s="54">
        <f t="shared" si="7"/>
        <v>124931</v>
      </c>
      <c r="N45" s="54">
        <f t="shared" si="7"/>
        <v>-409605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1238157</v>
      </c>
      <c r="X45" s="54">
        <f t="shared" si="7"/>
        <v>7760800</v>
      </c>
      <c r="Y45" s="54">
        <f t="shared" si="7"/>
        <v>-6522643</v>
      </c>
      <c r="Z45" s="184">
        <f t="shared" si="5"/>
        <v>-84.0460132975982</v>
      </c>
      <c r="AA45" s="130">
        <f t="shared" si="8"/>
        <v>15521599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75808467</v>
      </c>
      <c r="D49" s="218">
        <f t="shared" si="9"/>
        <v>0</v>
      </c>
      <c r="E49" s="220">
        <f t="shared" si="9"/>
        <v>93690598</v>
      </c>
      <c r="F49" s="220">
        <f t="shared" si="9"/>
        <v>93690598</v>
      </c>
      <c r="G49" s="220">
        <f t="shared" si="9"/>
        <v>5867797</v>
      </c>
      <c r="H49" s="220">
        <f t="shared" si="9"/>
        <v>12569879</v>
      </c>
      <c r="I49" s="220">
        <f t="shared" si="9"/>
        <v>6660811</v>
      </c>
      <c r="J49" s="220">
        <f t="shared" si="9"/>
        <v>25098487</v>
      </c>
      <c r="K49" s="220">
        <f t="shared" si="9"/>
        <v>4344393</v>
      </c>
      <c r="L49" s="220">
        <f t="shared" si="9"/>
        <v>8157517</v>
      </c>
      <c r="M49" s="220">
        <f t="shared" si="9"/>
        <v>6891977</v>
      </c>
      <c r="N49" s="220">
        <f t="shared" si="9"/>
        <v>19393887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44492374</v>
      </c>
      <c r="X49" s="220">
        <f t="shared" si="9"/>
        <v>46845300</v>
      </c>
      <c r="Y49" s="220">
        <f t="shared" si="9"/>
        <v>-2352926</v>
      </c>
      <c r="Z49" s="221">
        <f t="shared" si="5"/>
        <v>-5.0227578860632764</v>
      </c>
      <c r="AA49" s="222">
        <f>SUM(AA41:AA48)</f>
        <v>93690598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6078920</v>
      </c>
      <c r="D51" s="129">
        <f t="shared" si="10"/>
        <v>0</v>
      </c>
      <c r="E51" s="54">
        <f t="shared" si="10"/>
        <v>12850676</v>
      </c>
      <c r="F51" s="54">
        <f t="shared" si="10"/>
        <v>12850676</v>
      </c>
      <c r="G51" s="54">
        <f t="shared" si="10"/>
        <v>235634</v>
      </c>
      <c r="H51" s="54">
        <f t="shared" si="10"/>
        <v>166564</v>
      </c>
      <c r="I51" s="54">
        <f t="shared" si="10"/>
        <v>217867</v>
      </c>
      <c r="J51" s="54">
        <f t="shared" si="10"/>
        <v>620065</v>
      </c>
      <c r="K51" s="54">
        <f t="shared" si="10"/>
        <v>678116</v>
      </c>
      <c r="L51" s="54">
        <f t="shared" si="10"/>
        <v>294108</v>
      </c>
      <c r="M51" s="54">
        <f t="shared" si="10"/>
        <v>628435</v>
      </c>
      <c r="N51" s="54">
        <f t="shared" si="10"/>
        <v>1600659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2220724</v>
      </c>
      <c r="X51" s="54">
        <f t="shared" si="10"/>
        <v>6425339</v>
      </c>
      <c r="Y51" s="54">
        <f t="shared" si="10"/>
        <v>-4204615</v>
      </c>
      <c r="Z51" s="184">
        <f>+IF(X51&lt;&gt;0,+(Y51/X51)*100,0)</f>
        <v>-65.43802591583105</v>
      </c>
      <c r="AA51" s="130">
        <f>SUM(AA57:AA61)</f>
        <v>12850676</v>
      </c>
    </row>
    <row r="52" spans="1:27" ht="12.75">
      <c r="A52" s="310" t="s">
        <v>206</v>
      </c>
      <c r="B52" s="142"/>
      <c r="C52" s="62">
        <v>931190</v>
      </c>
      <c r="D52" s="156"/>
      <c r="E52" s="60">
        <v>5986761</v>
      </c>
      <c r="F52" s="60">
        <v>5986761</v>
      </c>
      <c r="G52" s="60"/>
      <c r="H52" s="60"/>
      <c r="I52" s="60">
        <v>93117</v>
      </c>
      <c r="J52" s="60">
        <v>93117</v>
      </c>
      <c r="K52" s="60"/>
      <c r="L52" s="60">
        <v>497</v>
      </c>
      <c r="M52" s="60">
        <v>372390</v>
      </c>
      <c r="N52" s="60">
        <v>372887</v>
      </c>
      <c r="O52" s="60"/>
      <c r="P52" s="60"/>
      <c r="Q52" s="60"/>
      <c r="R52" s="60"/>
      <c r="S52" s="60"/>
      <c r="T52" s="60"/>
      <c r="U52" s="60"/>
      <c r="V52" s="60"/>
      <c r="W52" s="60">
        <v>466004</v>
      </c>
      <c r="X52" s="60">
        <v>2993381</v>
      </c>
      <c r="Y52" s="60">
        <v>-2527377</v>
      </c>
      <c r="Z52" s="140">
        <v>-84.43</v>
      </c>
      <c r="AA52" s="155">
        <v>5986761</v>
      </c>
    </row>
    <row r="53" spans="1:27" ht="12.75">
      <c r="A53" s="310" t="s">
        <v>207</v>
      </c>
      <c r="B53" s="142"/>
      <c r="C53" s="62"/>
      <c r="D53" s="156"/>
      <c r="E53" s="60">
        <v>89021</v>
      </c>
      <c r="F53" s="60">
        <v>89021</v>
      </c>
      <c r="G53" s="60"/>
      <c r="H53" s="60"/>
      <c r="I53" s="60"/>
      <c r="J53" s="60"/>
      <c r="K53" s="60">
        <v>29820</v>
      </c>
      <c r="L53" s="60">
        <v>151861</v>
      </c>
      <c r="M53" s="60">
        <v>15635</v>
      </c>
      <c r="N53" s="60">
        <v>197316</v>
      </c>
      <c r="O53" s="60"/>
      <c r="P53" s="60"/>
      <c r="Q53" s="60"/>
      <c r="R53" s="60"/>
      <c r="S53" s="60"/>
      <c r="T53" s="60"/>
      <c r="U53" s="60"/>
      <c r="V53" s="60"/>
      <c r="W53" s="60">
        <v>197316</v>
      </c>
      <c r="X53" s="60">
        <v>44511</v>
      </c>
      <c r="Y53" s="60">
        <v>152805</v>
      </c>
      <c r="Z53" s="140">
        <v>343.3</v>
      </c>
      <c r="AA53" s="155">
        <v>89021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>
        <v>23500</v>
      </c>
      <c r="D56" s="156"/>
      <c r="E56" s="60"/>
      <c r="F56" s="60"/>
      <c r="G56" s="60"/>
      <c r="H56" s="60">
        <v>140000</v>
      </c>
      <c r="I56" s="60">
        <v>106750</v>
      </c>
      <c r="J56" s="60">
        <v>246750</v>
      </c>
      <c r="K56" s="60">
        <v>235417</v>
      </c>
      <c r="L56" s="60">
        <v>106750</v>
      </c>
      <c r="M56" s="60">
        <v>106750</v>
      </c>
      <c r="N56" s="60">
        <v>448917</v>
      </c>
      <c r="O56" s="60"/>
      <c r="P56" s="60"/>
      <c r="Q56" s="60"/>
      <c r="R56" s="60"/>
      <c r="S56" s="60"/>
      <c r="T56" s="60"/>
      <c r="U56" s="60"/>
      <c r="V56" s="60"/>
      <c r="W56" s="60">
        <v>695667</v>
      </c>
      <c r="X56" s="60"/>
      <c r="Y56" s="60">
        <v>695667</v>
      </c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954690</v>
      </c>
      <c r="D57" s="294">
        <f t="shared" si="11"/>
        <v>0</v>
      </c>
      <c r="E57" s="295">
        <f t="shared" si="11"/>
        <v>6075782</v>
      </c>
      <c r="F57" s="295">
        <f t="shared" si="11"/>
        <v>6075782</v>
      </c>
      <c r="G57" s="295">
        <f t="shared" si="11"/>
        <v>0</v>
      </c>
      <c r="H57" s="295">
        <f t="shared" si="11"/>
        <v>140000</v>
      </c>
      <c r="I57" s="295">
        <f t="shared" si="11"/>
        <v>199867</v>
      </c>
      <c r="J57" s="295">
        <f t="shared" si="11"/>
        <v>339867</v>
      </c>
      <c r="K57" s="295">
        <f t="shared" si="11"/>
        <v>265237</v>
      </c>
      <c r="L57" s="295">
        <f t="shared" si="11"/>
        <v>259108</v>
      </c>
      <c r="M57" s="295">
        <f t="shared" si="11"/>
        <v>494775</v>
      </c>
      <c r="N57" s="295">
        <f t="shared" si="11"/>
        <v>1019120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1358987</v>
      </c>
      <c r="X57" s="295">
        <f t="shared" si="11"/>
        <v>3037892</v>
      </c>
      <c r="Y57" s="295">
        <f t="shared" si="11"/>
        <v>-1678905</v>
      </c>
      <c r="Z57" s="296">
        <f>+IF(X57&lt;&gt;0,+(Y57/X57)*100,0)</f>
        <v>-55.265460391613665</v>
      </c>
      <c r="AA57" s="297">
        <f>SUM(AA52:AA56)</f>
        <v>6075782</v>
      </c>
    </row>
    <row r="58" spans="1:27" ht="12.75">
      <c r="A58" s="311" t="s">
        <v>212</v>
      </c>
      <c r="B58" s="136"/>
      <c r="C58" s="62"/>
      <c r="D58" s="156"/>
      <c r="E58" s="60">
        <v>266566</v>
      </c>
      <c r="F58" s="60">
        <v>266566</v>
      </c>
      <c r="G58" s="60"/>
      <c r="H58" s="60"/>
      <c r="I58" s="60"/>
      <c r="J58" s="60"/>
      <c r="K58" s="60"/>
      <c r="L58" s="60">
        <v>35000</v>
      </c>
      <c r="M58" s="60"/>
      <c r="N58" s="60">
        <v>35000</v>
      </c>
      <c r="O58" s="60"/>
      <c r="P58" s="60"/>
      <c r="Q58" s="60"/>
      <c r="R58" s="60"/>
      <c r="S58" s="60"/>
      <c r="T58" s="60"/>
      <c r="U58" s="60"/>
      <c r="V58" s="60"/>
      <c r="W58" s="60">
        <v>35000</v>
      </c>
      <c r="X58" s="60">
        <v>133283</v>
      </c>
      <c r="Y58" s="60">
        <v>-98283</v>
      </c>
      <c r="Z58" s="140">
        <v>-73.74</v>
      </c>
      <c r="AA58" s="155">
        <v>266566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5124230</v>
      </c>
      <c r="D61" s="156"/>
      <c r="E61" s="60">
        <v>6508328</v>
      </c>
      <c r="F61" s="60">
        <v>6508328</v>
      </c>
      <c r="G61" s="60">
        <v>235634</v>
      </c>
      <c r="H61" s="60">
        <v>26564</v>
      </c>
      <c r="I61" s="60">
        <v>18000</v>
      </c>
      <c r="J61" s="60">
        <v>280198</v>
      </c>
      <c r="K61" s="60">
        <v>412879</v>
      </c>
      <c r="L61" s="60"/>
      <c r="M61" s="60">
        <v>133660</v>
      </c>
      <c r="N61" s="60">
        <v>546539</v>
      </c>
      <c r="O61" s="60"/>
      <c r="P61" s="60"/>
      <c r="Q61" s="60"/>
      <c r="R61" s="60"/>
      <c r="S61" s="60"/>
      <c r="T61" s="60"/>
      <c r="U61" s="60"/>
      <c r="V61" s="60"/>
      <c r="W61" s="60">
        <v>826737</v>
      </c>
      <c r="X61" s="60">
        <v>3254164</v>
      </c>
      <c r="Y61" s="60">
        <v>-2427427</v>
      </c>
      <c r="Z61" s="140">
        <v>-74.59</v>
      </c>
      <c r="AA61" s="155">
        <v>6508328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300000</v>
      </c>
      <c r="F66" s="275"/>
      <c r="G66" s="275"/>
      <c r="H66" s="275"/>
      <c r="I66" s="275"/>
      <c r="J66" s="275"/>
      <c r="K66" s="275"/>
      <c r="L66" s="275"/>
      <c r="M66" s="275">
        <v>11600</v>
      </c>
      <c r="N66" s="275">
        <v>11600</v>
      </c>
      <c r="O66" s="275"/>
      <c r="P66" s="275"/>
      <c r="Q66" s="275"/>
      <c r="R66" s="275"/>
      <c r="S66" s="275"/>
      <c r="T66" s="275"/>
      <c r="U66" s="275"/>
      <c r="V66" s="275"/>
      <c r="W66" s="275">
        <v>11600</v>
      </c>
      <c r="X66" s="275"/>
      <c r="Y66" s="275">
        <v>11600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12413790</v>
      </c>
      <c r="F67" s="60"/>
      <c r="G67" s="60">
        <v>235634</v>
      </c>
      <c r="H67" s="60">
        <v>166564</v>
      </c>
      <c r="I67" s="60">
        <v>217867</v>
      </c>
      <c r="J67" s="60">
        <v>620065</v>
      </c>
      <c r="K67" s="60">
        <v>678116</v>
      </c>
      <c r="L67" s="60">
        <v>294108</v>
      </c>
      <c r="M67" s="60">
        <v>616835</v>
      </c>
      <c r="N67" s="60">
        <v>1589059</v>
      </c>
      <c r="O67" s="60"/>
      <c r="P67" s="60"/>
      <c r="Q67" s="60"/>
      <c r="R67" s="60"/>
      <c r="S67" s="60"/>
      <c r="T67" s="60"/>
      <c r="U67" s="60"/>
      <c r="V67" s="60"/>
      <c r="W67" s="60">
        <v>2209124</v>
      </c>
      <c r="X67" s="60"/>
      <c r="Y67" s="60">
        <v>2209124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136886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12850676</v>
      </c>
      <c r="F69" s="220">
        <f t="shared" si="12"/>
        <v>0</v>
      </c>
      <c r="G69" s="220">
        <f t="shared" si="12"/>
        <v>235634</v>
      </c>
      <c r="H69" s="220">
        <f t="shared" si="12"/>
        <v>166564</v>
      </c>
      <c r="I69" s="220">
        <f t="shared" si="12"/>
        <v>217867</v>
      </c>
      <c r="J69" s="220">
        <f t="shared" si="12"/>
        <v>620065</v>
      </c>
      <c r="K69" s="220">
        <f t="shared" si="12"/>
        <v>678116</v>
      </c>
      <c r="L69" s="220">
        <f t="shared" si="12"/>
        <v>294108</v>
      </c>
      <c r="M69" s="220">
        <f t="shared" si="12"/>
        <v>628435</v>
      </c>
      <c r="N69" s="220">
        <f t="shared" si="12"/>
        <v>1600659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2220724</v>
      </c>
      <c r="X69" s="220">
        <f t="shared" si="12"/>
        <v>0</v>
      </c>
      <c r="Y69" s="220">
        <f t="shared" si="12"/>
        <v>2220724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43518776</v>
      </c>
      <c r="D5" s="357">
        <f t="shared" si="0"/>
        <v>0</v>
      </c>
      <c r="E5" s="356">
        <f t="shared" si="0"/>
        <v>55461408</v>
      </c>
      <c r="F5" s="358">
        <f t="shared" si="0"/>
        <v>55461408</v>
      </c>
      <c r="G5" s="358">
        <f t="shared" si="0"/>
        <v>3565682</v>
      </c>
      <c r="H5" s="356">
        <f t="shared" si="0"/>
        <v>11015721</v>
      </c>
      <c r="I5" s="356">
        <f t="shared" si="0"/>
        <v>5595409</v>
      </c>
      <c r="J5" s="358">
        <f t="shared" si="0"/>
        <v>20176812</v>
      </c>
      <c r="K5" s="358">
        <f t="shared" si="0"/>
        <v>3461804</v>
      </c>
      <c r="L5" s="356">
        <f t="shared" si="0"/>
        <v>5392010</v>
      </c>
      <c r="M5" s="356">
        <f t="shared" si="0"/>
        <v>3265996</v>
      </c>
      <c r="N5" s="358">
        <f t="shared" si="0"/>
        <v>12119810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32296622</v>
      </c>
      <c r="X5" s="356">
        <f t="shared" si="0"/>
        <v>27730704</v>
      </c>
      <c r="Y5" s="358">
        <f t="shared" si="0"/>
        <v>4565918</v>
      </c>
      <c r="Z5" s="359">
        <f>+IF(X5&lt;&gt;0,+(Y5/X5)*100,0)</f>
        <v>16.465207662957276</v>
      </c>
      <c r="AA5" s="360">
        <f>+AA6+AA8+AA11+AA13+AA15</f>
        <v>55461408</v>
      </c>
    </row>
    <row r="6" spans="1:27" ht="12.75">
      <c r="A6" s="361" t="s">
        <v>206</v>
      </c>
      <c r="B6" s="142"/>
      <c r="C6" s="60">
        <f>+C7</f>
        <v>40810277</v>
      </c>
      <c r="D6" s="340">
        <f aca="true" t="shared" si="1" ref="D6:AA6">+D7</f>
        <v>0</v>
      </c>
      <c r="E6" s="60">
        <f t="shared" si="1"/>
        <v>24831408</v>
      </c>
      <c r="F6" s="59">
        <f t="shared" si="1"/>
        <v>24831408</v>
      </c>
      <c r="G6" s="59">
        <f t="shared" si="1"/>
        <v>2943022</v>
      </c>
      <c r="H6" s="60">
        <f t="shared" si="1"/>
        <v>1287529</v>
      </c>
      <c r="I6" s="60">
        <f t="shared" si="1"/>
        <v>3897883</v>
      </c>
      <c r="J6" s="59">
        <f t="shared" si="1"/>
        <v>8128434</v>
      </c>
      <c r="K6" s="59">
        <f t="shared" si="1"/>
        <v>1362718</v>
      </c>
      <c r="L6" s="60">
        <f t="shared" si="1"/>
        <v>2127813</v>
      </c>
      <c r="M6" s="60">
        <f t="shared" si="1"/>
        <v>1482543</v>
      </c>
      <c r="N6" s="59">
        <f t="shared" si="1"/>
        <v>4973074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13101508</v>
      </c>
      <c r="X6" s="60">
        <f t="shared" si="1"/>
        <v>12415704</v>
      </c>
      <c r="Y6" s="59">
        <f t="shared" si="1"/>
        <v>685804</v>
      </c>
      <c r="Z6" s="61">
        <f>+IF(X6&lt;&gt;0,+(Y6/X6)*100,0)</f>
        <v>5.523681943448394</v>
      </c>
      <c r="AA6" s="62">
        <f t="shared" si="1"/>
        <v>24831408</v>
      </c>
    </row>
    <row r="7" spans="1:27" ht="12.75">
      <c r="A7" s="291" t="s">
        <v>230</v>
      </c>
      <c r="B7" s="142"/>
      <c r="C7" s="60">
        <v>40810277</v>
      </c>
      <c r="D7" s="340"/>
      <c r="E7" s="60">
        <v>24831408</v>
      </c>
      <c r="F7" s="59">
        <v>24831408</v>
      </c>
      <c r="G7" s="59">
        <v>2943022</v>
      </c>
      <c r="H7" s="60">
        <v>1287529</v>
      </c>
      <c r="I7" s="60">
        <v>3897883</v>
      </c>
      <c r="J7" s="59">
        <v>8128434</v>
      </c>
      <c r="K7" s="59">
        <v>1362718</v>
      </c>
      <c r="L7" s="60">
        <v>2127813</v>
      </c>
      <c r="M7" s="60">
        <v>1482543</v>
      </c>
      <c r="N7" s="59">
        <v>4973074</v>
      </c>
      <c r="O7" s="59"/>
      <c r="P7" s="60"/>
      <c r="Q7" s="60"/>
      <c r="R7" s="59"/>
      <c r="S7" s="59"/>
      <c r="T7" s="60"/>
      <c r="U7" s="60"/>
      <c r="V7" s="59"/>
      <c r="W7" s="59">
        <v>13101508</v>
      </c>
      <c r="X7" s="60">
        <v>12415704</v>
      </c>
      <c r="Y7" s="59">
        <v>685804</v>
      </c>
      <c r="Z7" s="61">
        <v>5.52</v>
      </c>
      <c r="AA7" s="62">
        <v>24831408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30630000</v>
      </c>
      <c r="F8" s="59">
        <f t="shared" si="2"/>
        <v>30630000</v>
      </c>
      <c r="G8" s="59">
        <f t="shared" si="2"/>
        <v>622660</v>
      </c>
      <c r="H8" s="60">
        <f t="shared" si="2"/>
        <v>9728192</v>
      </c>
      <c r="I8" s="60">
        <f t="shared" si="2"/>
        <v>1697526</v>
      </c>
      <c r="J8" s="59">
        <f t="shared" si="2"/>
        <v>12048378</v>
      </c>
      <c r="K8" s="59">
        <f t="shared" si="2"/>
        <v>2099086</v>
      </c>
      <c r="L8" s="60">
        <f t="shared" si="2"/>
        <v>3264197</v>
      </c>
      <c r="M8" s="60">
        <f t="shared" si="2"/>
        <v>1783453</v>
      </c>
      <c r="N8" s="59">
        <f t="shared" si="2"/>
        <v>7146736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19195114</v>
      </c>
      <c r="X8" s="60">
        <f t="shared" si="2"/>
        <v>15315000</v>
      </c>
      <c r="Y8" s="59">
        <f t="shared" si="2"/>
        <v>3880114</v>
      </c>
      <c r="Z8" s="61">
        <f>+IF(X8&lt;&gt;0,+(Y8/X8)*100,0)</f>
        <v>25.335383610839045</v>
      </c>
      <c r="AA8" s="62">
        <f>SUM(AA9:AA10)</f>
        <v>30630000</v>
      </c>
    </row>
    <row r="9" spans="1:27" ht="12.75">
      <c r="A9" s="291" t="s">
        <v>231</v>
      </c>
      <c r="B9" s="142"/>
      <c r="C9" s="60"/>
      <c r="D9" s="340"/>
      <c r="E9" s="60">
        <v>30630000</v>
      </c>
      <c r="F9" s="59">
        <v>30630000</v>
      </c>
      <c r="G9" s="59">
        <v>622660</v>
      </c>
      <c r="H9" s="60">
        <v>9728192</v>
      </c>
      <c r="I9" s="60">
        <v>1697526</v>
      </c>
      <c r="J9" s="59">
        <v>12048378</v>
      </c>
      <c r="K9" s="59">
        <v>2099086</v>
      </c>
      <c r="L9" s="60">
        <v>3264197</v>
      </c>
      <c r="M9" s="60">
        <v>1783453</v>
      </c>
      <c r="N9" s="59">
        <v>7146736</v>
      </c>
      <c r="O9" s="59"/>
      <c r="P9" s="60"/>
      <c r="Q9" s="60"/>
      <c r="R9" s="59"/>
      <c r="S9" s="59"/>
      <c r="T9" s="60"/>
      <c r="U9" s="60"/>
      <c r="V9" s="59"/>
      <c r="W9" s="59">
        <v>19195114</v>
      </c>
      <c r="X9" s="60">
        <v>15315000</v>
      </c>
      <c r="Y9" s="59">
        <v>3880114</v>
      </c>
      <c r="Z9" s="61">
        <v>25.34</v>
      </c>
      <c r="AA9" s="62">
        <v>30630000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2708499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2708499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24901967</v>
      </c>
      <c r="D22" s="344">
        <f t="shared" si="6"/>
        <v>0</v>
      </c>
      <c r="E22" s="343">
        <f t="shared" si="6"/>
        <v>2100000</v>
      </c>
      <c r="F22" s="345">
        <f t="shared" si="6"/>
        <v>2100000</v>
      </c>
      <c r="G22" s="345">
        <f t="shared" si="6"/>
        <v>2143473</v>
      </c>
      <c r="H22" s="343">
        <f t="shared" si="6"/>
        <v>764306</v>
      </c>
      <c r="I22" s="343">
        <f t="shared" si="6"/>
        <v>366134</v>
      </c>
      <c r="J22" s="345">
        <f t="shared" si="6"/>
        <v>3273913</v>
      </c>
      <c r="K22" s="345">
        <f t="shared" si="6"/>
        <v>1462375</v>
      </c>
      <c r="L22" s="343">
        <f t="shared" si="6"/>
        <v>2720257</v>
      </c>
      <c r="M22" s="343">
        <f t="shared" si="6"/>
        <v>3501050</v>
      </c>
      <c r="N22" s="345">
        <f t="shared" si="6"/>
        <v>7683682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10957595</v>
      </c>
      <c r="X22" s="343">
        <f t="shared" si="6"/>
        <v>1050000</v>
      </c>
      <c r="Y22" s="345">
        <f t="shared" si="6"/>
        <v>9907595</v>
      </c>
      <c r="Z22" s="336">
        <f>+IF(X22&lt;&gt;0,+(Y22/X22)*100,0)</f>
        <v>943.5804761904762</v>
      </c>
      <c r="AA22" s="350">
        <f>SUM(AA23:AA32)</f>
        <v>2100000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>
        <v>2042663</v>
      </c>
      <c r="H24" s="60">
        <v>591147</v>
      </c>
      <c r="I24" s="60"/>
      <c r="J24" s="59">
        <v>2633810</v>
      </c>
      <c r="K24" s="59">
        <v>918313</v>
      </c>
      <c r="L24" s="60">
        <v>285799</v>
      </c>
      <c r="M24" s="60"/>
      <c r="N24" s="59">
        <v>1204112</v>
      </c>
      <c r="O24" s="59"/>
      <c r="P24" s="60"/>
      <c r="Q24" s="60"/>
      <c r="R24" s="59"/>
      <c r="S24" s="59"/>
      <c r="T24" s="60"/>
      <c r="U24" s="60"/>
      <c r="V24" s="59"/>
      <c r="W24" s="59">
        <v>3837922</v>
      </c>
      <c r="X24" s="60"/>
      <c r="Y24" s="59">
        <v>3837922</v>
      </c>
      <c r="Z24" s="61"/>
      <c r="AA24" s="62"/>
    </row>
    <row r="25" spans="1:27" ht="12.75">
      <c r="A25" s="361" t="s">
        <v>240</v>
      </c>
      <c r="B25" s="142"/>
      <c r="C25" s="60">
        <v>24901967</v>
      </c>
      <c r="D25" s="340"/>
      <c r="E25" s="60"/>
      <c r="F25" s="59"/>
      <c r="G25" s="59"/>
      <c r="H25" s="60"/>
      <c r="I25" s="60">
        <v>167062</v>
      </c>
      <c r="J25" s="59">
        <v>167062</v>
      </c>
      <c r="K25" s="59">
        <v>544062</v>
      </c>
      <c r="L25" s="60">
        <v>1817127</v>
      </c>
      <c r="M25" s="60">
        <v>3501050</v>
      </c>
      <c r="N25" s="59">
        <v>5862239</v>
      </c>
      <c r="O25" s="59"/>
      <c r="P25" s="60"/>
      <c r="Q25" s="60"/>
      <c r="R25" s="59"/>
      <c r="S25" s="59"/>
      <c r="T25" s="60"/>
      <c r="U25" s="60"/>
      <c r="V25" s="59"/>
      <c r="W25" s="59">
        <v>6029301</v>
      </c>
      <c r="X25" s="60"/>
      <c r="Y25" s="59">
        <v>6029301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2100000</v>
      </c>
      <c r="F27" s="59">
        <v>2100000</v>
      </c>
      <c r="G27" s="59"/>
      <c r="H27" s="60">
        <v>173159</v>
      </c>
      <c r="I27" s="60">
        <v>199072</v>
      </c>
      <c r="J27" s="59">
        <v>372231</v>
      </c>
      <c r="K27" s="59"/>
      <c r="L27" s="60">
        <v>617331</v>
      </c>
      <c r="M27" s="60"/>
      <c r="N27" s="59">
        <v>617331</v>
      </c>
      <c r="O27" s="59"/>
      <c r="P27" s="60"/>
      <c r="Q27" s="60"/>
      <c r="R27" s="59"/>
      <c r="S27" s="59"/>
      <c r="T27" s="60"/>
      <c r="U27" s="60"/>
      <c r="V27" s="59"/>
      <c r="W27" s="59">
        <v>989562</v>
      </c>
      <c r="X27" s="60">
        <v>1050000</v>
      </c>
      <c r="Y27" s="59">
        <v>-60438</v>
      </c>
      <c r="Z27" s="61">
        <v>-5.76</v>
      </c>
      <c r="AA27" s="62">
        <v>2100000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>
        <v>100810</v>
      </c>
      <c r="H32" s="60"/>
      <c r="I32" s="60"/>
      <c r="J32" s="59">
        <v>100810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100810</v>
      </c>
      <c r="X32" s="60"/>
      <c r="Y32" s="59">
        <v>100810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7387724</v>
      </c>
      <c r="D40" s="344">
        <f t="shared" si="9"/>
        <v>0</v>
      </c>
      <c r="E40" s="343">
        <f t="shared" si="9"/>
        <v>15521599</v>
      </c>
      <c r="F40" s="345">
        <f t="shared" si="9"/>
        <v>15521599</v>
      </c>
      <c r="G40" s="345">
        <f t="shared" si="9"/>
        <v>158642</v>
      </c>
      <c r="H40" s="343">
        <f t="shared" si="9"/>
        <v>789852</v>
      </c>
      <c r="I40" s="343">
        <f t="shared" si="9"/>
        <v>699268</v>
      </c>
      <c r="J40" s="345">
        <f t="shared" si="9"/>
        <v>1647762</v>
      </c>
      <c r="K40" s="345">
        <f t="shared" si="9"/>
        <v>-579786</v>
      </c>
      <c r="L40" s="343">
        <f t="shared" si="9"/>
        <v>45250</v>
      </c>
      <c r="M40" s="343">
        <f t="shared" si="9"/>
        <v>124931</v>
      </c>
      <c r="N40" s="345">
        <f t="shared" si="9"/>
        <v>-409605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1238157</v>
      </c>
      <c r="X40" s="343">
        <f t="shared" si="9"/>
        <v>7760800</v>
      </c>
      <c r="Y40" s="345">
        <f t="shared" si="9"/>
        <v>-6522643</v>
      </c>
      <c r="Z40" s="336">
        <f>+IF(X40&lt;&gt;0,+(Y40/X40)*100,0)</f>
        <v>-84.0460132975982</v>
      </c>
      <c r="AA40" s="350">
        <f>SUM(AA41:AA49)</f>
        <v>15521599</v>
      </c>
    </row>
    <row r="41" spans="1:27" ht="12.75">
      <c r="A41" s="361" t="s">
        <v>249</v>
      </c>
      <c r="B41" s="142"/>
      <c r="C41" s="362">
        <v>4356173</v>
      </c>
      <c r="D41" s="363"/>
      <c r="E41" s="362">
        <v>5050000</v>
      </c>
      <c r="F41" s="364">
        <v>5050000</v>
      </c>
      <c r="G41" s="364"/>
      <c r="H41" s="362"/>
      <c r="I41" s="362"/>
      <c r="J41" s="364"/>
      <c r="K41" s="364"/>
      <c r="L41" s="362"/>
      <c r="M41" s="362">
        <v>8148</v>
      </c>
      <c r="N41" s="364">
        <v>8148</v>
      </c>
      <c r="O41" s="364"/>
      <c r="P41" s="362"/>
      <c r="Q41" s="362"/>
      <c r="R41" s="364"/>
      <c r="S41" s="364"/>
      <c r="T41" s="362"/>
      <c r="U41" s="362"/>
      <c r="V41" s="364"/>
      <c r="W41" s="364">
        <v>8148</v>
      </c>
      <c r="X41" s="362">
        <v>2525000</v>
      </c>
      <c r="Y41" s="364">
        <v>-2516852</v>
      </c>
      <c r="Z41" s="365">
        <v>-99.68</v>
      </c>
      <c r="AA41" s="366">
        <v>5050000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284400</v>
      </c>
      <c r="D43" s="369"/>
      <c r="E43" s="305">
        <v>3691500</v>
      </c>
      <c r="F43" s="370">
        <v>3691500</v>
      </c>
      <c r="G43" s="370"/>
      <c r="H43" s="305">
        <v>494000</v>
      </c>
      <c r="I43" s="305"/>
      <c r="J43" s="370">
        <v>494000</v>
      </c>
      <c r="K43" s="370"/>
      <c r="L43" s="305">
        <v>27500</v>
      </c>
      <c r="M43" s="305"/>
      <c r="N43" s="370">
        <v>27500</v>
      </c>
      <c r="O43" s="370"/>
      <c r="P43" s="305"/>
      <c r="Q43" s="305"/>
      <c r="R43" s="370"/>
      <c r="S43" s="370"/>
      <c r="T43" s="305"/>
      <c r="U43" s="305"/>
      <c r="V43" s="370"/>
      <c r="W43" s="370">
        <v>521500</v>
      </c>
      <c r="X43" s="305">
        <v>1845750</v>
      </c>
      <c r="Y43" s="370">
        <v>-1324250</v>
      </c>
      <c r="Z43" s="371">
        <v>-71.75</v>
      </c>
      <c r="AA43" s="303">
        <v>3691500</v>
      </c>
    </row>
    <row r="44" spans="1:27" ht="12.75">
      <c r="A44" s="361" t="s">
        <v>252</v>
      </c>
      <c r="B44" s="136"/>
      <c r="C44" s="60">
        <v>2147151</v>
      </c>
      <c r="D44" s="368"/>
      <c r="E44" s="54">
        <v>6340099</v>
      </c>
      <c r="F44" s="53">
        <v>6340099</v>
      </c>
      <c r="G44" s="53">
        <v>158642</v>
      </c>
      <c r="H44" s="54">
        <v>295852</v>
      </c>
      <c r="I44" s="54">
        <v>699268</v>
      </c>
      <c r="J44" s="53">
        <v>1153762</v>
      </c>
      <c r="K44" s="53">
        <v>-617286</v>
      </c>
      <c r="L44" s="54"/>
      <c r="M44" s="54">
        <v>172033</v>
      </c>
      <c r="N44" s="53">
        <v>-445253</v>
      </c>
      <c r="O44" s="53"/>
      <c r="P44" s="54"/>
      <c r="Q44" s="54"/>
      <c r="R44" s="53"/>
      <c r="S44" s="53"/>
      <c r="T44" s="54"/>
      <c r="U44" s="54"/>
      <c r="V44" s="53"/>
      <c r="W44" s="53">
        <v>708509</v>
      </c>
      <c r="X44" s="54">
        <v>3170050</v>
      </c>
      <c r="Y44" s="53">
        <v>-2461541</v>
      </c>
      <c r="Z44" s="94">
        <v>-77.65</v>
      </c>
      <c r="AA44" s="95">
        <v>6340099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440000</v>
      </c>
      <c r="F47" s="53">
        <v>440000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220000</v>
      </c>
      <c r="Y47" s="53">
        <v>-220000</v>
      </c>
      <c r="Z47" s="94">
        <v>-100</v>
      </c>
      <c r="AA47" s="95">
        <v>440000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600000</v>
      </c>
      <c r="D49" s="368"/>
      <c r="E49" s="54"/>
      <c r="F49" s="53"/>
      <c r="G49" s="53"/>
      <c r="H49" s="54"/>
      <c r="I49" s="54"/>
      <c r="J49" s="53"/>
      <c r="K49" s="53">
        <v>37500</v>
      </c>
      <c r="L49" s="54">
        <v>17750</v>
      </c>
      <c r="M49" s="54">
        <v>-55250</v>
      </c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75808467</v>
      </c>
      <c r="D60" s="346">
        <f t="shared" si="14"/>
        <v>0</v>
      </c>
      <c r="E60" s="219">
        <f t="shared" si="14"/>
        <v>73083007</v>
      </c>
      <c r="F60" s="264">
        <f t="shared" si="14"/>
        <v>73083007</v>
      </c>
      <c r="G60" s="264">
        <f t="shared" si="14"/>
        <v>5867797</v>
      </c>
      <c r="H60" s="219">
        <f t="shared" si="14"/>
        <v>12569879</v>
      </c>
      <c r="I60" s="219">
        <f t="shared" si="14"/>
        <v>6660811</v>
      </c>
      <c r="J60" s="264">
        <f t="shared" si="14"/>
        <v>25098487</v>
      </c>
      <c r="K60" s="264">
        <f t="shared" si="14"/>
        <v>4344393</v>
      </c>
      <c r="L60" s="219">
        <f t="shared" si="14"/>
        <v>8157517</v>
      </c>
      <c r="M60" s="219">
        <f t="shared" si="14"/>
        <v>6891977</v>
      </c>
      <c r="N60" s="264">
        <f t="shared" si="14"/>
        <v>19393887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44492374</v>
      </c>
      <c r="X60" s="219">
        <f t="shared" si="14"/>
        <v>36541504</v>
      </c>
      <c r="Y60" s="264">
        <f t="shared" si="14"/>
        <v>7950870</v>
      </c>
      <c r="Z60" s="337">
        <f>+IF(X60&lt;&gt;0,+(Y60/X60)*100,0)</f>
        <v>21.7584640194339</v>
      </c>
      <c r="AA60" s="232">
        <f>+AA57+AA54+AA51+AA40+AA37+AA34+AA22+AA5</f>
        <v>73083007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20607591</v>
      </c>
      <c r="F22" s="345">
        <f t="shared" si="6"/>
        <v>20607591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10303796</v>
      </c>
      <c r="Y22" s="345">
        <f t="shared" si="6"/>
        <v>-10303796</v>
      </c>
      <c r="Z22" s="336">
        <f>+IF(X22&lt;&gt;0,+(Y22/X22)*100,0)</f>
        <v>-100</v>
      </c>
      <c r="AA22" s="350">
        <f>SUM(AA23:AA32)</f>
        <v>20607591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7000000</v>
      </c>
      <c r="F24" s="59">
        <v>7000000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3500000</v>
      </c>
      <c r="Y24" s="59">
        <v>-3500000</v>
      </c>
      <c r="Z24" s="61">
        <v>-100</v>
      </c>
      <c r="AA24" s="62">
        <v>7000000</v>
      </c>
    </row>
    <row r="25" spans="1:27" ht="12.75">
      <c r="A25" s="361" t="s">
        <v>240</v>
      </c>
      <c r="B25" s="142"/>
      <c r="C25" s="60"/>
      <c r="D25" s="340"/>
      <c r="E25" s="60">
        <v>13607591</v>
      </c>
      <c r="F25" s="59">
        <v>13607591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6803796</v>
      </c>
      <c r="Y25" s="59">
        <v>-6803796</v>
      </c>
      <c r="Z25" s="61">
        <v>-100</v>
      </c>
      <c r="AA25" s="62">
        <v>13607591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20607591</v>
      </c>
      <c r="F60" s="264">
        <f t="shared" si="14"/>
        <v>20607591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10303796</v>
      </c>
      <c r="Y60" s="264">
        <f t="shared" si="14"/>
        <v>-10303796</v>
      </c>
      <c r="Z60" s="337">
        <f>+IF(X60&lt;&gt;0,+(Y60/X60)*100,0)</f>
        <v>-100</v>
      </c>
      <c r="AA60" s="232">
        <f>+AA57+AA54+AA51+AA40+AA37+AA34+AA22+AA5</f>
        <v>20607591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2019-01-31T12:10:14Z</dcterms:created>
  <dcterms:modified xsi:type="dcterms:W3CDTF">2019-01-31T12:10:18Z</dcterms:modified>
  <cp:category/>
  <cp:version/>
  <cp:contentType/>
  <cp:contentStatus/>
</cp:coreProperties>
</file>