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<sst xmlns="http://schemas.openxmlformats.org/spreadsheetml/2006/main" count="859" uniqueCount="304">
  <si>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Ntabankulu(EC444)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</si>
  <si>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</si>
  <si>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</si>
  <si>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</si>
  <si>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</si>
  <si>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</si>
  <si>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</si>
  <si>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</si>
  <si>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</si>
  <si>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</si>
  <si>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</si>
  <si>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</si>
  <si>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</si>
  <si>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</si>
  <si>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</si>
  <si>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</si>
  <si>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</si>
  <si>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</si>
  <si>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</si>
  <si>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</si>
  <si>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</si>
  <si>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</si>
  <si>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</si>
  <si>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</si>
  <si>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</si>
  <si>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</si>
  <si>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</si>
  <si>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</si>
  <si>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</si>
  <si>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</si>
  <si>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</si>
  <si>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</si>
  <si>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</si>
  <si>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</si>
  <si>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</si>
  <si>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</si>
  <si>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</si>
  <si>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</si>
  <si>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</si>
  <si>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</si>
  <si>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</si>
  <si>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</si>
  <si>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</si>
  <si>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</si>
  <si>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</si>
  <si>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</si>
  <si>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</si>
  <si>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</si>
  <si>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</si>
  <si>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</si>
  <si>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</si>
  <si>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</si>
  <si>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</si>
  <si>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</si>
  <si>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</si>
  <si>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</si>
  <si>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</si>
  <si>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</si>
  <si>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</si>
  <si>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</si>
  <si>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</si>
  <si>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</si>
  <si>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</si>
  <si>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</si>
  <si>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</si>
  <si>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</si>
  <si>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</si>
  <si>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</si>
  <si>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</si>
  <si>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</si>
  <si>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Ntabankulu(EC444)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</si>
  <si>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</si>
  <si>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</si>
  <si>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</si>
  <si>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</si>
  <si>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</si>
  <si>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</si>
  <si>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</si>
  <si>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</si>
  <si>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</si>
  <si>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</si>
  <si>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</si>
  <si>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</si>
  <si>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</si>
  <si>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</si>
  <si>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</si>
  <si>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</si>
  <si>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</si>
  <si>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</si>
  <si>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</si>
  <si>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</si>
  <si>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</si>
  <si>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</si>
  <si>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</si>
  <si>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</si>
  <si>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</si>
  <si>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</si>
  <si>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</si>
  <si>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</si>
  <si>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</si>
  <si>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Ntabankulu(EC444)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</si>
  <si>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</si>
  <si>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</si>
  <si>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</si>
  <si>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</si>
  <si>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</si>
  <si>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</si>
  <si>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</si>
  <si>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</si>
  <si>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</si>
  <si>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</si>
  <si>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</si>
  <si>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</si>
  <si>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</si>
  <si>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</si>
  <si>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</si>
  <si>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</si>
  <si>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</si>
  <si>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</si>
  <si>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</si>
  <si>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</si>
  <si>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</si>
  <si>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</si>
  <si>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</si>
  <si>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</si>
  <si>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</si>
  <si>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</si>
  <si>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</si>
  <si>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</si>
  <si>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Ntabankulu(EC444)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</si>
  <si>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</si>
  <si>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</si>
  <si>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</si>
  <si>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</si>
  <si>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</si>
  <si>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</si>
  <si>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</si>
  <si>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</si>
  <si>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</si>
  <si>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</si>
  <si>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Ntabankulu(EC444)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</si>
  <si>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</si>
  <si>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</si>
  <si>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</si>
  <si>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</si>
  <si>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</si>
  <si>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</si>
  <si>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</si>
  <si>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</si>
  <si>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</si>
  <si>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</si>
  <si>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</si>
  <si>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</si>
  <si>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</si>
  <si>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</si>
  <si>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</si>
  <si>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</si>
  <si>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</si>
  <si>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</si>
  <si>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</si>
  <si>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</si>
  <si>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</si>
  <si>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</si>
  <si>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</si>
  <si>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</si>
  <si>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</si>
  <si>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</si>
  <si>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</si>
  <si>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</si>
  <si>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</si>
  <si>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</si>
  <si>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</si>
  <si>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</si>
  <si>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</si>
  <si>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Ntabankulu(EC444)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</si>
  <si>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</si>
  <si>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</si>
  <si>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</si>
  <si>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</si>
  <si>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</si>
  <si>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</si>
  <si>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</si>
  <si>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</si>
  <si>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</si>
  <si>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</si>
  <si>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</si>
  <si>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</si>
  <si>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</si>
  <si>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</si>
  <si>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</si>
  <si>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</si>
  <si>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</si>
  <si>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</si>
  <si>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</si>
  <si>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</si>
  <si>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</si>
  <si>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</si>
  <si>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</si>
  <si>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</si>
  <si>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</si>
  <si>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</si>
  <si>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</si>
  <si>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Ntabankulu(EC444)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</si>
  <si>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</si>
  <si>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</si>
  <si>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</si>
  <si>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</si>
  <si>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</si>
  <si>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</si>
  <si>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</si>
  <si>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</si>
  <si>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</si>
  <si>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</si>
  <si>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</si>
  <si>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</si>
  <si>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</si>
  <si>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</si>
  <si>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</si>
  <si>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</si>
  <si>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</si>
  <si>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</si>
  <si>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</si>
  <si>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</si>
  <si>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</si>
  <si>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</si>
  <si>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</si>
  <si>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</si>
  <si>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</si>
  <si>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Ntabankulu(EC444)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</si>
  <si>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</si>
  <si>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</si>
  <si>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</si>
  <si>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</si>
  <si>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</si>
  <si>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</si>
  <si>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</si>
  <si>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</si>
  <si>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</si>
  <si>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</si>
  <si>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</si>
  <si>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</si>
  <si>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</si>
  <si>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</si>
  <si>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</si>
  <si>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</si>
  <si>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</si>
  <si>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</si>
  <si>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</si>
  <si>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</si>
  <si>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</si>
  <si>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</si>
  <si>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</si>
  <si>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</si>
  <si>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</si>
  <si>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</si>
  <si>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</si>
  <si>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</si>
  <si>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</si>
  <si>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</si>
  <si>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</si>
  <si>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</si>
  <si>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</si>
  <si>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</si>
  <si>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</si>
  <si>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Ntabankulu(EC444)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</si>
  <si>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</si>
  <si>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</si>
  <si>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Ntabankulu(EC444)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</si>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</sst>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8478171</v>
      </c>
      <c r="C5" s="19">
        <v>0</v>
      </c>
      <c r="D5" s="59">
        <v>9118974</v>
      </c>
      <c r="E5" s="60">
        <v>9118974</v>
      </c>
      <c r="F5" s="60">
        <v>770514</v>
      </c>
      <c r="G5" s="60">
        <v>773344</v>
      </c>
      <c r="H5" s="60">
        <v>772223</v>
      </c>
      <c r="I5" s="60">
        <v>2316081</v>
      </c>
      <c r="J5" s="60">
        <v>767802</v>
      </c>
      <c r="K5" s="60">
        <v>769390</v>
      </c>
      <c r="L5" s="60">
        <v>769445</v>
      </c>
      <c r="M5" s="60">
        <v>2306637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4622718</v>
      </c>
      <c r="W5" s="60">
        <v>4559490</v>
      </c>
      <c r="X5" s="60">
        <v>63228</v>
      </c>
      <c r="Y5" s="61">
        <v>1.39</v>
      </c>
      <c r="Z5" s="62">
        <v>9118974</v>
      </c>
    </row>
    <row r="6" spans="1:26" ht="12.75">
      <c r="A6" s="58" t="s">
        <v>32</v>
      </c>
      <c r="B6" s="19">
        <v>408853</v>
      </c>
      <c r="C6" s="19">
        <v>0</v>
      </c>
      <c r="D6" s="59">
        <v>315600</v>
      </c>
      <c r="E6" s="60">
        <v>315600</v>
      </c>
      <c r="F6" s="60">
        <v>48015</v>
      </c>
      <c r="G6" s="60">
        <v>0</v>
      </c>
      <c r="H6" s="60">
        <v>45442</v>
      </c>
      <c r="I6" s="60">
        <v>93457</v>
      </c>
      <c r="J6" s="60">
        <v>47682</v>
      </c>
      <c r="K6" s="60">
        <v>47682</v>
      </c>
      <c r="L6" s="60">
        <v>0</v>
      </c>
      <c r="M6" s="60">
        <v>95364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188821</v>
      </c>
      <c r="W6" s="60">
        <v>157800</v>
      </c>
      <c r="X6" s="60">
        <v>31021</v>
      </c>
      <c r="Y6" s="61">
        <v>19.66</v>
      </c>
      <c r="Z6" s="62">
        <v>315600</v>
      </c>
    </row>
    <row r="7" spans="1:26" ht="12.75">
      <c r="A7" s="58" t="s">
        <v>33</v>
      </c>
      <c r="B7" s="19">
        <v>1606275</v>
      </c>
      <c r="C7" s="19">
        <v>0</v>
      </c>
      <c r="D7" s="59">
        <v>1893600</v>
      </c>
      <c r="E7" s="60">
        <v>1893600</v>
      </c>
      <c r="F7" s="60">
        <v>97117</v>
      </c>
      <c r="G7" s="60">
        <v>0</v>
      </c>
      <c r="H7" s="60">
        <v>0</v>
      </c>
      <c r="I7" s="60">
        <v>97117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97117</v>
      </c>
      <c r="W7" s="60">
        <v>946800</v>
      </c>
      <c r="X7" s="60">
        <v>-849683</v>
      </c>
      <c r="Y7" s="61">
        <v>-89.74</v>
      </c>
      <c r="Z7" s="62">
        <v>1893600</v>
      </c>
    </row>
    <row r="8" spans="1:26" ht="12.75">
      <c r="A8" s="58" t="s">
        <v>34</v>
      </c>
      <c r="B8" s="19">
        <v>105107800</v>
      </c>
      <c r="C8" s="19">
        <v>0</v>
      </c>
      <c r="D8" s="59">
        <v>113211000</v>
      </c>
      <c r="E8" s="60">
        <v>113211000</v>
      </c>
      <c r="F8" s="60">
        <v>45409000</v>
      </c>
      <c r="G8" s="60">
        <v>0</v>
      </c>
      <c r="H8" s="60">
        <v>8000</v>
      </c>
      <c r="I8" s="60">
        <v>45417000</v>
      </c>
      <c r="J8" s="60">
        <v>0</v>
      </c>
      <c r="K8" s="60">
        <v>0</v>
      </c>
      <c r="L8" s="60">
        <v>36327000</v>
      </c>
      <c r="M8" s="60">
        <v>36327000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81744000</v>
      </c>
      <c r="W8" s="60">
        <v>56605500</v>
      </c>
      <c r="X8" s="60">
        <v>25138500</v>
      </c>
      <c r="Y8" s="61">
        <v>44.41</v>
      </c>
      <c r="Z8" s="62">
        <v>113211000</v>
      </c>
    </row>
    <row r="9" spans="1:26" ht="12.75">
      <c r="A9" s="58" t="s">
        <v>35</v>
      </c>
      <c r="B9" s="19">
        <v>4497459</v>
      </c>
      <c r="C9" s="19">
        <v>0</v>
      </c>
      <c r="D9" s="59">
        <v>4747147</v>
      </c>
      <c r="E9" s="60">
        <v>4747147</v>
      </c>
      <c r="F9" s="60">
        <v>215943</v>
      </c>
      <c r="G9" s="60">
        <v>239443</v>
      </c>
      <c r="H9" s="60">
        <v>217063</v>
      </c>
      <c r="I9" s="60">
        <v>672449</v>
      </c>
      <c r="J9" s="60">
        <v>164672</v>
      </c>
      <c r="K9" s="60">
        <v>17117</v>
      </c>
      <c r="L9" s="60">
        <v>224138</v>
      </c>
      <c r="M9" s="60">
        <v>405927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1078376</v>
      </c>
      <c r="W9" s="60">
        <v>2373576</v>
      </c>
      <c r="X9" s="60">
        <v>-1295200</v>
      </c>
      <c r="Y9" s="61">
        <v>-54.57</v>
      </c>
      <c r="Z9" s="62">
        <v>4747147</v>
      </c>
    </row>
    <row r="10" spans="1:26" ht="22.5">
      <c r="A10" s="63" t="s">
        <v>279</v>
      </c>
      <c r="B10" s="64">
        <f>SUM(B5:B9)</f>
        <v>120098558</v>
      </c>
      <c r="C10" s="64">
        <f>SUM(C5:C9)</f>
        <v>0</v>
      </c>
      <c r="D10" s="65">
        <f aca="true" t="shared" si="0" ref="D10:Z10">SUM(D5:D9)</f>
        <v>129286321</v>
      </c>
      <c r="E10" s="66">
        <f t="shared" si="0"/>
        <v>129286321</v>
      </c>
      <c r="F10" s="66">
        <f t="shared" si="0"/>
        <v>46540589</v>
      </c>
      <c r="G10" s="66">
        <f t="shared" si="0"/>
        <v>1012787</v>
      </c>
      <c r="H10" s="66">
        <f t="shared" si="0"/>
        <v>1042728</v>
      </c>
      <c r="I10" s="66">
        <f t="shared" si="0"/>
        <v>48596104</v>
      </c>
      <c r="J10" s="66">
        <f t="shared" si="0"/>
        <v>980156</v>
      </c>
      <c r="K10" s="66">
        <f t="shared" si="0"/>
        <v>834189</v>
      </c>
      <c r="L10" s="66">
        <f t="shared" si="0"/>
        <v>37320583</v>
      </c>
      <c r="M10" s="66">
        <f t="shared" si="0"/>
        <v>39134928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87731032</v>
      </c>
      <c r="W10" s="66">
        <f t="shared" si="0"/>
        <v>64643166</v>
      </c>
      <c r="X10" s="66">
        <f t="shared" si="0"/>
        <v>23087866</v>
      </c>
      <c r="Y10" s="67">
        <f>+IF(W10&lt;&gt;0,(X10/W10)*100,0)</f>
        <v>35.715865154253116</v>
      </c>
      <c r="Z10" s="68">
        <f t="shared" si="0"/>
        <v>129286321</v>
      </c>
    </row>
    <row r="11" spans="1:26" ht="12.75">
      <c r="A11" s="58" t="s">
        <v>37</v>
      </c>
      <c r="B11" s="19">
        <v>61564443</v>
      </c>
      <c r="C11" s="19">
        <v>0</v>
      </c>
      <c r="D11" s="59">
        <v>60560517</v>
      </c>
      <c r="E11" s="60">
        <v>60560517</v>
      </c>
      <c r="F11" s="60">
        <v>5192859</v>
      </c>
      <c r="G11" s="60">
        <v>4423517</v>
      </c>
      <c r="H11" s="60">
        <v>5317089</v>
      </c>
      <c r="I11" s="60">
        <v>14933465</v>
      </c>
      <c r="J11" s="60">
        <v>5190120</v>
      </c>
      <c r="K11" s="60">
        <v>4877896</v>
      </c>
      <c r="L11" s="60">
        <v>5694934</v>
      </c>
      <c r="M11" s="60">
        <v>15762950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30696415</v>
      </c>
      <c r="W11" s="60">
        <v>30280260</v>
      </c>
      <c r="X11" s="60">
        <v>416155</v>
      </c>
      <c r="Y11" s="61">
        <v>1.37</v>
      </c>
      <c r="Z11" s="62">
        <v>60560517</v>
      </c>
    </row>
    <row r="12" spans="1:26" ht="12.75">
      <c r="A12" s="58" t="s">
        <v>38</v>
      </c>
      <c r="B12" s="19">
        <v>0</v>
      </c>
      <c r="C12" s="19">
        <v>0</v>
      </c>
      <c r="D12" s="59">
        <v>10979366</v>
      </c>
      <c r="E12" s="60">
        <v>10979366</v>
      </c>
      <c r="F12" s="60">
        <v>896455</v>
      </c>
      <c r="G12" s="60">
        <v>899516</v>
      </c>
      <c r="H12" s="60">
        <v>906814</v>
      </c>
      <c r="I12" s="60">
        <v>2702785</v>
      </c>
      <c r="J12" s="60">
        <v>923379</v>
      </c>
      <c r="K12" s="60">
        <v>895583</v>
      </c>
      <c r="L12" s="60">
        <v>905615</v>
      </c>
      <c r="M12" s="60">
        <v>2724577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5427362</v>
      </c>
      <c r="W12" s="60">
        <v>5489682</v>
      </c>
      <c r="X12" s="60">
        <v>-62320</v>
      </c>
      <c r="Y12" s="61">
        <v>-1.14</v>
      </c>
      <c r="Z12" s="62">
        <v>10979366</v>
      </c>
    </row>
    <row r="13" spans="1:26" ht="12.75">
      <c r="A13" s="58" t="s">
        <v>280</v>
      </c>
      <c r="B13" s="19">
        <v>17197484</v>
      </c>
      <c r="C13" s="19">
        <v>0</v>
      </c>
      <c r="D13" s="59">
        <v>1578000</v>
      </c>
      <c r="E13" s="60">
        <v>1578000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789000</v>
      </c>
      <c r="X13" s="60">
        <v>-789000</v>
      </c>
      <c r="Y13" s="61">
        <v>-100</v>
      </c>
      <c r="Z13" s="62">
        <v>1578000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676</v>
      </c>
      <c r="H14" s="60">
        <v>34</v>
      </c>
      <c r="I14" s="60">
        <v>710</v>
      </c>
      <c r="J14" s="60">
        <v>186490</v>
      </c>
      <c r="K14" s="60">
        <v>0</v>
      </c>
      <c r="L14" s="60">
        <v>0</v>
      </c>
      <c r="M14" s="60">
        <v>186490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187200</v>
      </c>
      <c r="W14" s="60"/>
      <c r="X14" s="60">
        <v>187200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907200</v>
      </c>
      <c r="E15" s="60">
        <v>907200</v>
      </c>
      <c r="F15" s="60">
        <v>0</v>
      </c>
      <c r="G15" s="60">
        <v>136751</v>
      </c>
      <c r="H15" s="60">
        <v>145960</v>
      </c>
      <c r="I15" s="60">
        <v>282711</v>
      </c>
      <c r="J15" s="60">
        <v>0</v>
      </c>
      <c r="K15" s="60">
        <v>0</v>
      </c>
      <c r="L15" s="60">
        <v>1944</v>
      </c>
      <c r="M15" s="60">
        <v>1944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284655</v>
      </c>
      <c r="W15" s="60">
        <v>453600</v>
      </c>
      <c r="X15" s="60">
        <v>-168945</v>
      </c>
      <c r="Y15" s="61">
        <v>-37.25</v>
      </c>
      <c r="Z15" s="62">
        <v>907200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25100</v>
      </c>
      <c r="G16" s="60">
        <v>0</v>
      </c>
      <c r="H16" s="60">
        <v>0</v>
      </c>
      <c r="I16" s="60">
        <v>25100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25100</v>
      </c>
      <c r="W16" s="60">
        <v>820835</v>
      </c>
      <c r="X16" s="60">
        <v>-795735</v>
      </c>
      <c r="Y16" s="61">
        <v>-96.94</v>
      </c>
      <c r="Z16" s="62">
        <v>0</v>
      </c>
    </row>
    <row r="17" spans="1:26" ht="12.75">
      <c r="A17" s="58" t="s">
        <v>43</v>
      </c>
      <c r="B17" s="19">
        <v>74398734</v>
      </c>
      <c r="C17" s="19">
        <v>0</v>
      </c>
      <c r="D17" s="59">
        <v>51681795</v>
      </c>
      <c r="E17" s="60">
        <v>51681795</v>
      </c>
      <c r="F17" s="60">
        <v>1106901</v>
      </c>
      <c r="G17" s="60">
        <v>4132287</v>
      </c>
      <c r="H17" s="60">
        <v>2816038</v>
      </c>
      <c r="I17" s="60">
        <v>8055226</v>
      </c>
      <c r="J17" s="60">
        <v>3473694</v>
      </c>
      <c r="K17" s="60">
        <v>1358290</v>
      </c>
      <c r="L17" s="60">
        <v>3477586</v>
      </c>
      <c r="M17" s="60">
        <v>8309570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16364796</v>
      </c>
      <c r="W17" s="60">
        <v>25840902</v>
      </c>
      <c r="X17" s="60">
        <v>-9476106</v>
      </c>
      <c r="Y17" s="61">
        <v>-36.67</v>
      </c>
      <c r="Z17" s="62">
        <v>51681795</v>
      </c>
    </row>
    <row r="18" spans="1:26" ht="12.75">
      <c r="A18" s="70" t="s">
        <v>44</v>
      </c>
      <c r="B18" s="71">
        <f>SUM(B11:B17)</f>
        <v>153160661</v>
      </c>
      <c r="C18" s="71">
        <f>SUM(C11:C17)</f>
        <v>0</v>
      </c>
      <c r="D18" s="72">
        <f aca="true" t="shared" si="1" ref="D18:Z18">SUM(D11:D17)</f>
        <v>125706878</v>
      </c>
      <c r="E18" s="73">
        <f t="shared" si="1"/>
        <v>125706878</v>
      </c>
      <c r="F18" s="73">
        <f t="shared" si="1"/>
        <v>7221315</v>
      </c>
      <c r="G18" s="73">
        <f t="shared" si="1"/>
        <v>9592747</v>
      </c>
      <c r="H18" s="73">
        <f t="shared" si="1"/>
        <v>9185935</v>
      </c>
      <c r="I18" s="73">
        <f t="shared" si="1"/>
        <v>25999997</v>
      </c>
      <c r="J18" s="73">
        <f t="shared" si="1"/>
        <v>9773683</v>
      </c>
      <c r="K18" s="73">
        <f t="shared" si="1"/>
        <v>7131769</v>
      </c>
      <c r="L18" s="73">
        <f t="shared" si="1"/>
        <v>10080079</v>
      </c>
      <c r="M18" s="73">
        <f t="shared" si="1"/>
        <v>26985531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52985528</v>
      </c>
      <c r="W18" s="73">
        <f t="shared" si="1"/>
        <v>63674279</v>
      </c>
      <c r="X18" s="73">
        <f t="shared" si="1"/>
        <v>-10688751</v>
      </c>
      <c r="Y18" s="67">
        <f>+IF(W18&lt;&gt;0,(X18/W18)*100,0)</f>
        <v>-16.786607037984677</v>
      </c>
      <c r="Z18" s="74">
        <f t="shared" si="1"/>
        <v>125706878</v>
      </c>
    </row>
    <row r="19" spans="1:26" ht="12.75">
      <c r="A19" s="70" t="s">
        <v>45</v>
      </c>
      <c r="B19" s="75">
        <f>+B10-B18</f>
        <v>-33062103</v>
      </c>
      <c r="C19" s="75">
        <f>+C10-C18</f>
        <v>0</v>
      </c>
      <c r="D19" s="76">
        <f aca="true" t="shared" si="2" ref="D19:Z19">+D10-D18</f>
        <v>3579443</v>
      </c>
      <c r="E19" s="77">
        <f t="shared" si="2"/>
        <v>3579443</v>
      </c>
      <c r="F19" s="77">
        <f t="shared" si="2"/>
        <v>39319274</v>
      </c>
      <c r="G19" s="77">
        <f t="shared" si="2"/>
        <v>-8579960</v>
      </c>
      <c r="H19" s="77">
        <f t="shared" si="2"/>
        <v>-8143207</v>
      </c>
      <c r="I19" s="77">
        <f t="shared" si="2"/>
        <v>22596107</v>
      </c>
      <c r="J19" s="77">
        <f t="shared" si="2"/>
        <v>-8793527</v>
      </c>
      <c r="K19" s="77">
        <f t="shared" si="2"/>
        <v>-6297580</v>
      </c>
      <c r="L19" s="77">
        <f t="shared" si="2"/>
        <v>27240504</v>
      </c>
      <c r="M19" s="77">
        <f t="shared" si="2"/>
        <v>12149397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34745504</v>
      </c>
      <c r="W19" s="77">
        <f>IF(E10=E18,0,W10-W18)</f>
        <v>968887</v>
      </c>
      <c r="X19" s="77">
        <f t="shared" si="2"/>
        <v>33776617</v>
      </c>
      <c r="Y19" s="78">
        <f>+IF(W19&lt;&gt;0,(X19/W19)*100,0)</f>
        <v>3486.1255234098508</v>
      </c>
      <c r="Z19" s="79">
        <f t="shared" si="2"/>
        <v>3579443</v>
      </c>
    </row>
    <row r="20" spans="1:26" ht="12.75">
      <c r="A20" s="58" t="s">
        <v>46</v>
      </c>
      <c r="B20" s="19">
        <v>97999256</v>
      </c>
      <c r="C20" s="19">
        <v>0</v>
      </c>
      <c r="D20" s="59">
        <v>77078950</v>
      </c>
      <c r="E20" s="60">
        <v>77078950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51385966</v>
      </c>
      <c r="X20" s="60">
        <v>-51385966</v>
      </c>
      <c r="Y20" s="61">
        <v>-100</v>
      </c>
      <c r="Z20" s="62">
        <v>77078950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64937153</v>
      </c>
      <c r="C22" s="86">
        <f>SUM(C19:C21)</f>
        <v>0</v>
      </c>
      <c r="D22" s="87">
        <f aca="true" t="shared" si="3" ref="D22:Z22">SUM(D19:D21)</f>
        <v>80658393</v>
      </c>
      <c r="E22" s="88">
        <f t="shared" si="3"/>
        <v>80658393</v>
      </c>
      <c r="F22" s="88">
        <f t="shared" si="3"/>
        <v>39319274</v>
      </c>
      <c r="G22" s="88">
        <f t="shared" si="3"/>
        <v>-8579960</v>
      </c>
      <c r="H22" s="88">
        <f t="shared" si="3"/>
        <v>-8143207</v>
      </c>
      <c r="I22" s="88">
        <f t="shared" si="3"/>
        <v>22596107</v>
      </c>
      <c r="J22" s="88">
        <f t="shared" si="3"/>
        <v>-8793527</v>
      </c>
      <c r="K22" s="88">
        <f t="shared" si="3"/>
        <v>-6297580</v>
      </c>
      <c r="L22" s="88">
        <f t="shared" si="3"/>
        <v>27240504</v>
      </c>
      <c r="M22" s="88">
        <f t="shared" si="3"/>
        <v>12149397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34745504</v>
      </c>
      <c r="W22" s="88">
        <f t="shared" si="3"/>
        <v>52354853</v>
      </c>
      <c r="X22" s="88">
        <f t="shared" si="3"/>
        <v>-17609349</v>
      </c>
      <c r="Y22" s="89">
        <f>+IF(W22&lt;&gt;0,(X22/W22)*100,0)</f>
        <v>-33.63460690072036</v>
      </c>
      <c r="Z22" s="90">
        <f t="shared" si="3"/>
        <v>80658393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64937153</v>
      </c>
      <c r="C24" s="75">
        <f>SUM(C22:C23)</f>
        <v>0</v>
      </c>
      <c r="D24" s="76">
        <f aca="true" t="shared" si="4" ref="D24:Z24">SUM(D22:D23)</f>
        <v>80658393</v>
      </c>
      <c r="E24" s="77">
        <f t="shared" si="4"/>
        <v>80658393</v>
      </c>
      <c r="F24" s="77">
        <f t="shared" si="4"/>
        <v>39319274</v>
      </c>
      <c r="G24" s="77">
        <f t="shared" si="4"/>
        <v>-8579960</v>
      </c>
      <c r="H24" s="77">
        <f t="shared" si="4"/>
        <v>-8143207</v>
      </c>
      <c r="I24" s="77">
        <f t="shared" si="4"/>
        <v>22596107</v>
      </c>
      <c r="J24" s="77">
        <f t="shared" si="4"/>
        <v>-8793527</v>
      </c>
      <c r="K24" s="77">
        <f t="shared" si="4"/>
        <v>-6297580</v>
      </c>
      <c r="L24" s="77">
        <f t="shared" si="4"/>
        <v>27240504</v>
      </c>
      <c r="M24" s="77">
        <f t="shared" si="4"/>
        <v>12149397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34745504</v>
      </c>
      <c r="W24" s="77">
        <f t="shared" si="4"/>
        <v>52354853</v>
      </c>
      <c r="X24" s="77">
        <f t="shared" si="4"/>
        <v>-17609349</v>
      </c>
      <c r="Y24" s="78">
        <f>+IF(W24&lt;&gt;0,(X24/W24)*100,0)</f>
        <v>-33.63460690072036</v>
      </c>
      <c r="Z24" s="79">
        <f t="shared" si="4"/>
        <v>80658393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90641227</v>
      </c>
      <c r="C27" s="22">
        <v>0</v>
      </c>
      <c r="D27" s="99">
        <v>78688393</v>
      </c>
      <c r="E27" s="100">
        <v>78688393</v>
      </c>
      <c r="F27" s="100">
        <v>3320507</v>
      </c>
      <c r="G27" s="100">
        <v>19187898</v>
      </c>
      <c r="H27" s="100">
        <v>4643663</v>
      </c>
      <c r="I27" s="100">
        <v>27152068</v>
      </c>
      <c r="J27" s="100">
        <v>1171340</v>
      </c>
      <c r="K27" s="100">
        <v>1171340</v>
      </c>
      <c r="L27" s="100">
        <v>16463679</v>
      </c>
      <c r="M27" s="100">
        <v>18806359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45958427</v>
      </c>
      <c r="W27" s="100">
        <v>39344197</v>
      </c>
      <c r="X27" s="100">
        <v>6614230</v>
      </c>
      <c r="Y27" s="101">
        <v>16.81</v>
      </c>
      <c r="Z27" s="102">
        <v>78688393</v>
      </c>
    </row>
    <row r="28" spans="1:26" ht="12.75">
      <c r="A28" s="103" t="s">
        <v>46</v>
      </c>
      <c r="B28" s="19">
        <v>90641227</v>
      </c>
      <c r="C28" s="19">
        <v>0</v>
      </c>
      <c r="D28" s="59">
        <v>78688392</v>
      </c>
      <c r="E28" s="60">
        <v>78688392</v>
      </c>
      <c r="F28" s="60">
        <v>3320507</v>
      </c>
      <c r="G28" s="60">
        <v>18534878</v>
      </c>
      <c r="H28" s="60">
        <v>3895445</v>
      </c>
      <c r="I28" s="60">
        <v>25750830</v>
      </c>
      <c r="J28" s="60">
        <v>1171340</v>
      </c>
      <c r="K28" s="60">
        <v>1171340</v>
      </c>
      <c r="L28" s="60">
        <v>16463679</v>
      </c>
      <c r="M28" s="60">
        <v>18806359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44557189</v>
      </c>
      <c r="W28" s="60">
        <v>39344196</v>
      </c>
      <c r="X28" s="60">
        <v>5212993</v>
      </c>
      <c r="Y28" s="61">
        <v>13.25</v>
      </c>
      <c r="Z28" s="62">
        <v>78688392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653020</v>
      </c>
      <c r="H29" s="60">
        <v>748218</v>
      </c>
      <c r="I29" s="60">
        <v>1401238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1401238</v>
      </c>
      <c r="W29" s="60"/>
      <c r="X29" s="60">
        <v>1401238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90641227</v>
      </c>
      <c r="C32" s="22">
        <f>SUM(C28:C31)</f>
        <v>0</v>
      </c>
      <c r="D32" s="99">
        <f aca="true" t="shared" si="5" ref="D32:Z32">SUM(D28:D31)</f>
        <v>78688392</v>
      </c>
      <c r="E32" s="100">
        <f t="shared" si="5"/>
        <v>78688392</v>
      </c>
      <c r="F32" s="100">
        <f t="shared" si="5"/>
        <v>3320507</v>
      </c>
      <c r="G32" s="100">
        <f t="shared" si="5"/>
        <v>19187898</v>
      </c>
      <c r="H32" s="100">
        <f t="shared" si="5"/>
        <v>4643663</v>
      </c>
      <c r="I32" s="100">
        <f t="shared" si="5"/>
        <v>27152068</v>
      </c>
      <c r="J32" s="100">
        <f t="shared" si="5"/>
        <v>1171340</v>
      </c>
      <c r="K32" s="100">
        <f t="shared" si="5"/>
        <v>1171340</v>
      </c>
      <c r="L32" s="100">
        <f t="shared" si="5"/>
        <v>16463679</v>
      </c>
      <c r="M32" s="100">
        <f t="shared" si="5"/>
        <v>18806359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45958427</v>
      </c>
      <c r="W32" s="100">
        <f t="shared" si="5"/>
        <v>39344196</v>
      </c>
      <c r="X32" s="100">
        <f t="shared" si="5"/>
        <v>6614231</v>
      </c>
      <c r="Y32" s="101">
        <f>+IF(W32&lt;&gt;0,(X32/W32)*100,0)</f>
        <v>16.811198785203285</v>
      </c>
      <c r="Z32" s="102">
        <f t="shared" si="5"/>
        <v>78688392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9821668</v>
      </c>
      <c r="C35" s="19">
        <v>0</v>
      </c>
      <c r="D35" s="59">
        <v>25022442</v>
      </c>
      <c r="E35" s="60">
        <v>25022442</v>
      </c>
      <c r="F35" s="60">
        <v>57686015</v>
      </c>
      <c r="G35" s="60">
        <v>22675812</v>
      </c>
      <c r="H35" s="60">
        <v>92748385</v>
      </c>
      <c r="I35" s="60">
        <v>92748385</v>
      </c>
      <c r="J35" s="60">
        <v>47097526</v>
      </c>
      <c r="K35" s="60">
        <v>37538056</v>
      </c>
      <c r="L35" s="60">
        <v>86178705</v>
      </c>
      <c r="M35" s="60">
        <v>86178705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86178705</v>
      </c>
      <c r="W35" s="60">
        <v>12511221</v>
      </c>
      <c r="X35" s="60">
        <v>73667484</v>
      </c>
      <c r="Y35" s="61">
        <v>588.81</v>
      </c>
      <c r="Z35" s="62">
        <v>25022442</v>
      </c>
    </row>
    <row r="36" spans="1:26" ht="12.75">
      <c r="A36" s="58" t="s">
        <v>57</v>
      </c>
      <c r="B36" s="19">
        <v>415203672</v>
      </c>
      <c r="C36" s="19">
        <v>0</v>
      </c>
      <c r="D36" s="59">
        <v>422924852</v>
      </c>
      <c r="E36" s="60">
        <v>422924852</v>
      </c>
      <c r="F36" s="60">
        <v>241750824</v>
      </c>
      <c r="G36" s="60">
        <v>399016929</v>
      </c>
      <c r="H36" s="60">
        <v>415203672</v>
      </c>
      <c r="I36" s="60">
        <v>415203672</v>
      </c>
      <c r="J36" s="60">
        <v>443413265</v>
      </c>
      <c r="K36" s="60">
        <v>448109759</v>
      </c>
      <c r="L36" s="60">
        <v>464842085</v>
      </c>
      <c r="M36" s="60">
        <v>464842085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464842085</v>
      </c>
      <c r="W36" s="60">
        <v>211462426</v>
      </c>
      <c r="X36" s="60">
        <v>253379659</v>
      </c>
      <c r="Y36" s="61">
        <v>119.82</v>
      </c>
      <c r="Z36" s="62">
        <v>422924852</v>
      </c>
    </row>
    <row r="37" spans="1:26" ht="12.75">
      <c r="A37" s="58" t="s">
        <v>58</v>
      </c>
      <c r="B37" s="19">
        <v>21406245</v>
      </c>
      <c r="C37" s="19">
        <v>0</v>
      </c>
      <c r="D37" s="59">
        <v>21031724</v>
      </c>
      <c r="E37" s="60">
        <v>21031724</v>
      </c>
      <c r="F37" s="60">
        <v>28417618</v>
      </c>
      <c r="G37" s="60">
        <v>304381777</v>
      </c>
      <c r="H37" s="60">
        <v>817169</v>
      </c>
      <c r="I37" s="60">
        <v>817169</v>
      </c>
      <c r="J37" s="60">
        <v>62830638</v>
      </c>
      <c r="K37" s="60">
        <v>70441970</v>
      </c>
      <c r="L37" s="60">
        <v>58406074</v>
      </c>
      <c r="M37" s="60">
        <v>58406074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58406074</v>
      </c>
      <c r="W37" s="60">
        <v>10515862</v>
      </c>
      <c r="X37" s="60">
        <v>47890212</v>
      </c>
      <c r="Y37" s="61">
        <v>455.41</v>
      </c>
      <c r="Z37" s="62">
        <v>21031724</v>
      </c>
    </row>
    <row r="38" spans="1:26" ht="12.75">
      <c r="A38" s="58" t="s">
        <v>59</v>
      </c>
      <c r="B38" s="19">
        <v>2907888</v>
      </c>
      <c r="C38" s="19">
        <v>0</v>
      </c>
      <c r="D38" s="59">
        <v>1575032</v>
      </c>
      <c r="E38" s="60">
        <v>1575032</v>
      </c>
      <c r="F38" s="60">
        <v>13727191</v>
      </c>
      <c r="G38" s="60">
        <v>1683367</v>
      </c>
      <c r="H38" s="60">
        <v>856065</v>
      </c>
      <c r="I38" s="60">
        <v>856065</v>
      </c>
      <c r="J38" s="60">
        <v>16518383</v>
      </c>
      <c r="K38" s="60">
        <v>17002826</v>
      </c>
      <c r="L38" s="60">
        <v>16440490</v>
      </c>
      <c r="M38" s="60">
        <v>16440490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16440490</v>
      </c>
      <c r="W38" s="60">
        <v>787516</v>
      </c>
      <c r="X38" s="60">
        <v>15652974</v>
      </c>
      <c r="Y38" s="61">
        <v>1987.64</v>
      </c>
      <c r="Z38" s="62">
        <v>1575032</v>
      </c>
    </row>
    <row r="39" spans="1:26" ht="12.75">
      <c r="A39" s="58" t="s">
        <v>60</v>
      </c>
      <c r="B39" s="19">
        <v>400711207</v>
      </c>
      <c r="C39" s="19">
        <v>0</v>
      </c>
      <c r="D39" s="59">
        <v>425340538</v>
      </c>
      <c r="E39" s="60">
        <v>425340538</v>
      </c>
      <c r="F39" s="60">
        <v>257292030</v>
      </c>
      <c r="G39" s="60">
        <v>115627597</v>
      </c>
      <c r="H39" s="60">
        <v>506278823</v>
      </c>
      <c r="I39" s="60">
        <v>506278823</v>
      </c>
      <c r="J39" s="60">
        <v>411161770</v>
      </c>
      <c r="K39" s="60">
        <v>398203018</v>
      </c>
      <c r="L39" s="60">
        <v>476174226</v>
      </c>
      <c r="M39" s="60">
        <v>476174226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476174226</v>
      </c>
      <c r="W39" s="60">
        <v>212670269</v>
      </c>
      <c r="X39" s="60">
        <v>263503957</v>
      </c>
      <c r="Y39" s="61">
        <v>123.9</v>
      </c>
      <c r="Z39" s="62">
        <v>425340538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91126124</v>
      </c>
      <c r="C42" s="19">
        <v>0</v>
      </c>
      <c r="D42" s="59">
        <v>78196800</v>
      </c>
      <c r="E42" s="60">
        <v>78196800</v>
      </c>
      <c r="F42" s="60">
        <v>-5385298</v>
      </c>
      <c r="G42" s="60">
        <v>-3597367</v>
      </c>
      <c r="H42" s="60">
        <v>-8395719</v>
      </c>
      <c r="I42" s="60">
        <v>-17378384</v>
      </c>
      <c r="J42" s="60">
        <v>-8619260</v>
      </c>
      <c r="K42" s="60">
        <v>-6384447</v>
      </c>
      <c r="L42" s="60">
        <v>-11496405</v>
      </c>
      <c r="M42" s="60">
        <v>-26500112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-43878496</v>
      </c>
      <c r="W42" s="60">
        <v>39098400</v>
      </c>
      <c r="X42" s="60">
        <v>-82976896</v>
      </c>
      <c r="Y42" s="61">
        <v>-212.23</v>
      </c>
      <c r="Z42" s="62">
        <v>78196800</v>
      </c>
    </row>
    <row r="43" spans="1:26" ht="12.75">
      <c r="A43" s="58" t="s">
        <v>63</v>
      </c>
      <c r="B43" s="19">
        <v>-91846773</v>
      </c>
      <c r="C43" s="19">
        <v>0</v>
      </c>
      <c r="D43" s="59">
        <v>-78688392</v>
      </c>
      <c r="E43" s="60">
        <v>-78688392</v>
      </c>
      <c r="F43" s="60">
        <v>0</v>
      </c>
      <c r="G43" s="60">
        <v>-19188498</v>
      </c>
      <c r="H43" s="60">
        <v>-4615387</v>
      </c>
      <c r="I43" s="60">
        <v>-23803885</v>
      </c>
      <c r="J43" s="60">
        <v>-1171340</v>
      </c>
      <c r="K43" s="60">
        <v>-12772473</v>
      </c>
      <c r="L43" s="60">
        <v>-16463679</v>
      </c>
      <c r="M43" s="60">
        <v>-30407492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-54211377</v>
      </c>
      <c r="W43" s="60">
        <v>-39344196</v>
      </c>
      <c r="X43" s="60">
        <v>-14867181</v>
      </c>
      <c r="Y43" s="61">
        <v>37.79</v>
      </c>
      <c r="Z43" s="62">
        <v>-78688392</v>
      </c>
    </row>
    <row r="44" spans="1:26" ht="12.75">
      <c r="A44" s="58" t="s">
        <v>64</v>
      </c>
      <c r="B44" s="19">
        <v>-82071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38215</v>
      </c>
      <c r="L44" s="60">
        <v>0</v>
      </c>
      <c r="M44" s="60">
        <v>38215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38215</v>
      </c>
      <c r="W44" s="60"/>
      <c r="X44" s="60">
        <v>38215</v>
      </c>
      <c r="Y44" s="61">
        <v>0</v>
      </c>
      <c r="Z44" s="62">
        <v>0</v>
      </c>
    </row>
    <row r="45" spans="1:26" ht="12.75">
      <c r="A45" s="70" t="s">
        <v>65</v>
      </c>
      <c r="B45" s="22">
        <v>792207</v>
      </c>
      <c r="C45" s="22">
        <v>0</v>
      </c>
      <c r="D45" s="99">
        <v>21508408</v>
      </c>
      <c r="E45" s="100">
        <v>21508408</v>
      </c>
      <c r="F45" s="100">
        <v>-2056714</v>
      </c>
      <c r="G45" s="100">
        <v>-24842579</v>
      </c>
      <c r="H45" s="100">
        <v>-37853685</v>
      </c>
      <c r="I45" s="100">
        <v>-37853685</v>
      </c>
      <c r="J45" s="100">
        <v>-47644285</v>
      </c>
      <c r="K45" s="100">
        <v>-66762990</v>
      </c>
      <c r="L45" s="100">
        <v>-94723074</v>
      </c>
      <c r="M45" s="100">
        <v>-94723074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-94723074</v>
      </c>
      <c r="W45" s="100">
        <v>21754204</v>
      </c>
      <c r="X45" s="100">
        <v>-116477278</v>
      </c>
      <c r="Y45" s="101">
        <v>-535.42</v>
      </c>
      <c r="Z45" s="102">
        <v>21508408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104701</v>
      </c>
      <c r="C49" s="52">
        <v>0</v>
      </c>
      <c r="D49" s="129">
        <v>1248184</v>
      </c>
      <c r="E49" s="54">
        <v>109202</v>
      </c>
      <c r="F49" s="54">
        <v>0</v>
      </c>
      <c r="G49" s="54">
        <v>0</v>
      </c>
      <c r="H49" s="54">
        <v>0</v>
      </c>
      <c r="I49" s="54">
        <v>395265</v>
      </c>
      <c r="J49" s="54">
        <v>0</v>
      </c>
      <c r="K49" s="54">
        <v>0</v>
      </c>
      <c r="L49" s="54">
        <v>0</v>
      </c>
      <c r="M49" s="54">
        <v>121538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20997</v>
      </c>
      <c r="W49" s="54">
        <v>13982445</v>
      </c>
      <c r="X49" s="54">
        <v>0</v>
      </c>
      <c r="Y49" s="54">
        <v>15982332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116796</v>
      </c>
      <c r="C51" s="52">
        <v>0</v>
      </c>
      <c r="D51" s="129">
        <v>3253</v>
      </c>
      <c r="E51" s="54">
        <v>36377</v>
      </c>
      <c r="F51" s="54">
        <v>0</v>
      </c>
      <c r="G51" s="54">
        <v>0</v>
      </c>
      <c r="H51" s="54">
        <v>0</v>
      </c>
      <c r="I51" s="54">
        <v>9500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6725</v>
      </c>
      <c r="X51" s="54">
        <v>0</v>
      </c>
      <c r="Y51" s="54">
        <v>172651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72.0517332740202</v>
      </c>
      <c r="C58" s="5">
        <f>IF(C67=0,0,+(C76/C67)*100)</f>
        <v>0</v>
      </c>
      <c r="D58" s="6">
        <f aca="true" t="shared" si="6" ref="D58:Z58">IF(D67=0,0,+(D76/D67)*100)</f>
        <v>62.79032971983347</v>
      </c>
      <c r="E58" s="7">
        <f t="shared" si="6"/>
        <v>62.79032971983347</v>
      </c>
      <c r="F58" s="7">
        <f t="shared" si="6"/>
        <v>84.14472792045242</v>
      </c>
      <c r="G58" s="7">
        <f t="shared" si="6"/>
        <v>617.4057468781454</v>
      </c>
      <c r="H58" s="7">
        <f t="shared" si="6"/>
        <v>4.14175241106581</v>
      </c>
      <c r="I58" s="7">
        <f t="shared" si="6"/>
        <v>234.3020616236256</v>
      </c>
      <c r="J58" s="7">
        <f t="shared" si="6"/>
        <v>107.30192131298712</v>
      </c>
      <c r="K58" s="7">
        <f t="shared" si="6"/>
        <v>120.04488385124526</v>
      </c>
      <c r="L58" s="7">
        <f t="shared" si="6"/>
        <v>24.328539427977795</v>
      </c>
      <c r="M58" s="7">
        <f t="shared" si="6"/>
        <v>83.5830084226052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163.50017810543477</v>
      </c>
      <c r="W58" s="7">
        <f t="shared" si="6"/>
        <v>62.790259260936786</v>
      </c>
      <c r="X58" s="7">
        <f t="shared" si="6"/>
        <v>0</v>
      </c>
      <c r="Y58" s="7">
        <f t="shared" si="6"/>
        <v>0</v>
      </c>
      <c r="Z58" s="8">
        <f t="shared" si="6"/>
        <v>62.79032971983347</v>
      </c>
    </row>
    <row r="59" spans="1:26" ht="12.75">
      <c r="A59" s="37" t="s">
        <v>31</v>
      </c>
      <c r="B59" s="9">
        <f aca="true" t="shared" si="7" ref="B59:Z66">IF(B68=0,0,+(B77/B68)*100)</f>
        <v>80.92325573522874</v>
      </c>
      <c r="C59" s="9">
        <f t="shared" si="7"/>
        <v>0</v>
      </c>
      <c r="D59" s="2">
        <f t="shared" si="7"/>
        <v>60.0000394781255</v>
      </c>
      <c r="E59" s="10">
        <f t="shared" si="7"/>
        <v>60.0000394781255</v>
      </c>
      <c r="F59" s="10">
        <f t="shared" si="7"/>
        <v>88.42811421985843</v>
      </c>
      <c r="G59" s="10">
        <f t="shared" si="7"/>
        <v>691.2167159763314</v>
      </c>
      <c r="H59" s="10">
        <f t="shared" si="7"/>
        <v>3.809521342928144</v>
      </c>
      <c r="I59" s="10">
        <f t="shared" si="7"/>
        <v>261.4870550727716</v>
      </c>
      <c r="J59" s="10">
        <f t="shared" si="7"/>
        <v>112.11249775332703</v>
      </c>
      <c r="K59" s="10">
        <f t="shared" si="7"/>
        <v>100</v>
      </c>
      <c r="L59" s="10">
        <f t="shared" si="7"/>
        <v>23.08495084119073</v>
      </c>
      <c r="M59" s="10">
        <f t="shared" si="7"/>
        <v>78.37462071405254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170.1178830289886</v>
      </c>
      <c r="W59" s="10">
        <f t="shared" si="7"/>
        <v>60</v>
      </c>
      <c r="X59" s="10">
        <f t="shared" si="7"/>
        <v>0</v>
      </c>
      <c r="Y59" s="10">
        <f t="shared" si="7"/>
        <v>0</v>
      </c>
      <c r="Z59" s="11">
        <f t="shared" si="7"/>
        <v>60.0000394781255</v>
      </c>
    </row>
    <row r="60" spans="1:26" ht="12.75">
      <c r="A60" s="38" t="s">
        <v>32</v>
      </c>
      <c r="B60" s="12">
        <f t="shared" si="7"/>
        <v>19.064309177137016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15.407685098406748</v>
      </c>
      <c r="G60" s="13">
        <f t="shared" si="7"/>
        <v>0</v>
      </c>
      <c r="H60" s="13">
        <f t="shared" si="7"/>
        <v>18.625940759649666</v>
      </c>
      <c r="I60" s="13">
        <f t="shared" si="7"/>
        <v>46.82367291909648</v>
      </c>
      <c r="J60" s="13">
        <f t="shared" si="7"/>
        <v>29.83935237615872</v>
      </c>
      <c r="K60" s="13">
        <f t="shared" si="7"/>
        <v>0</v>
      </c>
      <c r="L60" s="13">
        <f t="shared" si="7"/>
        <v>0</v>
      </c>
      <c r="M60" s="13">
        <f t="shared" si="7"/>
        <v>25.114298896858354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35.85935886368571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19.064309177137016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15.407685098406748</v>
      </c>
      <c r="G64" s="13">
        <f t="shared" si="7"/>
        <v>0</v>
      </c>
      <c r="H64" s="13">
        <f t="shared" si="7"/>
        <v>0</v>
      </c>
      <c r="I64" s="13">
        <f t="shared" si="7"/>
        <v>91.1381859835468</v>
      </c>
      <c r="J64" s="13">
        <f t="shared" si="7"/>
        <v>29.83935237615872</v>
      </c>
      <c r="K64" s="13">
        <f t="shared" si="7"/>
        <v>0</v>
      </c>
      <c r="L64" s="13">
        <f t="shared" si="7"/>
        <v>0</v>
      </c>
      <c r="M64" s="13">
        <f t="shared" si="7"/>
        <v>50.22859779371671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70.7545691087495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100.00135794656752</v>
      </c>
      <c r="E66" s="16">
        <f t="shared" si="7"/>
        <v>100.00135794656752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-100</v>
      </c>
      <c r="L66" s="16">
        <f t="shared" si="7"/>
        <v>0</v>
      </c>
      <c r="M66" s="16">
        <f t="shared" si="7"/>
        <v>-100.65989316015502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97.58921136543655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100.00135794656752</v>
      </c>
    </row>
    <row r="67" spans="1:26" ht="12.75" hidden="1">
      <c r="A67" s="41" t="s">
        <v>287</v>
      </c>
      <c r="B67" s="24">
        <v>9630243</v>
      </c>
      <c r="C67" s="24"/>
      <c r="D67" s="25">
        <v>9802777</v>
      </c>
      <c r="E67" s="26">
        <v>9802777</v>
      </c>
      <c r="F67" s="26">
        <v>818529</v>
      </c>
      <c r="G67" s="26">
        <v>870316</v>
      </c>
      <c r="H67" s="26">
        <v>914637</v>
      </c>
      <c r="I67" s="26">
        <v>2603482</v>
      </c>
      <c r="J67" s="26">
        <v>815484</v>
      </c>
      <c r="K67" s="26">
        <v>720972</v>
      </c>
      <c r="L67" s="26">
        <v>770075</v>
      </c>
      <c r="M67" s="26">
        <v>2306531</v>
      </c>
      <c r="N67" s="26"/>
      <c r="O67" s="26"/>
      <c r="P67" s="26"/>
      <c r="Q67" s="26"/>
      <c r="R67" s="26"/>
      <c r="S67" s="26"/>
      <c r="T67" s="26"/>
      <c r="U67" s="26"/>
      <c r="V67" s="26">
        <v>4910013</v>
      </c>
      <c r="W67" s="26">
        <v>4901394</v>
      </c>
      <c r="X67" s="26"/>
      <c r="Y67" s="25"/>
      <c r="Z67" s="27">
        <v>9802777</v>
      </c>
    </row>
    <row r="68" spans="1:26" ht="12.75" hidden="1">
      <c r="A68" s="37" t="s">
        <v>31</v>
      </c>
      <c r="B68" s="19">
        <v>8478171</v>
      </c>
      <c r="C68" s="19"/>
      <c r="D68" s="20">
        <v>9118974</v>
      </c>
      <c r="E68" s="21">
        <v>9118974</v>
      </c>
      <c r="F68" s="21">
        <v>770514</v>
      </c>
      <c r="G68" s="21">
        <v>773344</v>
      </c>
      <c r="H68" s="21">
        <v>772223</v>
      </c>
      <c r="I68" s="21">
        <v>2316081</v>
      </c>
      <c r="J68" s="21">
        <v>767802</v>
      </c>
      <c r="K68" s="21">
        <v>769390</v>
      </c>
      <c r="L68" s="21">
        <v>769445</v>
      </c>
      <c r="M68" s="21">
        <v>2306637</v>
      </c>
      <c r="N68" s="21"/>
      <c r="O68" s="21"/>
      <c r="P68" s="21"/>
      <c r="Q68" s="21"/>
      <c r="R68" s="21"/>
      <c r="S68" s="21"/>
      <c r="T68" s="21"/>
      <c r="U68" s="21"/>
      <c r="V68" s="21">
        <v>4622718</v>
      </c>
      <c r="W68" s="21">
        <v>4559490</v>
      </c>
      <c r="X68" s="21"/>
      <c r="Y68" s="20"/>
      <c r="Z68" s="23">
        <v>9118974</v>
      </c>
    </row>
    <row r="69" spans="1:26" ht="12.75" hidden="1">
      <c r="A69" s="38" t="s">
        <v>32</v>
      </c>
      <c r="B69" s="19">
        <v>408853</v>
      </c>
      <c r="C69" s="19"/>
      <c r="D69" s="20">
        <v>315600</v>
      </c>
      <c r="E69" s="21">
        <v>315600</v>
      </c>
      <c r="F69" s="21">
        <v>48015</v>
      </c>
      <c r="G69" s="21"/>
      <c r="H69" s="21">
        <v>45442</v>
      </c>
      <c r="I69" s="21">
        <v>93457</v>
      </c>
      <c r="J69" s="21">
        <v>47682</v>
      </c>
      <c r="K69" s="21">
        <v>47682</v>
      </c>
      <c r="L69" s="21"/>
      <c r="M69" s="21">
        <v>95364</v>
      </c>
      <c r="N69" s="21"/>
      <c r="O69" s="21"/>
      <c r="P69" s="21"/>
      <c r="Q69" s="21"/>
      <c r="R69" s="21"/>
      <c r="S69" s="21"/>
      <c r="T69" s="21"/>
      <c r="U69" s="21"/>
      <c r="V69" s="21">
        <v>188821</v>
      </c>
      <c r="W69" s="21">
        <v>157800</v>
      </c>
      <c r="X69" s="21"/>
      <c r="Y69" s="20"/>
      <c r="Z69" s="23">
        <v>315600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408853</v>
      </c>
      <c r="C73" s="19"/>
      <c r="D73" s="20"/>
      <c r="E73" s="21"/>
      <c r="F73" s="21">
        <v>48015</v>
      </c>
      <c r="G73" s="21"/>
      <c r="H73" s="21"/>
      <c r="I73" s="21">
        <v>48015</v>
      </c>
      <c r="J73" s="21">
        <v>47682</v>
      </c>
      <c r="K73" s="21"/>
      <c r="L73" s="21"/>
      <c r="M73" s="21">
        <v>47682</v>
      </c>
      <c r="N73" s="21"/>
      <c r="O73" s="21"/>
      <c r="P73" s="21"/>
      <c r="Q73" s="21"/>
      <c r="R73" s="21"/>
      <c r="S73" s="21"/>
      <c r="T73" s="21"/>
      <c r="U73" s="21"/>
      <c r="V73" s="21">
        <v>95697</v>
      </c>
      <c r="W73" s="21">
        <v>157800</v>
      </c>
      <c r="X73" s="21"/>
      <c r="Y73" s="20"/>
      <c r="Z73" s="23"/>
    </row>
    <row r="74" spans="1:26" ht="12.75" hidden="1">
      <c r="A74" s="39" t="s">
        <v>107</v>
      </c>
      <c r="B74" s="19"/>
      <c r="C74" s="19"/>
      <c r="D74" s="20">
        <v>315600</v>
      </c>
      <c r="E74" s="21">
        <v>315600</v>
      </c>
      <c r="F74" s="21"/>
      <c r="G74" s="21"/>
      <c r="H74" s="21">
        <v>45442</v>
      </c>
      <c r="I74" s="21">
        <v>45442</v>
      </c>
      <c r="J74" s="21"/>
      <c r="K74" s="21">
        <v>47682</v>
      </c>
      <c r="L74" s="21"/>
      <c r="M74" s="21">
        <v>47682</v>
      </c>
      <c r="N74" s="21"/>
      <c r="O74" s="21"/>
      <c r="P74" s="21"/>
      <c r="Q74" s="21"/>
      <c r="R74" s="21"/>
      <c r="S74" s="21"/>
      <c r="T74" s="21"/>
      <c r="U74" s="21"/>
      <c r="V74" s="21">
        <v>93124</v>
      </c>
      <c r="W74" s="21"/>
      <c r="X74" s="21"/>
      <c r="Y74" s="20"/>
      <c r="Z74" s="23">
        <v>315600</v>
      </c>
    </row>
    <row r="75" spans="1:26" ht="12.75" hidden="1">
      <c r="A75" s="40" t="s">
        <v>110</v>
      </c>
      <c r="B75" s="28">
        <v>743219</v>
      </c>
      <c r="C75" s="28"/>
      <c r="D75" s="29">
        <v>368203</v>
      </c>
      <c r="E75" s="30">
        <v>368203</v>
      </c>
      <c r="F75" s="30"/>
      <c r="G75" s="30">
        <v>96972</v>
      </c>
      <c r="H75" s="30">
        <v>96972</v>
      </c>
      <c r="I75" s="30">
        <v>193944</v>
      </c>
      <c r="J75" s="30"/>
      <c r="K75" s="30">
        <v>-96100</v>
      </c>
      <c r="L75" s="30">
        <v>630</v>
      </c>
      <c r="M75" s="30">
        <v>-95470</v>
      </c>
      <c r="N75" s="30"/>
      <c r="O75" s="30"/>
      <c r="P75" s="30"/>
      <c r="Q75" s="30"/>
      <c r="R75" s="30"/>
      <c r="S75" s="30"/>
      <c r="T75" s="30"/>
      <c r="U75" s="30"/>
      <c r="V75" s="30">
        <v>98474</v>
      </c>
      <c r="W75" s="30">
        <v>184104</v>
      </c>
      <c r="X75" s="30"/>
      <c r="Y75" s="29"/>
      <c r="Z75" s="31">
        <v>368203</v>
      </c>
    </row>
    <row r="76" spans="1:26" ht="12.75" hidden="1">
      <c r="A76" s="42" t="s">
        <v>288</v>
      </c>
      <c r="B76" s="32">
        <v>6938757</v>
      </c>
      <c r="C76" s="32"/>
      <c r="D76" s="33">
        <v>6155196</v>
      </c>
      <c r="E76" s="34">
        <v>6155196</v>
      </c>
      <c r="F76" s="34">
        <v>688749</v>
      </c>
      <c r="G76" s="34">
        <v>5373381</v>
      </c>
      <c r="H76" s="34">
        <v>37882</v>
      </c>
      <c r="I76" s="34">
        <v>6100012</v>
      </c>
      <c r="J76" s="34">
        <v>875030</v>
      </c>
      <c r="K76" s="34">
        <v>865490</v>
      </c>
      <c r="L76" s="34">
        <v>187348</v>
      </c>
      <c r="M76" s="34">
        <v>1927868</v>
      </c>
      <c r="N76" s="34"/>
      <c r="O76" s="34"/>
      <c r="P76" s="34"/>
      <c r="Q76" s="34"/>
      <c r="R76" s="34"/>
      <c r="S76" s="34"/>
      <c r="T76" s="34"/>
      <c r="U76" s="34"/>
      <c r="V76" s="34">
        <v>8027880</v>
      </c>
      <c r="W76" s="34">
        <v>3077598</v>
      </c>
      <c r="X76" s="34"/>
      <c r="Y76" s="33"/>
      <c r="Z76" s="35">
        <v>6155196</v>
      </c>
    </row>
    <row r="77" spans="1:26" ht="12.75" hidden="1">
      <c r="A77" s="37" t="s">
        <v>31</v>
      </c>
      <c r="B77" s="19">
        <v>6860812</v>
      </c>
      <c r="C77" s="19"/>
      <c r="D77" s="20">
        <v>5471388</v>
      </c>
      <c r="E77" s="21">
        <v>5471388</v>
      </c>
      <c r="F77" s="21">
        <v>681351</v>
      </c>
      <c r="G77" s="21">
        <v>5345483</v>
      </c>
      <c r="H77" s="21">
        <v>29418</v>
      </c>
      <c r="I77" s="21">
        <v>6056252</v>
      </c>
      <c r="J77" s="21">
        <v>860802</v>
      </c>
      <c r="K77" s="21">
        <v>769390</v>
      </c>
      <c r="L77" s="21">
        <v>177626</v>
      </c>
      <c r="M77" s="21">
        <v>1807818</v>
      </c>
      <c r="N77" s="21"/>
      <c r="O77" s="21"/>
      <c r="P77" s="21"/>
      <c r="Q77" s="21"/>
      <c r="R77" s="21"/>
      <c r="S77" s="21"/>
      <c r="T77" s="21"/>
      <c r="U77" s="21"/>
      <c r="V77" s="21">
        <v>7864070</v>
      </c>
      <c r="W77" s="21">
        <v>2735694</v>
      </c>
      <c r="X77" s="21"/>
      <c r="Y77" s="20"/>
      <c r="Z77" s="23">
        <v>5471388</v>
      </c>
    </row>
    <row r="78" spans="1:26" ht="12.75" hidden="1">
      <c r="A78" s="38" t="s">
        <v>32</v>
      </c>
      <c r="B78" s="19">
        <v>77945</v>
      </c>
      <c r="C78" s="19"/>
      <c r="D78" s="20">
        <v>315600</v>
      </c>
      <c r="E78" s="21">
        <v>315600</v>
      </c>
      <c r="F78" s="21">
        <v>7398</v>
      </c>
      <c r="G78" s="21">
        <v>27898</v>
      </c>
      <c r="H78" s="21">
        <v>8464</v>
      </c>
      <c r="I78" s="21">
        <v>43760</v>
      </c>
      <c r="J78" s="21">
        <v>14228</v>
      </c>
      <c r="K78" s="21"/>
      <c r="L78" s="21">
        <v>9722</v>
      </c>
      <c r="M78" s="21">
        <v>23950</v>
      </c>
      <c r="N78" s="21"/>
      <c r="O78" s="21"/>
      <c r="P78" s="21"/>
      <c r="Q78" s="21"/>
      <c r="R78" s="21"/>
      <c r="S78" s="21"/>
      <c r="T78" s="21"/>
      <c r="U78" s="21"/>
      <c r="V78" s="21">
        <v>67710</v>
      </c>
      <c r="W78" s="21">
        <v>157800</v>
      </c>
      <c r="X78" s="21"/>
      <c r="Y78" s="20"/>
      <c r="Z78" s="23">
        <v>315600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77945</v>
      </c>
      <c r="C82" s="19"/>
      <c r="D82" s="20">
        <v>315600</v>
      </c>
      <c r="E82" s="21">
        <v>315600</v>
      </c>
      <c r="F82" s="21">
        <v>7398</v>
      </c>
      <c r="G82" s="21">
        <v>27898</v>
      </c>
      <c r="H82" s="21">
        <v>8464</v>
      </c>
      <c r="I82" s="21">
        <v>43760</v>
      </c>
      <c r="J82" s="21">
        <v>14228</v>
      </c>
      <c r="K82" s="21"/>
      <c r="L82" s="21">
        <v>9722</v>
      </c>
      <c r="M82" s="21">
        <v>23950</v>
      </c>
      <c r="N82" s="21"/>
      <c r="O82" s="21"/>
      <c r="P82" s="21"/>
      <c r="Q82" s="21"/>
      <c r="R82" s="21"/>
      <c r="S82" s="21"/>
      <c r="T82" s="21"/>
      <c r="U82" s="21"/>
      <c r="V82" s="21">
        <v>67710</v>
      </c>
      <c r="W82" s="21">
        <v>157800</v>
      </c>
      <c r="X82" s="21"/>
      <c r="Y82" s="20"/>
      <c r="Z82" s="23">
        <v>315600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368208</v>
      </c>
      <c r="E84" s="30">
        <v>368208</v>
      </c>
      <c r="F84" s="30"/>
      <c r="G84" s="30"/>
      <c r="H84" s="30"/>
      <c r="I84" s="30"/>
      <c r="J84" s="30"/>
      <c r="K84" s="30">
        <v>96100</v>
      </c>
      <c r="L84" s="30"/>
      <c r="M84" s="30">
        <v>96100</v>
      </c>
      <c r="N84" s="30"/>
      <c r="O84" s="30"/>
      <c r="P84" s="30"/>
      <c r="Q84" s="30"/>
      <c r="R84" s="30"/>
      <c r="S84" s="30"/>
      <c r="T84" s="30"/>
      <c r="U84" s="30"/>
      <c r="V84" s="30">
        <v>96100</v>
      </c>
      <c r="W84" s="30">
        <v>184104</v>
      </c>
      <c r="X84" s="30"/>
      <c r="Y84" s="29"/>
      <c r="Z84" s="31">
        <v>368208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2200000</v>
      </c>
      <c r="F5" s="358">
        <f t="shared" si="0"/>
        <v>2200000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1100000</v>
      </c>
      <c r="Y5" s="358">
        <f t="shared" si="0"/>
        <v>-1100000</v>
      </c>
      <c r="Z5" s="359">
        <f>+IF(X5&lt;&gt;0,+(Y5/X5)*100,0)</f>
        <v>-100</v>
      </c>
      <c r="AA5" s="360">
        <f>+AA6+AA8+AA11+AA13+AA15</f>
        <v>2200000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1600000</v>
      </c>
      <c r="F6" s="59">
        <f t="shared" si="1"/>
        <v>1600000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800000</v>
      </c>
      <c r="Y6" s="59">
        <f t="shared" si="1"/>
        <v>-800000</v>
      </c>
      <c r="Z6" s="61">
        <f>+IF(X6&lt;&gt;0,+(Y6/X6)*100,0)</f>
        <v>-100</v>
      </c>
      <c r="AA6" s="62">
        <f t="shared" si="1"/>
        <v>1600000</v>
      </c>
    </row>
    <row r="7" spans="1:27" ht="12.75">
      <c r="A7" s="291" t="s">
        <v>230</v>
      </c>
      <c r="B7" s="142"/>
      <c r="C7" s="60"/>
      <c r="D7" s="340"/>
      <c r="E7" s="60">
        <v>1600000</v>
      </c>
      <c r="F7" s="59">
        <v>1600000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800000</v>
      </c>
      <c r="Y7" s="59">
        <v>-800000</v>
      </c>
      <c r="Z7" s="61">
        <v>-100</v>
      </c>
      <c r="AA7" s="62">
        <v>1600000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</v>
      </c>
      <c r="F8" s="59">
        <f t="shared" si="2"/>
        <v>300000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150000</v>
      </c>
      <c r="Y8" s="59">
        <f t="shared" si="2"/>
        <v>-150000</v>
      </c>
      <c r="Z8" s="61">
        <f>+IF(X8&lt;&gt;0,+(Y8/X8)*100,0)</f>
        <v>-100</v>
      </c>
      <c r="AA8" s="62">
        <f>SUM(AA9:AA10)</f>
        <v>300000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>
        <v>300000</v>
      </c>
      <c r="F10" s="59">
        <v>300000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150000</v>
      </c>
      <c r="Y10" s="59">
        <v>-150000</v>
      </c>
      <c r="Z10" s="61">
        <v>-100</v>
      </c>
      <c r="AA10" s="62">
        <v>300000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300000</v>
      </c>
      <c r="F15" s="59">
        <f t="shared" si="5"/>
        <v>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150000</v>
      </c>
      <c r="Y15" s="59">
        <f t="shared" si="5"/>
        <v>-150000</v>
      </c>
      <c r="Z15" s="61">
        <f>+IF(X15&lt;&gt;0,+(Y15/X15)*100,0)</f>
        <v>-100</v>
      </c>
      <c r="AA15" s="62">
        <f>SUM(AA16:AA20)</f>
        <v>300000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300000</v>
      </c>
      <c r="F20" s="59">
        <v>300000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150000</v>
      </c>
      <c r="Y20" s="59">
        <v>-150000</v>
      </c>
      <c r="Z20" s="61">
        <v>-100</v>
      </c>
      <c r="AA20" s="62">
        <v>300000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900000</v>
      </c>
      <c r="F22" s="345">
        <f t="shared" si="6"/>
        <v>900000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450000</v>
      </c>
      <c r="Y22" s="345">
        <f t="shared" si="6"/>
        <v>-450000</v>
      </c>
      <c r="Z22" s="336">
        <f>+IF(X22&lt;&gt;0,+(Y22/X22)*100,0)</f>
        <v>-100</v>
      </c>
      <c r="AA22" s="350">
        <f>SUM(AA23:AA32)</f>
        <v>900000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900000</v>
      </c>
      <c r="F32" s="59">
        <v>900000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450000</v>
      </c>
      <c r="Y32" s="59">
        <v>-450000</v>
      </c>
      <c r="Z32" s="61">
        <v>-100</v>
      </c>
      <c r="AA32" s="62">
        <v>900000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949696</v>
      </c>
      <c r="F40" s="345">
        <f t="shared" si="9"/>
        <v>949696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474848</v>
      </c>
      <c r="Y40" s="345">
        <f t="shared" si="9"/>
        <v>-474848</v>
      </c>
      <c r="Z40" s="336">
        <f>+IF(X40&lt;&gt;0,+(Y40/X40)*100,0)</f>
        <v>-100</v>
      </c>
      <c r="AA40" s="350">
        <f>SUM(AA41:AA49)</f>
        <v>949696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949696</v>
      </c>
      <c r="F49" s="53">
        <v>949696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474848</v>
      </c>
      <c r="Y49" s="53">
        <v>-474848</v>
      </c>
      <c r="Z49" s="94">
        <v>-100</v>
      </c>
      <c r="AA49" s="95">
        <v>949696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4049696</v>
      </c>
      <c r="F60" s="264">
        <f t="shared" si="14"/>
        <v>4049696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2024848</v>
      </c>
      <c r="Y60" s="264">
        <f t="shared" si="14"/>
        <v>-2024848</v>
      </c>
      <c r="Z60" s="337">
        <f>+IF(X60&lt;&gt;0,+(Y60/X60)*100,0)</f>
        <v>-100</v>
      </c>
      <c r="AA60" s="232">
        <f>+AA57+AA54+AA51+AA40+AA37+AA34+AA22+AA5</f>
        <v>4049696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215732289</v>
      </c>
      <c r="D5" s="153">
        <f>SUM(D6:D8)</f>
        <v>0</v>
      </c>
      <c r="E5" s="154">
        <f t="shared" si="0"/>
        <v>178319235</v>
      </c>
      <c r="F5" s="100">
        <f t="shared" si="0"/>
        <v>178319235</v>
      </c>
      <c r="G5" s="100">
        <f t="shared" si="0"/>
        <v>46356622</v>
      </c>
      <c r="H5" s="100">
        <f t="shared" si="0"/>
        <v>871996</v>
      </c>
      <c r="I5" s="100">
        <f t="shared" si="0"/>
        <v>915699</v>
      </c>
      <c r="J5" s="100">
        <f t="shared" si="0"/>
        <v>48144317</v>
      </c>
      <c r="K5" s="100">
        <f t="shared" si="0"/>
        <v>777524</v>
      </c>
      <c r="L5" s="100">
        <f t="shared" si="0"/>
        <v>718607</v>
      </c>
      <c r="M5" s="100">
        <f t="shared" si="0"/>
        <v>37208639</v>
      </c>
      <c r="N5" s="100">
        <f t="shared" si="0"/>
        <v>38704770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86849087</v>
      </c>
      <c r="X5" s="100">
        <f t="shared" si="0"/>
        <v>89159616</v>
      </c>
      <c r="Y5" s="100">
        <f t="shared" si="0"/>
        <v>-2310529</v>
      </c>
      <c r="Z5" s="137">
        <f>+IF(X5&lt;&gt;0,+(Y5/X5)*100,0)</f>
        <v>-2.59145239028396</v>
      </c>
      <c r="AA5" s="153">
        <f>SUM(AA6:AA8)</f>
        <v>178319235</v>
      </c>
    </row>
    <row r="6" spans="1:27" ht="12.75">
      <c r="A6" s="138" t="s">
        <v>75</v>
      </c>
      <c r="B6" s="136"/>
      <c r="C6" s="155"/>
      <c r="D6" s="155"/>
      <c r="E6" s="156">
        <v>51732000</v>
      </c>
      <c r="F6" s="60">
        <v>51732000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25866000</v>
      </c>
      <c r="Y6" s="60">
        <v>-25866000</v>
      </c>
      <c r="Z6" s="140">
        <v>-100</v>
      </c>
      <c r="AA6" s="155">
        <v>51732000</v>
      </c>
    </row>
    <row r="7" spans="1:27" ht="12.75">
      <c r="A7" s="138" t="s">
        <v>76</v>
      </c>
      <c r="B7" s="136"/>
      <c r="C7" s="157">
        <v>215732289</v>
      </c>
      <c r="D7" s="157"/>
      <c r="E7" s="158">
        <v>126587235</v>
      </c>
      <c r="F7" s="159">
        <v>126587235</v>
      </c>
      <c r="G7" s="159">
        <v>46356622</v>
      </c>
      <c r="H7" s="159">
        <v>871996</v>
      </c>
      <c r="I7" s="159">
        <v>870257</v>
      </c>
      <c r="J7" s="159">
        <v>48098875</v>
      </c>
      <c r="K7" s="159">
        <v>777524</v>
      </c>
      <c r="L7" s="159">
        <v>670925</v>
      </c>
      <c r="M7" s="159">
        <v>37097575</v>
      </c>
      <c r="N7" s="159">
        <v>38546024</v>
      </c>
      <c r="O7" s="159"/>
      <c r="P7" s="159"/>
      <c r="Q7" s="159"/>
      <c r="R7" s="159"/>
      <c r="S7" s="159"/>
      <c r="T7" s="159"/>
      <c r="U7" s="159"/>
      <c r="V7" s="159"/>
      <c r="W7" s="159">
        <v>86644899</v>
      </c>
      <c r="X7" s="159">
        <v>63293616</v>
      </c>
      <c r="Y7" s="159">
        <v>23351283</v>
      </c>
      <c r="Z7" s="141">
        <v>36.89</v>
      </c>
      <c r="AA7" s="157">
        <v>126587235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>
        <v>45442</v>
      </c>
      <c r="J8" s="60">
        <v>45442</v>
      </c>
      <c r="K8" s="60"/>
      <c r="L8" s="60">
        <v>47682</v>
      </c>
      <c r="M8" s="60">
        <v>111064</v>
      </c>
      <c r="N8" s="60">
        <v>158746</v>
      </c>
      <c r="O8" s="60"/>
      <c r="P8" s="60"/>
      <c r="Q8" s="60"/>
      <c r="R8" s="60"/>
      <c r="S8" s="60"/>
      <c r="T8" s="60"/>
      <c r="U8" s="60"/>
      <c r="V8" s="60"/>
      <c r="W8" s="60">
        <v>204188</v>
      </c>
      <c r="X8" s="60"/>
      <c r="Y8" s="60">
        <v>204188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1956672</v>
      </c>
      <c r="D9" s="153">
        <f>SUM(D10:D14)</f>
        <v>0</v>
      </c>
      <c r="E9" s="154">
        <f t="shared" si="1"/>
        <v>489886</v>
      </c>
      <c r="F9" s="100">
        <f t="shared" si="1"/>
        <v>489886</v>
      </c>
      <c r="G9" s="100">
        <f t="shared" si="1"/>
        <v>6679</v>
      </c>
      <c r="H9" s="100">
        <f t="shared" si="1"/>
        <v>7144</v>
      </c>
      <c r="I9" s="100">
        <f t="shared" si="1"/>
        <v>18933</v>
      </c>
      <c r="J9" s="100">
        <f t="shared" si="1"/>
        <v>32756</v>
      </c>
      <c r="K9" s="100">
        <f t="shared" si="1"/>
        <v>6280</v>
      </c>
      <c r="L9" s="100">
        <f t="shared" si="1"/>
        <v>-6719</v>
      </c>
      <c r="M9" s="100">
        <f t="shared" si="1"/>
        <v>106749</v>
      </c>
      <c r="N9" s="100">
        <f t="shared" si="1"/>
        <v>106310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139066</v>
      </c>
      <c r="X9" s="100">
        <f t="shared" si="1"/>
        <v>244944</v>
      </c>
      <c r="Y9" s="100">
        <f t="shared" si="1"/>
        <v>-105878</v>
      </c>
      <c r="Z9" s="137">
        <f>+IF(X9&lt;&gt;0,+(Y9/X9)*100,0)</f>
        <v>-43.225390293291525</v>
      </c>
      <c r="AA9" s="153">
        <f>SUM(AA10:AA14)</f>
        <v>489886</v>
      </c>
    </row>
    <row r="10" spans="1:27" ht="12.75">
      <c r="A10" s="138" t="s">
        <v>79</v>
      </c>
      <c r="B10" s="136"/>
      <c r="C10" s="155">
        <v>1956672</v>
      </c>
      <c r="D10" s="155"/>
      <c r="E10" s="156">
        <v>352518</v>
      </c>
      <c r="F10" s="60">
        <v>352518</v>
      </c>
      <c r="G10" s="60">
        <v>3101</v>
      </c>
      <c r="H10" s="60"/>
      <c r="I10" s="60">
        <v>8296</v>
      </c>
      <c r="J10" s="60">
        <v>11397</v>
      </c>
      <c r="K10" s="60">
        <v>861</v>
      </c>
      <c r="L10" s="60"/>
      <c r="M10" s="60">
        <v>13586</v>
      </c>
      <c r="N10" s="60">
        <v>14447</v>
      </c>
      <c r="O10" s="60"/>
      <c r="P10" s="60"/>
      <c r="Q10" s="60"/>
      <c r="R10" s="60"/>
      <c r="S10" s="60"/>
      <c r="T10" s="60"/>
      <c r="U10" s="60"/>
      <c r="V10" s="60"/>
      <c r="W10" s="60">
        <v>25844</v>
      </c>
      <c r="X10" s="60">
        <v>176262</v>
      </c>
      <c r="Y10" s="60">
        <v>-150418</v>
      </c>
      <c r="Z10" s="140">
        <v>-85.34</v>
      </c>
      <c r="AA10" s="155">
        <v>352518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137368</v>
      </c>
      <c r="F12" s="60">
        <v>137368</v>
      </c>
      <c r="G12" s="60">
        <v>3578</v>
      </c>
      <c r="H12" s="60">
        <v>7144</v>
      </c>
      <c r="I12" s="60">
        <v>10637</v>
      </c>
      <c r="J12" s="60">
        <v>21359</v>
      </c>
      <c r="K12" s="60">
        <v>5419</v>
      </c>
      <c r="L12" s="60">
        <v>-6719</v>
      </c>
      <c r="M12" s="60">
        <v>93163</v>
      </c>
      <c r="N12" s="60">
        <v>91863</v>
      </c>
      <c r="O12" s="60"/>
      <c r="P12" s="60"/>
      <c r="Q12" s="60"/>
      <c r="R12" s="60"/>
      <c r="S12" s="60"/>
      <c r="T12" s="60"/>
      <c r="U12" s="60"/>
      <c r="V12" s="60"/>
      <c r="W12" s="60">
        <v>113222</v>
      </c>
      <c r="X12" s="60">
        <v>68682</v>
      </c>
      <c r="Y12" s="60">
        <v>44540</v>
      </c>
      <c r="Z12" s="140">
        <v>64.85</v>
      </c>
      <c r="AA12" s="155">
        <v>137368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27556150</v>
      </c>
      <c r="F15" s="100">
        <f t="shared" si="2"/>
        <v>27556150</v>
      </c>
      <c r="G15" s="100">
        <f t="shared" si="2"/>
        <v>129273</v>
      </c>
      <c r="H15" s="100">
        <f t="shared" si="2"/>
        <v>133647</v>
      </c>
      <c r="I15" s="100">
        <f t="shared" si="2"/>
        <v>108096</v>
      </c>
      <c r="J15" s="100">
        <f t="shared" si="2"/>
        <v>371016</v>
      </c>
      <c r="K15" s="100">
        <f t="shared" si="2"/>
        <v>148670</v>
      </c>
      <c r="L15" s="100">
        <f t="shared" si="2"/>
        <v>122301</v>
      </c>
      <c r="M15" s="100">
        <f t="shared" si="2"/>
        <v>5195</v>
      </c>
      <c r="N15" s="100">
        <f t="shared" si="2"/>
        <v>276166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647182</v>
      </c>
      <c r="X15" s="100">
        <f t="shared" si="2"/>
        <v>13778076</v>
      </c>
      <c r="Y15" s="100">
        <f t="shared" si="2"/>
        <v>-13130894</v>
      </c>
      <c r="Z15" s="137">
        <f>+IF(X15&lt;&gt;0,+(Y15/X15)*100,0)</f>
        <v>-95.30281296169363</v>
      </c>
      <c r="AA15" s="153">
        <f>SUM(AA16:AA18)</f>
        <v>27556150</v>
      </c>
    </row>
    <row r="16" spans="1:27" ht="12.75">
      <c r="A16" s="138" t="s">
        <v>85</v>
      </c>
      <c r="B16" s="136"/>
      <c r="C16" s="155"/>
      <c r="D16" s="155"/>
      <c r="E16" s="156">
        <v>25346950</v>
      </c>
      <c r="F16" s="60">
        <v>25346950</v>
      </c>
      <c r="G16" s="60"/>
      <c r="H16" s="60"/>
      <c r="I16" s="60"/>
      <c r="J16" s="60"/>
      <c r="K16" s="60"/>
      <c r="L16" s="60"/>
      <c r="M16" s="60">
        <v>5195</v>
      </c>
      <c r="N16" s="60">
        <v>5195</v>
      </c>
      <c r="O16" s="60"/>
      <c r="P16" s="60"/>
      <c r="Q16" s="60"/>
      <c r="R16" s="60"/>
      <c r="S16" s="60"/>
      <c r="T16" s="60"/>
      <c r="U16" s="60"/>
      <c r="V16" s="60"/>
      <c r="W16" s="60">
        <v>5195</v>
      </c>
      <c r="X16" s="60">
        <v>12673476</v>
      </c>
      <c r="Y16" s="60">
        <v>-12668281</v>
      </c>
      <c r="Z16" s="140">
        <v>-99.96</v>
      </c>
      <c r="AA16" s="155">
        <v>25346950</v>
      </c>
    </row>
    <row r="17" spans="1:27" ht="12.75">
      <c r="A17" s="138" t="s">
        <v>86</v>
      </c>
      <c r="B17" s="136"/>
      <c r="C17" s="155"/>
      <c r="D17" s="155"/>
      <c r="E17" s="156">
        <v>2209200</v>
      </c>
      <c r="F17" s="60">
        <v>2209200</v>
      </c>
      <c r="G17" s="60">
        <v>129273</v>
      </c>
      <c r="H17" s="60">
        <v>133647</v>
      </c>
      <c r="I17" s="60">
        <v>108096</v>
      </c>
      <c r="J17" s="60">
        <v>371016</v>
      </c>
      <c r="K17" s="60">
        <v>148670</v>
      </c>
      <c r="L17" s="60">
        <v>122301</v>
      </c>
      <c r="M17" s="60"/>
      <c r="N17" s="60">
        <v>270971</v>
      </c>
      <c r="O17" s="60"/>
      <c r="P17" s="60"/>
      <c r="Q17" s="60"/>
      <c r="R17" s="60"/>
      <c r="S17" s="60"/>
      <c r="T17" s="60"/>
      <c r="U17" s="60"/>
      <c r="V17" s="60"/>
      <c r="W17" s="60">
        <v>641987</v>
      </c>
      <c r="X17" s="60">
        <v>1104600</v>
      </c>
      <c r="Y17" s="60">
        <v>-462613</v>
      </c>
      <c r="Z17" s="140">
        <v>-41.88</v>
      </c>
      <c r="AA17" s="155">
        <v>2209200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408853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48015</v>
      </c>
      <c r="H19" s="100">
        <f t="shared" si="3"/>
        <v>0</v>
      </c>
      <c r="I19" s="100">
        <f t="shared" si="3"/>
        <v>0</v>
      </c>
      <c r="J19" s="100">
        <f t="shared" si="3"/>
        <v>48015</v>
      </c>
      <c r="K19" s="100">
        <f t="shared" si="3"/>
        <v>47682</v>
      </c>
      <c r="L19" s="100">
        <f t="shared" si="3"/>
        <v>0</v>
      </c>
      <c r="M19" s="100">
        <f t="shared" si="3"/>
        <v>0</v>
      </c>
      <c r="N19" s="100">
        <f t="shared" si="3"/>
        <v>47682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95697</v>
      </c>
      <c r="X19" s="100">
        <f t="shared" si="3"/>
        <v>0</v>
      </c>
      <c r="Y19" s="100">
        <f t="shared" si="3"/>
        <v>95697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408853</v>
      </c>
      <c r="D23" s="155"/>
      <c r="E23" s="156"/>
      <c r="F23" s="60"/>
      <c r="G23" s="60">
        <v>48015</v>
      </c>
      <c r="H23" s="60"/>
      <c r="I23" s="60"/>
      <c r="J23" s="60">
        <v>48015</v>
      </c>
      <c r="K23" s="60">
        <v>47682</v>
      </c>
      <c r="L23" s="60"/>
      <c r="M23" s="60"/>
      <c r="N23" s="60">
        <v>47682</v>
      </c>
      <c r="O23" s="60"/>
      <c r="P23" s="60"/>
      <c r="Q23" s="60"/>
      <c r="R23" s="60"/>
      <c r="S23" s="60"/>
      <c r="T23" s="60"/>
      <c r="U23" s="60"/>
      <c r="V23" s="60"/>
      <c r="W23" s="60">
        <v>95697</v>
      </c>
      <c r="X23" s="60"/>
      <c r="Y23" s="60">
        <v>95697</v>
      </c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218097814</v>
      </c>
      <c r="D25" s="168">
        <f>+D5+D9+D15+D19+D24</f>
        <v>0</v>
      </c>
      <c r="E25" s="169">
        <f t="shared" si="4"/>
        <v>206365271</v>
      </c>
      <c r="F25" s="73">
        <f t="shared" si="4"/>
        <v>206365271</v>
      </c>
      <c r="G25" s="73">
        <f t="shared" si="4"/>
        <v>46540589</v>
      </c>
      <c r="H25" s="73">
        <f t="shared" si="4"/>
        <v>1012787</v>
      </c>
      <c r="I25" s="73">
        <f t="shared" si="4"/>
        <v>1042728</v>
      </c>
      <c r="J25" s="73">
        <f t="shared" si="4"/>
        <v>48596104</v>
      </c>
      <c r="K25" s="73">
        <f t="shared" si="4"/>
        <v>980156</v>
      </c>
      <c r="L25" s="73">
        <f t="shared" si="4"/>
        <v>834189</v>
      </c>
      <c r="M25" s="73">
        <f t="shared" si="4"/>
        <v>37320583</v>
      </c>
      <c r="N25" s="73">
        <f t="shared" si="4"/>
        <v>39134928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87731032</v>
      </c>
      <c r="X25" s="73">
        <f t="shared" si="4"/>
        <v>103182636</v>
      </c>
      <c r="Y25" s="73">
        <f t="shared" si="4"/>
        <v>-15451604</v>
      </c>
      <c r="Z25" s="170">
        <f>+IF(X25&lt;&gt;0,+(Y25/X25)*100,0)</f>
        <v>-14.975004127632483</v>
      </c>
      <c r="AA25" s="168">
        <f>+AA5+AA9+AA15+AA19+AA24</f>
        <v>206365271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153160661</v>
      </c>
      <c r="D28" s="153">
        <f>SUM(D29:D31)</f>
        <v>0</v>
      </c>
      <c r="E28" s="154">
        <f t="shared" si="5"/>
        <v>81133434</v>
      </c>
      <c r="F28" s="100">
        <f t="shared" si="5"/>
        <v>81133434</v>
      </c>
      <c r="G28" s="100">
        <f t="shared" si="5"/>
        <v>4913599</v>
      </c>
      <c r="H28" s="100">
        <f t="shared" si="5"/>
        <v>6319101</v>
      </c>
      <c r="I28" s="100">
        <f t="shared" si="5"/>
        <v>6138180</v>
      </c>
      <c r="J28" s="100">
        <f t="shared" si="5"/>
        <v>17370880</v>
      </c>
      <c r="K28" s="100">
        <f t="shared" si="5"/>
        <v>7045084</v>
      </c>
      <c r="L28" s="100">
        <f t="shared" si="5"/>
        <v>5501174</v>
      </c>
      <c r="M28" s="100">
        <f t="shared" si="5"/>
        <v>7063234</v>
      </c>
      <c r="N28" s="100">
        <f t="shared" si="5"/>
        <v>19609492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36980372</v>
      </c>
      <c r="X28" s="100">
        <f t="shared" si="5"/>
        <v>41387555</v>
      </c>
      <c r="Y28" s="100">
        <f t="shared" si="5"/>
        <v>-4407183</v>
      </c>
      <c r="Z28" s="137">
        <f>+IF(X28&lt;&gt;0,+(Y28/X28)*100,0)</f>
        <v>-10.648570566683633</v>
      </c>
      <c r="AA28" s="153">
        <f>SUM(AA29:AA31)</f>
        <v>81133434</v>
      </c>
    </row>
    <row r="29" spans="1:27" ht="12.75">
      <c r="A29" s="138" t="s">
        <v>75</v>
      </c>
      <c r="B29" s="136"/>
      <c r="C29" s="155">
        <v>11443831</v>
      </c>
      <c r="D29" s="155"/>
      <c r="E29" s="156">
        <v>16390712</v>
      </c>
      <c r="F29" s="60">
        <v>16390712</v>
      </c>
      <c r="G29" s="60">
        <v>1627918</v>
      </c>
      <c r="H29" s="60">
        <v>2480637</v>
      </c>
      <c r="I29" s="60">
        <v>2304823</v>
      </c>
      <c r="J29" s="60">
        <v>6413378</v>
      </c>
      <c r="K29" s="60">
        <v>1967015</v>
      </c>
      <c r="L29" s="60">
        <v>1946736</v>
      </c>
      <c r="M29" s="60">
        <v>3927322</v>
      </c>
      <c r="N29" s="60">
        <v>7841073</v>
      </c>
      <c r="O29" s="60"/>
      <c r="P29" s="60"/>
      <c r="Q29" s="60"/>
      <c r="R29" s="60"/>
      <c r="S29" s="60"/>
      <c r="T29" s="60"/>
      <c r="U29" s="60"/>
      <c r="V29" s="60"/>
      <c r="W29" s="60">
        <v>14254451</v>
      </c>
      <c r="X29" s="60">
        <v>8195358</v>
      </c>
      <c r="Y29" s="60">
        <v>6059093</v>
      </c>
      <c r="Z29" s="140">
        <v>73.93</v>
      </c>
      <c r="AA29" s="155">
        <v>16390712</v>
      </c>
    </row>
    <row r="30" spans="1:27" ht="12.75">
      <c r="A30" s="138" t="s">
        <v>76</v>
      </c>
      <c r="B30" s="136"/>
      <c r="C30" s="157">
        <v>141716830</v>
      </c>
      <c r="D30" s="157"/>
      <c r="E30" s="158">
        <v>50998211</v>
      </c>
      <c r="F30" s="159">
        <v>50998211</v>
      </c>
      <c r="G30" s="159">
        <v>1514483</v>
      </c>
      <c r="H30" s="159">
        <v>3150013</v>
      </c>
      <c r="I30" s="159">
        <v>3194838</v>
      </c>
      <c r="J30" s="159">
        <v>7859334</v>
      </c>
      <c r="K30" s="159">
        <v>4443105</v>
      </c>
      <c r="L30" s="159">
        <v>3005008</v>
      </c>
      <c r="M30" s="159">
        <v>1432526</v>
      </c>
      <c r="N30" s="159">
        <v>8880639</v>
      </c>
      <c r="O30" s="159"/>
      <c r="P30" s="159"/>
      <c r="Q30" s="159"/>
      <c r="R30" s="159"/>
      <c r="S30" s="159"/>
      <c r="T30" s="159"/>
      <c r="U30" s="159"/>
      <c r="V30" s="159"/>
      <c r="W30" s="159">
        <v>16739973</v>
      </c>
      <c r="X30" s="159">
        <v>31475986</v>
      </c>
      <c r="Y30" s="159">
        <v>-14736013</v>
      </c>
      <c r="Z30" s="141">
        <v>-46.82</v>
      </c>
      <c r="AA30" s="157">
        <v>50998211</v>
      </c>
    </row>
    <row r="31" spans="1:27" ht="12.75">
      <c r="A31" s="138" t="s">
        <v>77</v>
      </c>
      <c r="B31" s="136"/>
      <c r="C31" s="155"/>
      <c r="D31" s="155"/>
      <c r="E31" s="156">
        <v>13744511</v>
      </c>
      <c r="F31" s="60">
        <v>13744511</v>
      </c>
      <c r="G31" s="60">
        <v>1771198</v>
      </c>
      <c r="H31" s="60">
        <v>688451</v>
      </c>
      <c r="I31" s="60">
        <v>638519</v>
      </c>
      <c r="J31" s="60">
        <v>3098168</v>
      </c>
      <c r="K31" s="60">
        <v>634964</v>
      </c>
      <c r="L31" s="60">
        <v>549430</v>
      </c>
      <c r="M31" s="60">
        <v>1703386</v>
      </c>
      <c r="N31" s="60">
        <v>2887780</v>
      </c>
      <c r="O31" s="60"/>
      <c r="P31" s="60"/>
      <c r="Q31" s="60"/>
      <c r="R31" s="60"/>
      <c r="S31" s="60"/>
      <c r="T31" s="60"/>
      <c r="U31" s="60"/>
      <c r="V31" s="60"/>
      <c r="W31" s="60">
        <v>5985948</v>
      </c>
      <c r="X31" s="60">
        <v>1716211</v>
      </c>
      <c r="Y31" s="60">
        <v>4269737</v>
      </c>
      <c r="Z31" s="140">
        <v>248.79</v>
      </c>
      <c r="AA31" s="155">
        <v>13744511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23495579</v>
      </c>
      <c r="F32" s="100">
        <f t="shared" si="6"/>
        <v>23495579</v>
      </c>
      <c r="G32" s="100">
        <f t="shared" si="6"/>
        <v>1366622</v>
      </c>
      <c r="H32" s="100">
        <f t="shared" si="6"/>
        <v>1974373</v>
      </c>
      <c r="I32" s="100">
        <f t="shared" si="6"/>
        <v>1692154</v>
      </c>
      <c r="J32" s="100">
        <f t="shared" si="6"/>
        <v>5033149</v>
      </c>
      <c r="K32" s="100">
        <f t="shared" si="6"/>
        <v>1874489</v>
      </c>
      <c r="L32" s="100">
        <f t="shared" si="6"/>
        <v>1408508</v>
      </c>
      <c r="M32" s="100">
        <f t="shared" si="6"/>
        <v>1864501</v>
      </c>
      <c r="N32" s="100">
        <f t="shared" si="6"/>
        <v>5147498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10180647</v>
      </c>
      <c r="X32" s="100">
        <f t="shared" si="6"/>
        <v>11747790</v>
      </c>
      <c r="Y32" s="100">
        <f t="shared" si="6"/>
        <v>-1567143</v>
      </c>
      <c r="Z32" s="137">
        <f>+IF(X32&lt;&gt;0,+(Y32/X32)*100,0)</f>
        <v>-13.339896269851605</v>
      </c>
      <c r="AA32" s="153">
        <f>SUM(AA33:AA37)</f>
        <v>23495579</v>
      </c>
    </row>
    <row r="33" spans="1:27" ht="12.75">
      <c r="A33" s="138" t="s">
        <v>79</v>
      </c>
      <c r="B33" s="136"/>
      <c r="C33" s="155"/>
      <c r="D33" s="155"/>
      <c r="E33" s="156">
        <v>20532054</v>
      </c>
      <c r="F33" s="60">
        <v>20532054</v>
      </c>
      <c r="G33" s="60">
        <v>1366622</v>
      </c>
      <c r="H33" s="60">
        <v>1456500</v>
      </c>
      <c r="I33" s="60">
        <v>1666511</v>
      </c>
      <c r="J33" s="60">
        <v>4489633</v>
      </c>
      <c r="K33" s="60">
        <v>1497842</v>
      </c>
      <c r="L33" s="60">
        <v>1368157</v>
      </c>
      <c r="M33" s="60">
        <v>1563581</v>
      </c>
      <c r="N33" s="60">
        <v>4429580</v>
      </c>
      <c r="O33" s="60"/>
      <c r="P33" s="60"/>
      <c r="Q33" s="60"/>
      <c r="R33" s="60"/>
      <c r="S33" s="60"/>
      <c r="T33" s="60"/>
      <c r="U33" s="60"/>
      <c r="V33" s="60"/>
      <c r="W33" s="60">
        <v>8919213</v>
      </c>
      <c r="X33" s="60">
        <v>10266030</v>
      </c>
      <c r="Y33" s="60">
        <v>-1346817</v>
      </c>
      <c r="Z33" s="140">
        <v>-13.12</v>
      </c>
      <c r="AA33" s="155">
        <v>20532054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>
        <v>19698</v>
      </c>
      <c r="I34" s="60">
        <v>25643</v>
      </c>
      <c r="J34" s="60">
        <v>45341</v>
      </c>
      <c r="K34" s="60">
        <v>45843</v>
      </c>
      <c r="L34" s="60">
        <v>23287</v>
      </c>
      <c r="M34" s="60">
        <v>45843</v>
      </c>
      <c r="N34" s="60">
        <v>114973</v>
      </c>
      <c r="O34" s="60"/>
      <c r="P34" s="60"/>
      <c r="Q34" s="60"/>
      <c r="R34" s="60"/>
      <c r="S34" s="60"/>
      <c r="T34" s="60"/>
      <c r="U34" s="60"/>
      <c r="V34" s="60"/>
      <c r="W34" s="60">
        <v>160314</v>
      </c>
      <c r="X34" s="60"/>
      <c r="Y34" s="60">
        <v>160314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2200000</v>
      </c>
      <c r="F35" s="60">
        <v>2200000</v>
      </c>
      <c r="G35" s="60"/>
      <c r="H35" s="60">
        <v>498175</v>
      </c>
      <c r="I35" s="60"/>
      <c r="J35" s="60">
        <v>498175</v>
      </c>
      <c r="K35" s="60">
        <v>330804</v>
      </c>
      <c r="L35" s="60">
        <v>17064</v>
      </c>
      <c r="M35" s="60">
        <v>255077</v>
      </c>
      <c r="N35" s="60">
        <v>602945</v>
      </c>
      <c r="O35" s="60"/>
      <c r="P35" s="60"/>
      <c r="Q35" s="60"/>
      <c r="R35" s="60"/>
      <c r="S35" s="60"/>
      <c r="T35" s="60"/>
      <c r="U35" s="60"/>
      <c r="V35" s="60"/>
      <c r="W35" s="60">
        <v>1101120</v>
      </c>
      <c r="X35" s="60">
        <v>1099998</v>
      </c>
      <c r="Y35" s="60">
        <v>1122</v>
      </c>
      <c r="Z35" s="140">
        <v>0.1</v>
      </c>
      <c r="AA35" s="155">
        <v>2200000</v>
      </c>
    </row>
    <row r="36" spans="1:27" ht="12.75">
      <c r="A36" s="138" t="s">
        <v>82</v>
      </c>
      <c r="B36" s="136"/>
      <c r="C36" s="155"/>
      <c r="D36" s="155"/>
      <c r="E36" s="156">
        <v>763525</v>
      </c>
      <c r="F36" s="60">
        <v>763525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381762</v>
      </c>
      <c r="Y36" s="60">
        <v>-381762</v>
      </c>
      <c r="Z36" s="140">
        <v>-100</v>
      </c>
      <c r="AA36" s="155">
        <v>763525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12820965</v>
      </c>
      <c r="F38" s="100">
        <f t="shared" si="7"/>
        <v>12820965</v>
      </c>
      <c r="G38" s="100">
        <f t="shared" si="7"/>
        <v>879543</v>
      </c>
      <c r="H38" s="100">
        <f t="shared" si="7"/>
        <v>950103</v>
      </c>
      <c r="I38" s="100">
        <f t="shared" si="7"/>
        <v>875606</v>
      </c>
      <c r="J38" s="100">
        <f t="shared" si="7"/>
        <v>2705252</v>
      </c>
      <c r="K38" s="100">
        <f t="shared" si="7"/>
        <v>589990</v>
      </c>
      <c r="L38" s="100">
        <f t="shared" si="7"/>
        <v>192608</v>
      </c>
      <c r="M38" s="100">
        <f t="shared" si="7"/>
        <v>1152344</v>
      </c>
      <c r="N38" s="100">
        <f t="shared" si="7"/>
        <v>1934942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4640194</v>
      </c>
      <c r="X38" s="100">
        <f t="shared" si="7"/>
        <v>6410484</v>
      </c>
      <c r="Y38" s="100">
        <f t="shared" si="7"/>
        <v>-1770290</v>
      </c>
      <c r="Z38" s="137">
        <f>+IF(X38&lt;&gt;0,+(Y38/X38)*100,0)</f>
        <v>-27.615543537742237</v>
      </c>
      <c r="AA38" s="153">
        <f>SUM(AA39:AA41)</f>
        <v>12820965</v>
      </c>
    </row>
    <row r="39" spans="1:27" ht="12.75">
      <c r="A39" s="138" t="s">
        <v>85</v>
      </c>
      <c r="B39" s="136"/>
      <c r="C39" s="155"/>
      <c r="D39" s="155"/>
      <c r="E39" s="156">
        <v>9338528</v>
      </c>
      <c r="F39" s="60">
        <v>9338528</v>
      </c>
      <c r="G39" s="60">
        <v>562719</v>
      </c>
      <c r="H39" s="60">
        <v>387563</v>
      </c>
      <c r="I39" s="60">
        <v>200229</v>
      </c>
      <c r="J39" s="60">
        <v>1150511</v>
      </c>
      <c r="K39" s="60">
        <v>179724</v>
      </c>
      <c r="L39" s="60">
        <v>192608</v>
      </c>
      <c r="M39" s="60">
        <v>805058</v>
      </c>
      <c r="N39" s="60">
        <v>1177390</v>
      </c>
      <c r="O39" s="60"/>
      <c r="P39" s="60"/>
      <c r="Q39" s="60"/>
      <c r="R39" s="60"/>
      <c r="S39" s="60"/>
      <c r="T39" s="60"/>
      <c r="U39" s="60"/>
      <c r="V39" s="60"/>
      <c r="W39" s="60">
        <v>2327901</v>
      </c>
      <c r="X39" s="60">
        <v>4669266</v>
      </c>
      <c r="Y39" s="60">
        <v>-2341365</v>
      </c>
      <c r="Z39" s="140">
        <v>-50.14</v>
      </c>
      <c r="AA39" s="155">
        <v>9338528</v>
      </c>
    </row>
    <row r="40" spans="1:27" ht="12.75">
      <c r="A40" s="138" t="s">
        <v>86</v>
      </c>
      <c r="B40" s="136"/>
      <c r="C40" s="155"/>
      <c r="D40" s="155"/>
      <c r="E40" s="156">
        <v>1640437</v>
      </c>
      <c r="F40" s="60">
        <v>1640437</v>
      </c>
      <c r="G40" s="60">
        <v>287124</v>
      </c>
      <c r="H40" s="60">
        <v>548400</v>
      </c>
      <c r="I40" s="60">
        <v>107348</v>
      </c>
      <c r="J40" s="60">
        <v>942872</v>
      </c>
      <c r="K40" s="60">
        <v>345600</v>
      </c>
      <c r="L40" s="60"/>
      <c r="M40" s="60">
        <v>282620</v>
      </c>
      <c r="N40" s="60">
        <v>628220</v>
      </c>
      <c r="O40" s="60"/>
      <c r="P40" s="60"/>
      <c r="Q40" s="60"/>
      <c r="R40" s="60"/>
      <c r="S40" s="60"/>
      <c r="T40" s="60"/>
      <c r="U40" s="60"/>
      <c r="V40" s="60"/>
      <c r="W40" s="60">
        <v>1571092</v>
      </c>
      <c r="X40" s="60">
        <v>820218</v>
      </c>
      <c r="Y40" s="60">
        <v>750874</v>
      </c>
      <c r="Z40" s="140">
        <v>91.55</v>
      </c>
      <c r="AA40" s="155">
        <v>1640437</v>
      </c>
    </row>
    <row r="41" spans="1:27" ht="12.75">
      <c r="A41" s="138" t="s">
        <v>87</v>
      </c>
      <c r="B41" s="136"/>
      <c r="C41" s="155"/>
      <c r="D41" s="155"/>
      <c r="E41" s="156">
        <v>1842000</v>
      </c>
      <c r="F41" s="60">
        <v>1842000</v>
      </c>
      <c r="G41" s="60">
        <v>29700</v>
      </c>
      <c r="H41" s="60">
        <v>14140</v>
      </c>
      <c r="I41" s="60">
        <v>568029</v>
      </c>
      <c r="J41" s="60">
        <v>611869</v>
      </c>
      <c r="K41" s="60">
        <v>64666</v>
      </c>
      <c r="L41" s="60"/>
      <c r="M41" s="60">
        <v>64666</v>
      </c>
      <c r="N41" s="60">
        <v>129332</v>
      </c>
      <c r="O41" s="60"/>
      <c r="P41" s="60"/>
      <c r="Q41" s="60"/>
      <c r="R41" s="60"/>
      <c r="S41" s="60"/>
      <c r="T41" s="60"/>
      <c r="U41" s="60"/>
      <c r="V41" s="60"/>
      <c r="W41" s="60">
        <v>741201</v>
      </c>
      <c r="X41" s="60">
        <v>921000</v>
      </c>
      <c r="Y41" s="60">
        <v>-179799</v>
      </c>
      <c r="Z41" s="140">
        <v>-19.52</v>
      </c>
      <c r="AA41" s="155">
        <v>1842000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4646900</v>
      </c>
      <c r="F42" s="100">
        <f t="shared" si="8"/>
        <v>4646900</v>
      </c>
      <c r="G42" s="100">
        <f t="shared" si="8"/>
        <v>0</v>
      </c>
      <c r="H42" s="100">
        <f t="shared" si="8"/>
        <v>218820</v>
      </c>
      <c r="I42" s="100">
        <f t="shared" si="8"/>
        <v>234036</v>
      </c>
      <c r="J42" s="100">
        <f t="shared" si="8"/>
        <v>452856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452856</v>
      </c>
      <c r="X42" s="100">
        <f t="shared" si="8"/>
        <v>2323452</v>
      </c>
      <c r="Y42" s="100">
        <f t="shared" si="8"/>
        <v>-1870596</v>
      </c>
      <c r="Z42" s="137">
        <f>+IF(X42&lt;&gt;0,+(Y42/X42)*100,0)</f>
        <v>-80.50934557718429</v>
      </c>
      <c r="AA42" s="153">
        <f>SUM(AA43:AA46)</f>
        <v>4646900</v>
      </c>
    </row>
    <row r="43" spans="1:27" ht="12.75">
      <c r="A43" s="138" t="s">
        <v>89</v>
      </c>
      <c r="B43" s="136"/>
      <c r="C43" s="155"/>
      <c r="D43" s="155"/>
      <c r="E43" s="156">
        <v>300000</v>
      </c>
      <c r="F43" s="60">
        <v>300000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150000</v>
      </c>
      <c r="Y43" s="60">
        <v>-150000</v>
      </c>
      <c r="Z43" s="140">
        <v>-100</v>
      </c>
      <c r="AA43" s="155">
        <v>300000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4346900</v>
      </c>
      <c r="F46" s="60">
        <v>4346900</v>
      </c>
      <c r="G46" s="60"/>
      <c r="H46" s="60">
        <v>218820</v>
      </c>
      <c r="I46" s="60">
        <v>234036</v>
      </c>
      <c r="J46" s="60">
        <v>452856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452856</v>
      </c>
      <c r="X46" s="60">
        <v>2173452</v>
      </c>
      <c r="Y46" s="60">
        <v>-1720596</v>
      </c>
      <c r="Z46" s="140">
        <v>-79.16</v>
      </c>
      <c r="AA46" s="155">
        <v>4346900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3610000</v>
      </c>
      <c r="F47" s="100">
        <v>3610000</v>
      </c>
      <c r="G47" s="100">
        <v>61551</v>
      </c>
      <c r="H47" s="100">
        <v>130350</v>
      </c>
      <c r="I47" s="100">
        <v>245959</v>
      </c>
      <c r="J47" s="100">
        <v>437860</v>
      </c>
      <c r="K47" s="100">
        <v>264120</v>
      </c>
      <c r="L47" s="100">
        <v>29479</v>
      </c>
      <c r="M47" s="100"/>
      <c r="N47" s="100">
        <v>293599</v>
      </c>
      <c r="O47" s="100"/>
      <c r="P47" s="100"/>
      <c r="Q47" s="100"/>
      <c r="R47" s="100"/>
      <c r="S47" s="100"/>
      <c r="T47" s="100"/>
      <c r="U47" s="100"/>
      <c r="V47" s="100"/>
      <c r="W47" s="100">
        <v>731459</v>
      </c>
      <c r="X47" s="100">
        <v>1804998</v>
      </c>
      <c r="Y47" s="100">
        <v>-1073539</v>
      </c>
      <c r="Z47" s="137">
        <v>-59.48</v>
      </c>
      <c r="AA47" s="153">
        <v>3610000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153160661</v>
      </c>
      <c r="D48" s="168">
        <f>+D28+D32+D38+D42+D47</f>
        <v>0</v>
      </c>
      <c r="E48" s="169">
        <f t="shared" si="9"/>
        <v>125706878</v>
      </c>
      <c r="F48" s="73">
        <f t="shared" si="9"/>
        <v>125706878</v>
      </c>
      <c r="G48" s="73">
        <f t="shared" si="9"/>
        <v>7221315</v>
      </c>
      <c r="H48" s="73">
        <f t="shared" si="9"/>
        <v>9592747</v>
      </c>
      <c r="I48" s="73">
        <f t="shared" si="9"/>
        <v>9185935</v>
      </c>
      <c r="J48" s="73">
        <f t="shared" si="9"/>
        <v>25999997</v>
      </c>
      <c r="K48" s="73">
        <f t="shared" si="9"/>
        <v>9773683</v>
      </c>
      <c r="L48" s="73">
        <f t="shared" si="9"/>
        <v>7131769</v>
      </c>
      <c r="M48" s="73">
        <f t="shared" si="9"/>
        <v>10080079</v>
      </c>
      <c r="N48" s="73">
        <f t="shared" si="9"/>
        <v>26985531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52985528</v>
      </c>
      <c r="X48" s="73">
        <f t="shared" si="9"/>
        <v>63674279</v>
      </c>
      <c r="Y48" s="73">
        <f t="shared" si="9"/>
        <v>-10688751</v>
      </c>
      <c r="Z48" s="170">
        <f>+IF(X48&lt;&gt;0,+(Y48/X48)*100,0)</f>
        <v>-16.786607037984677</v>
      </c>
      <c r="AA48" s="168">
        <f>+AA28+AA32+AA38+AA42+AA47</f>
        <v>125706878</v>
      </c>
    </row>
    <row r="49" spans="1:27" ht="12.75">
      <c r="A49" s="148" t="s">
        <v>49</v>
      </c>
      <c r="B49" s="149"/>
      <c r="C49" s="171">
        <f aca="true" t="shared" si="10" ref="C49:Y49">+C25-C48</f>
        <v>64937153</v>
      </c>
      <c r="D49" s="171">
        <f>+D25-D48</f>
        <v>0</v>
      </c>
      <c r="E49" s="172">
        <f t="shared" si="10"/>
        <v>80658393</v>
      </c>
      <c r="F49" s="173">
        <f t="shared" si="10"/>
        <v>80658393</v>
      </c>
      <c r="G49" s="173">
        <f t="shared" si="10"/>
        <v>39319274</v>
      </c>
      <c r="H49" s="173">
        <f t="shared" si="10"/>
        <v>-8579960</v>
      </c>
      <c r="I49" s="173">
        <f t="shared" si="10"/>
        <v>-8143207</v>
      </c>
      <c r="J49" s="173">
        <f t="shared" si="10"/>
        <v>22596107</v>
      </c>
      <c r="K49" s="173">
        <f t="shared" si="10"/>
        <v>-8793527</v>
      </c>
      <c r="L49" s="173">
        <f t="shared" si="10"/>
        <v>-6297580</v>
      </c>
      <c r="M49" s="173">
        <f t="shared" si="10"/>
        <v>27240504</v>
      </c>
      <c r="N49" s="173">
        <f t="shared" si="10"/>
        <v>12149397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34745504</v>
      </c>
      <c r="X49" s="173">
        <f>IF(F25=F48,0,X25-X48)</f>
        <v>39508357</v>
      </c>
      <c r="Y49" s="173">
        <f t="shared" si="10"/>
        <v>-4762853</v>
      </c>
      <c r="Z49" s="174">
        <f>+IF(X49&lt;&gt;0,+(Y49/X49)*100,0)</f>
        <v>-12.055305159867823</v>
      </c>
      <c r="AA49" s="171">
        <f>+AA25-AA48</f>
        <v>80658393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8478171</v>
      </c>
      <c r="D5" s="155">
        <v>0</v>
      </c>
      <c r="E5" s="156">
        <v>9118974</v>
      </c>
      <c r="F5" s="60">
        <v>9118974</v>
      </c>
      <c r="G5" s="60">
        <v>770514</v>
      </c>
      <c r="H5" s="60">
        <v>773344</v>
      </c>
      <c r="I5" s="60">
        <v>772223</v>
      </c>
      <c r="J5" s="60">
        <v>2316081</v>
      </c>
      <c r="K5" s="60">
        <v>767802</v>
      </c>
      <c r="L5" s="60">
        <v>769390</v>
      </c>
      <c r="M5" s="60">
        <v>769445</v>
      </c>
      <c r="N5" s="60">
        <v>2306637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4622718</v>
      </c>
      <c r="X5" s="60">
        <v>4559490</v>
      </c>
      <c r="Y5" s="60">
        <v>63228</v>
      </c>
      <c r="Z5" s="140">
        <v>1.39</v>
      </c>
      <c r="AA5" s="155">
        <v>9118974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408853</v>
      </c>
      <c r="D10" s="155">
        <v>0</v>
      </c>
      <c r="E10" s="156">
        <v>0</v>
      </c>
      <c r="F10" s="54">
        <v>0</v>
      </c>
      <c r="G10" s="54">
        <v>48015</v>
      </c>
      <c r="H10" s="54">
        <v>0</v>
      </c>
      <c r="I10" s="54">
        <v>0</v>
      </c>
      <c r="J10" s="54">
        <v>48015</v>
      </c>
      <c r="K10" s="54">
        <v>47682</v>
      </c>
      <c r="L10" s="54">
        <v>0</v>
      </c>
      <c r="M10" s="54">
        <v>0</v>
      </c>
      <c r="N10" s="54">
        <v>47682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95697</v>
      </c>
      <c r="X10" s="54">
        <v>157800</v>
      </c>
      <c r="Y10" s="54">
        <v>-62103</v>
      </c>
      <c r="Z10" s="184">
        <v>-39.36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315600</v>
      </c>
      <c r="F11" s="60">
        <v>315600</v>
      </c>
      <c r="G11" s="60">
        <v>0</v>
      </c>
      <c r="H11" s="60">
        <v>0</v>
      </c>
      <c r="I11" s="60">
        <v>45442</v>
      </c>
      <c r="J11" s="60">
        <v>45442</v>
      </c>
      <c r="K11" s="60">
        <v>0</v>
      </c>
      <c r="L11" s="60">
        <v>47682</v>
      </c>
      <c r="M11" s="60">
        <v>0</v>
      </c>
      <c r="N11" s="60">
        <v>47682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93124</v>
      </c>
      <c r="X11" s="60"/>
      <c r="Y11" s="60">
        <v>93124</v>
      </c>
      <c r="Z11" s="140">
        <v>0</v>
      </c>
      <c r="AA11" s="155">
        <v>315600</v>
      </c>
    </row>
    <row r="12" spans="1:27" ht="12.75">
      <c r="A12" s="183" t="s">
        <v>108</v>
      </c>
      <c r="B12" s="185"/>
      <c r="C12" s="155">
        <v>1107475</v>
      </c>
      <c r="D12" s="155">
        <v>0</v>
      </c>
      <c r="E12" s="156">
        <v>1596883</v>
      </c>
      <c r="F12" s="60">
        <v>1596883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110515</v>
      </c>
      <c r="N12" s="60">
        <v>110515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110515</v>
      </c>
      <c r="X12" s="60">
        <v>798444</v>
      </c>
      <c r="Y12" s="60">
        <v>-687929</v>
      </c>
      <c r="Z12" s="140">
        <v>-86.16</v>
      </c>
      <c r="AA12" s="155">
        <v>1596883</v>
      </c>
    </row>
    <row r="13" spans="1:27" ht="12.75">
      <c r="A13" s="181" t="s">
        <v>109</v>
      </c>
      <c r="B13" s="185"/>
      <c r="C13" s="155">
        <v>1606275</v>
      </c>
      <c r="D13" s="155">
        <v>0</v>
      </c>
      <c r="E13" s="156">
        <v>1893600</v>
      </c>
      <c r="F13" s="60">
        <v>1893600</v>
      </c>
      <c r="G13" s="60">
        <v>97117</v>
      </c>
      <c r="H13" s="60">
        <v>0</v>
      </c>
      <c r="I13" s="60">
        <v>0</v>
      </c>
      <c r="J13" s="60">
        <v>97117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97117</v>
      </c>
      <c r="X13" s="60">
        <v>946800</v>
      </c>
      <c r="Y13" s="60">
        <v>-849683</v>
      </c>
      <c r="Z13" s="140">
        <v>-89.74</v>
      </c>
      <c r="AA13" s="155">
        <v>1893600</v>
      </c>
    </row>
    <row r="14" spans="1:27" ht="12.75">
      <c r="A14" s="181" t="s">
        <v>110</v>
      </c>
      <c r="B14" s="185"/>
      <c r="C14" s="155">
        <v>743219</v>
      </c>
      <c r="D14" s="155">
        <v>0</v>
      </c>
      <c r="E14" s="156">
        <v>368203</v>
      </c>
      <c r="F14" s="60">
        <v>368203</v>
      </c>
      <c r="G14" s="60">
        <v>0</v>
      </c>
      <c r="H14" s="60">
        <v>96972</v>
      </c>
      <c r="I14" s="60">
        <v>96972</v>
      </c>
      <c r="J14" s="60">
        <v>193944</v>
      </c>
      <c r="K14" s="60">
        <v>0</v>
      </c>
      <c r="L14" s="60">
        <v>-96100</v>
      </c>
      <c r="M14" s="60">
        <v>630</v>
      </c>
      <c r="N14" s="60">
        <v>-95470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98474</v>
      </c>
      <c r="X14" s="60">
        <v>184104</v>
      </c>
      <c r="Y14" s="60">
        <v>-85630</v>
      </c>
      <c r="Z14" s="140">
        <v>-46.51</v>
      </c>
      <c r="AA14" s="155">
        <v>368203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644750</v>
      </c>
      <c r="D16" s="155">
        <v>0</v>
      </c>
      <c r="E16" s="156">
        <v>137368</v>
      </c>
      <c r="F16" s="60">
        <v>137368</v>
      </c>
      <c r="G16" s="60">
        <v>3578</v>
      </c>
      <c r="H16" s="60">
        <v>7144</v>
      </c>
      <c r="I16" s="60">
        <v>10637</v>
      </c>
      <c r="J16" s="60">
        <v>21359</v>
      </c>
      <c r="K16" s="60">
        <v>154089</v>
      </c>
      <c r="L16" s="60">
        <v>-6719</v>
      </c>
      <c r="M16" s="60">
        <v>0</v>
      </c>
      <c r="N16" s="60">
        <v>147370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168729</v>
      </c>
      <c r="X16" s="60">
        <v>68682</v>
      </c>
      <c r="Y16" s="60">
        <v>100047</v>
      </c>
      <c r="Z16" s="140">
        <v>145.67</v>
      </c>
      <c r="AA16" s="155">
        <v>137368</v>
      </c>
    </row>
    <row r="17" spans="1:27" ht="12.75">
      <c r="A17" s="181" t="s">
        <v>113</v>
      </c>
      <c r="B17" s="185"/>
      <c r="C17" s="155">
        <v>1311922</v>
      </c>
      <c r="D17" s="155">
        <v>0</v>
      </c>
      <c r="E17" s="156">
        <v>2209200</v>
      </c>
      <c r="F17" s="60">
        <v>2209200</v>
      </c>
      <c r="G17" s="60">
        <v>129273</v>
      </c>
      <c r="H17" s="60">
        <v>133647</v>
      </c>
      <c r="I17" s="60">
        <v>108096</v>
      </c>
      <c r="J17" s="60">
        <v>371016</v>
      </c>
      <c r="K17" s="60">
        <v>0</v>
      </c>
      <c r="L17" s="60">
        <v>122301</v>
      </c>
      <c r="M17" s="60">
        <v>93163</v>
      </c>
      <c r="N17" s="60">
        <v>215464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586480</v>
      </c>
      <c r="X17" s="60">
        <v>1104600</v>
      </c>
      <c r="Y17" s="60">
        <v>-518120</v>
      </c>
      <c r="Z17" s="140">
        <v>-46.91</v>
      </c>
      <c r="AA17" s="155">
        <v>2209200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105107800</v>
      </c>
      <c r="D19" s="155">
        <v>0</v>
      </c>
      <c r="E19" s="156">
        <v>113211000</v>
      </c>
      <c r="F19" s="60">
        <v>113211000</v>
      </c>
      <c r="G19" s="60">
        <v>45409000</v>
      </c>
      <c r="H19" s="60">
        <v>0</v>
      </c>
      <c r="I19" s="60">
        <v>8000</v>
      </c>
      <c r="J19" s="60">
        <v>45417000</v>
      </c>
      <c r="K19" s="60">
        <v>0</v>
      </c>
      <c r="L19" s="60">
        <v>0</v>
      </c>
      <c r="M19" s="60">
        <v>36327000</v>
      </c>
      <c r="N19" s="60">
        <v>36327000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81744000</v>
      </c>
      <c r="X19" s="60">
        <v>56605500</v>
      </c>
      <c r="Y19" s="60">
        <v>25138500</v>
      </c>
      <c r="Z19" s="140">
        <v>44.41</v>
      </c>
      <c r="AA19" s="155">
        <v>113211000</v>
      </c>
    </row>
    <row r="20" spans="1:27" ht="12.75">
      <c r="A20" s="181" t="s">
        <v>35</v>
      </c>
      <c r="B20" s="185"/>
      <c r="C20" s="155">
        <v>690093</v>
      </c>
      <c r="D20" s="155">
        <v>0</v>
      </c>
      <c r="E20" s="156">
        <v>435493</v>
      </c>
      <c r="F20" s="54">
        <v>435493</v>
      </c>
      <c r="G20" s="54">
        <v>83092</v>
      </c>
      <c r="H20" s="54">
        <v>1680</v>
      </c>
      <c r="I20" s="54">
        <v>1358</v>
      </c>
      <c r="J20" s="54">
        <v>86130</v>
      </c>
      <c r="K20" s="54">
        <v>10583</v>
      </c>
      <c r="L20" s="54">
        <v>-2365</v>
      </c>
      <c r="M20" s="54">
        <v>19830</v>
      </c>
      <c r="N20" s="54">
        <v>28048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114178</v>
      </c>
      <c r="X20" s="54">
        <v>217746</v>
      </c>
      <c r="Y20" s="54">
        <v>-103568</v>
      </c>
      <c r="Z20" s="184">
        <v>-47.56</v>
      </c>
      <c r="AA20" s="130">
        <v>435493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120098558</v>
      </c>
      <c r="D22" s="188">
        <f>SUM(D5:D21)</f>
        <v>0</v>
      </c>
      <c r="E22" s="189">
        <f t="shared" si="0"/>
        <v>129286321</v>
      </c>
      <c r="F22" s="190">
        <f t="shared" si="0"/>
        <v>129286321</v>
      </c>
      <c r="G22" s="190">
        <f t="shared" si="0"/>
        <v>46540589</v>
      </c>
      <c r="H22" s="190">
        <f t="shared" si="0"/>
        <v>1012787</v>
      </c>
      <c r="I22" s="190">
        <f t="shared" si="0"/>
        <v>1042728</v>
      </c>
      <c r="J22" s="190">
        <f t="shared" si="0"/>
        <v>48596104</v>
      </c>
      <c r="K22" s="190">
        <f t="shared" si="0"/>
        <v>980156</v>
      </c>
      <c r="L22" s="190">
        <f t="shared" si="0"/>
        <v>834189</v>
      </c>
      <c r="M22" s="190">
        <f t="shared" si="0"/>
        <v>37320583</v>
      </c>
      <c r="N22" s="190">
        <f t="shared" si="0"/>
        <v>39134928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87731032</v>
      </c>
      <c r="X22" s="190">
        <f t="shared" si="0"/>
        <v>64643166</v>
      </c>
      <c r="Y22" s="190">
        <f t="shared" si="0"/>
        <v>23087866</v>
      </c>
      <c r="Z22" s="191">
        <f>+IF(X22&lt;&gt;0,+(Y22/X22)*100,0)</f>
        <v>35.715865154253116</v>
      </c>
      <c r="AA22" s="188">
        <f>SUM(AA5:AA21)</f>
        <v>129286321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61564443</v>
      </c>
      <c r="D25" s="155">
        <v>0</v>
      </c>
      <c r="E25" s="156">
        <v>60560517</v>
      </c>
      <c r="F25" s="60">
        <v>60560517</v>
      </c>
      <c r="G25" s="60">
        <v>5192859</v>
      </c>
      <c r="H25" s="60">
        <v>4423517</v>
      </c>
      <c r="I25" s="60">
        <v>5317089</v>
      </c>
      <c r="J25" s="60">
        <v>14933465</v>
      </c>
      <c r="K25" s="60">
        <v>5190120</v>
      </c>
      <c r="L25" s="60">
        <v>4877896</v>
      </c>
      <c r="M25" s="60">
        <v>5694934</v>
      </c>
      <c r="N25" s="60">
        <v>15762950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30696415</v>
      </c>
      <c r="X25" s="60">
        <v>30280260</v>
      </c>
      <c r="Y25" s="60">
        <v>416155</v>
      </c>
      <c r="Z25" s="140">
        <v>1.37</v>
      </c>
      <c r="AA25" s="155">
        <v>60560517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10979366</v>
      </c>
      <c r="F26" s="60">
        <v>10979366</v>
      </c>
      <c r="G26" s="60">
        <v>896455</v>
      </c>
      <c r="H26" s="60">
        <v>899516</v>
      </c>
      <c r="I26" s="60">
        <v>906814</v>
      </c>
      <c r="J26" s="60">
        <v>2702785</v>
      </c>
      <c r="K26" s="60">
        <v>923379</v>
      </c>
      <c r="L26" s="60">
        <v>895583</v>
      </c>
      <c r="M26" s="60">
        <v>905615</v>
      </c>
      <c r="N26" s="60">
        <v>2724577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5427362</v>
      </c>
      <c r="X26" s="60">
        <v>5489682</v>
      </c>
      <c r="Y26" s="60">
        <v>-62320</v>
      </c>
      <c r="Z26" s="140">
        <v>-1.14</v>
      </c>
      <c r="AA26" s="155">
        <v>10979366</v>
      </c>
    </row>
    <row r="27" spans="1:27" ht="12.75">
      <c r="A27" s="183" t="s">
        <v>118</v>
      </c>
      <c r="B27" s="182"/>
      <c r="C27" s="155">
        <v>2610301</v>
      </c>
      <c r="D27" s="155">
        <v>0</v>
      </c>
      <c r="E27" s="156">
        <v>1578000</v>
      </c>
      <c r="F27" s="60">
        <v>1578000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789000</v>
      </c>
      <c r="Y27" s="60">
        <v>-789000</v>
      </c>
      <c r="Z27" s="140">
        <v>-100</v>
      </c>
      <c r="AA27" s="155">
        <v>1578000</v>
      </c>
    </row>
    <row r="28" spans="1:27" ht="12.75">
      <c r="A28" s="183" t="s">
        <v>39</v>
      </c>
      <c r="B28" s="182"/>
      <c r="C28" s="155">
        <v>17197484</v>
      </c>
      <c r="D28" s="155">
        <v>0</v>
      </c>
      <c r="E28" s="156">
        <v>1578000</v>
      </c>
      <c r="F28" s="60">
        <v>1578000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789000</v>
      </c>
      <c r="Y28" s="60">
        <v>-789000</v>
      </c>
      <c r="Z28" s="140">
        <v>-100</v>
      </c>
      <c r="AA28" s="155">
        <v>1578000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676</v>
      </c>
      <c r="I29" s="60">
        <v>34</v>
      </c>
      <c r="J29" s="60">
        <v>710</v>
      </c>
      <c r="K29" s="60">
        <v>186490</v>
      </c>
      <c r="L29" s="60">
        <v>0</v>
      </c>
      <c r="M29" s="60">
        <v>0</v>
      </c>
      <c r="N29" s="60">
        <v>186490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187200</v>
      </c>
      <c r="X29" s="60"/>
      <c r="Y29" s="60">
        <v>187200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907200</v>
      </c>
      <c r="F31" s="60">
        <v>907200</v>
      </c>
      <c r="G31" s="60">
        <v>0</v>
      </c>
      <c r="H31" s="60">
        <v>136751</v>
      </c>
      <c r="I31" s="60">
        <v>145960</v>
      </c>
      <c r="J31" s="60">
        <v>282711</v>
      </c>
      <c r="K31" s="60">
        <v>0</v>
      </c>
      <c r="L31" s="60">
        <v>0</v>
      </c>
      <c r="M31" s="60">
        <v>1944</v>
      </c>
      <c r="N31" s="60">
        <v>1944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284655</v>
      </c>
      <c r="X31" s="60">
        <v>453600</v>
      </c>
      <c r="Y31" s="60">
        <v>-168945</v>
      </c>
      <c r="Z31" s="140">
        <v>-37.25</v>
      </c>
      <c r="AA31" s="155">
        <v>907200</v>
      </c>
    </row>
    <row r="32" spans="1:27" ht="12.75">
      <c r="A32" s="183" t="s">
        <v>121</v>
      </c>
      <c r="B32" s="182"/>
      <c r="C32" s="155">
        <v>1802220</v>
      </c>
      <c r="D32" s="155">
        <v>0</v>
      </c>
      <c r="E32" s="156">
        <v>27550977</v>
      </c>
      <c r="F32" s="60">
        <v>27550977</v>
      </c>
      <c r="G32" s="60">
        <v>754429</v>
      </c>
      <c r="H32" s="60">
        <v>1951126</v>
      </c>
      <c r="I32" s="60">
        <v>1327925</v>
      </c>
      <c r="J32" s="60">
        <v>4033480</v>
      </c>
      <c r="K32" s="60">
        <v>1973395</v>
      </c>
      <c r="L32" s="60">
        <v>778001</v>
      </c>
      <c r="M32" s="60">
        <v>3185361</v>
      </c>
      <c r="N32" s="60">
        <v>5936757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9970237</v>
      </c>
      <c r="X32" s="60">
        <v>13775490</v>
      </c>
      <c r="Y32" s="60">
        <v>-3805253</v>
      </c>
      <c r="Z32" s="140">
        <v>-27.62</v>
      </c>
      <c r="AA32" s="155">
        <v>27550977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25100</v>
      </c>
      <c r="H33" s="60">
        <v>0</v>
      </c>
      <c r="I33" s="60">
        <v>0</v>
      </c>
      <c r="J33" s="60">
        <v>25100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25100</v>
      </c>
      <c r="X33" s="60">
        <v>820835</v>
      </c>
      <c r="Y33" s="60">
        <v>-795735</v>
      </c>
      <c r="Z33" s="140">
        <v>-96.94</v>
      </c>
      <c r="AA33" s="155">
        <v>0</v>
      </c>
    </row>
    <row r="34" spans="1:27" ht="12.75">
      <c r="A34" s="183" t="s">
        <v>43</v>
      </c>
      <c r="B34" s="182"/>
      <c r="C34" s="155">
        <v>69986213</v>
      </c>
      <c r="D34" s="155">
        <v>0</v>
      </c>
      <c r="E34" s="156">
        <v>22552818</v>
      </c>
      <c r="F34" s="60">
        <v>22552818</v>
      </c>
      <c r="G34" s="60">
        <v>352472</v>
      </c>
      <c r="H34" s="60">
        <v>2181161</v>
      </c>
      <c r="I34" s="60">
        <v>1488113</v>
      </c>
      <c r="J34" s="60">
        <v>4021746</v>
      </c>
      <c r="K34" s="60">
        <v>1500299</v>
      </c>
      <c r="L34" s="60">
        <v>580289</v>
      </c>
      <c r="M34" s="60">
        <v>292225</v>
      </c>
      <c r="N34" s="60">
        <v>2372813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6394559</v>
      </c>
      <c r="X34" s="60">
        <v>11276412</v>
      </c>
      <c r="Y34" s="60">
        <v>-4881853</v>
      </c>
      <c r="Z34" s="140">
        <v>-43.29</v>
      </c>
      <c r="AA34" s="155">
        <v>22552818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153160661</v>
      </c>
      <c r="D36" s="188">
        <f>SUM(D25:D35)</f>
        <v>0</v>
      </c>
      <c r="E36" s="189">
        <f t="shared" si="1"/>
        <v>125706878</v>
      </c>
      <c r="F36" s="190">
        <f t="shared" si="1"/>
        <v>125706878</v>
      </c>
      <c r="G36" s="190">
        <f t="shared" si="1"/>
        <v>7221315</v>
      </c>
      <c r="H36" s="190">
        <f t="shared" si="1"/>
        <v>9592747</v>
      </c>
      <c r="I36" s="190">
        <f t="shared" si="1"/>
        <v>9185935</v>
      </c>
      <c r="J36" s="190">
        <f t="shared" si="1"/>
        <v>25999997</v>
      </c>
      <c r="K36" s="190">
        <f t="shared" si="1"/>
        <v>9773683</v>
      </c>
      <c r="L36" s="190">
        <f t="shared" si="1"/>
        <v>7131769</v>
      </c>
      <c r="M36" s="190">
        <f t="shared" si="1"/>
        <v>10080079</v>
      </c>
      <c r="N36" s="190">
        <f t="shared" si="1"/>
        <v>26985531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52985528</v>
      </c>
      <c r="X36" s="190">
        <f t="shared" si="1"/>
        <v>63674279</v>
      </c>
      <c r="Y36" s="190">
        <f t="shared" si="1"/>
        <v>-10688751</v>
      </c>
      <c r="Z36" s="191">
        <f>+IF(X36&lt;&gt;0,+(Y36/X36)*100,0)</f>
        <v>-16.786607037984677</v>
      </c>
      <c r="AA36" s="188">
        <f>SUM(AA25:AA35)</f>
        <v>125706878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-33062103</v>
      </c>
      <c r="D38" s="199">
        <f>+D22-D36</f>
        <v>0</v>
      </c>
      <c r="E38" s="200">
        <f t="shared" si="2"/>
        <v>3579443</v>
      </c>
      <c r="F38" s="106">
        <f t="shared" si="2"/>
        <v>3579443</v>
      </c>
      <c r="G38" s="106">
        <f t="shared" si="2"/>
        <v>39319274</v>
      </c>
      <c r="H38" s="106">
        <f t="shared" si="2"/>
        <v>-8579960</v>
      </c>
      <c r="I38" s="106">
        <f t="shared" si="2"/>
        <v>-8143207</v>
      </c>
      <c r="J38" s="106">
        <f t="shared" si="2"/>
        <v>22596107</v>
      </c>
      <c r="K38" s="106">
        <f t="shared" si="2"/>
        <v>-8793527</v>
      </c>
      <c r="L38" s="106">
        <f t="shared" si="2"/>
        <v>-6297580</v>
      </c>
      <c r="M38" s="106">
        <f t="shared" si="2"/>
        <v>27240504</v>
      </c>
      <c r="N38" s="106">
        <f t="shared" si="2"/>
        <v>12149397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34745504</v>
      </c>
      <c r="X38" s="106">
        <f>IF(F22=F36,0,X22-X36)</f>
        <v>968887</v>
      </c>
      <c r="Y38" s="106">
        <f t="shared" si="2"/>
        <v>33776617</v>
      </c>
      <c r="Z38" s="201">
        <f>+IF(X38&lt;&gt;0,+(Y38/X38)*100,0)</f>
        <v>3486.1255234098508</v>
      </c>
      <c r="AA38" s="199">
        <f>+AA22-AA36</f>
        <v>3579443</v>
      </c>
    </row>
    <row r="39" spans="1:27" ht="12.75">
      <c r="A39" s="181" t="s">
        <v>46</v>
      </c>
      <c r="B39" s="185"/>
      <c r="C39" s="155">
        <v>97999256</v>
      </c>
      <c r="D39" s="155">
        <v>0</v>
      </c>
      <c r="E39" s="156">
        <v>77078950</v>
      </c>
      <c r="F39" s="60">
        <v>77078950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51385966</v>
      </c>
      <c r="Y39" s="60">
        <v>-51385966</v>
      </c>
      <c r="Z39" s="140">
        <v>-100</v>
      </c>
      <c r="AA39" s="155">
        <v>77078950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64937153</v>
      </c>
      <c r="D42" s="206">
        <f>SUM(D38:D41)</f>
        <v>0</v>
      </c>
      <c r="E42" s="207">
        <f t="shared" si="3"/>
        <v>80658393</v>
      </c>
      <c r="F42" s="88">
        <f t="shared" si="3"/>
        <v>80658393</v>
      </c>
      <c r="G42" s="88">
        <f t="shared" si="3"/>
        <v>39319274</v>
      </c>
      <c r="H42" s="88">
        <f t="shared" si="3"/>
        <v>-8579960</v>
      </c>
      <c r="I42" s="88">
        <f t="shared" si="3"/>
        <v>-8143207</v>
      </c>
      <c r="J42" s="88">
        <f t="shared" si="3"/>
        <v>22596107</v>
      </c>
      <c r="K42" s="88">
        <f t="shared" si="3"/>
        <v>-8793527</v>
      </c>
      <c r="L42" s="88">
        <f t="shared" si="3"/>
        <v>-6297580</v>
      </c>
      <c r="M42" s="88">
        <f t="shared" si="3"/>
        <v>27240504</v>
      </c>
      <c r="N42" s="88">
        <f t="shared" si="3"/>
        <v>12149397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34745504</v>
      </c>
      <c r="X42" s="88">
        <f t="shared" si="3"/>
        <v>52354853</v>
      </c>
      <c r="Y42" s="88">
        <f t="shared" si="3"/>
        <v>-17609349</v>
      </c>
      <c r="Z42" s="208">
        <f>+IF(X42&lt;&gt;0,+(Y42/X42)*100,0)</f>
        <v>-33.63460690072036</v>
      </c>
      <c r="AA42" s="206">
        <f>SUM(AA38:AA41)</f>
        <v>80658393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64937153</v>
      </c>
      <c r="D44" s="210">
        <f>+D42-D43</f>
        <v>0</v>
      </c>
      <c r="E44" s="211">
        <f t="shared" si="4"/>
        <v>80658393</v>
      </c>
      <c r="F44" s="77">
        <f t="shared" si="4"/>
        <v>80658393</v>
      </c>
      <c r="G44" s="77">
        <f t="shared" si="4"/>
        <v>39319274</v>
      </c>
      <c r="H44" s="77">
        <f t="shared" si="4"/>
        <v>-8579960</v>
      </c>
      <c r="I44" s="77">
        <f t="shared" si="4"/>
        <v>-8143207</v>
      </c>
      <c r="J44" s="77">
        <f t="shared" si="4"/>
        <v>22596107</v>
      </c>
      <c r="K44" s="77">
        <f t="shared" si="4"/>
        <v>-8793527</v>
      </c>
      <c r="L44" s="77">
        <f t="shared" si="4"/>
        <v>-6297580</v>
      </c>
      <c r="M44" s="77">
        <f t="shared" si="4"/>
        <v>27240504</v>
      </c>
      <c r="N44" s="77">
        <f t="shared" si="4"/>
        <v>12149397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34745504</v>
      </c>
      <c r="X44" s="77">
        <f t="shared" si="4"/>
        <v>52354853</v>
      </c>
      <c r="Y44" s="77">
        <f t="shared" si="4"/>
        <v>-17609349</v>
      </c>
      <c r="Z44" s="212">
        <f>+IF(X44&lt;&gt;0,+(Y44/X44)*100,0)</f>
        <v>-33.63460690072036</v>
      </c>
      <c r="AA44" s="210">
        <f>+AA42-AA43</f>
        <v>80658393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64937153</v>
      </c>
      <c r="D46" s="206">
        <f>SUM(D44:D45)</f>
        <v>0</v>
      </c>
      <c r="E46" s="207">
        <f t="shared" si="5"/>
        <v>80658393</v>
      </c>
      <c r="F46" s="88">
        <f t="shared" si="5"/>
        <v>80658393</v>
      </c>
      <c r="G46" s="88">
        <f t="shared" si="5"/>
        <v>39319274</v>
      </c>
      <c r="H46" s="88">
        <f t="shared" si="5"/>
        <v>-8579960</v>
      </c>
      <c r="I46" s="88">
        <f t="shared" si="5"/>
        <v>-8143207</v>
      </c>
      <c r="J46" s="88">
        <f t="shared" si="5"/>
        <v>22596107</v>
      </c>
      <c r="K46" s="88">
        <f t="shared" si="5"/>
        <v>-8793527</v>
      </c>
      <c r="L46" s="88">
        <f t="shared" si="5"/>
        <v>-6297580</v>
      </c>
      <c r="M46" s="88">
        <f t="shared" si="5"/>
        <v>27240504</v>
      </c>
      <c r="N46" s="88">
        <f t="shared" si="5"/>
        <v>12149397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34745504</v>
      </c>
      <c r="X46" s="88">
        <f t="shared" si="5"/>
        <v>52354853</v>
      </c>
      <c r="Y46" s="88">
        <f t="shared" si="5"/>
        <v>-17609349</v>
      </c>
      <c r="Z46" s="208">
        <f>+IF(X46&lt;&gt;0,+(Y46/X46)*100,0)</f>
        <v>-33.63460690072036</v>
      </c>
      <c r="AA46" s="206">
        <f>SUM(AA44:AA45)</f>
        <v>80658393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64937153</v>
      </c>
      <c r="D48" s="217">
        <f>SUM(D46:D47)</f>
        <v>0</v>
      </c>
      <c r="E48" s="218">
        <f t="shared" si="6"/>
        <v>80658393</v>
      </c>
      <c r="F48" s="219">
        <f t="shared" si="6"/>
        <v>80658393</v>
      </c>
      <c r="G48" s="219">
        <f t="shared" si="6"/>
        <v>39319274</v>
      </c>
      <c r="H48" s="220">
        <f t="shared" si="6"/>
        <v>-8579960</v>
      </c>
      <c r="I48" s="220">
        <f t="shared" si="6"/>
        <v>-8143207</v>
      </c>
      <c r="J48" s="220">
        <f t="shared" si="6"/>
        <v>22596107</v>
      </c>
      <c r="K48" s="220">
        <f t="shared" si="6"/>
        <v>-8793527</v>
      </c>
      <c r="L48" s="220">
        <f t="shared" si="6"/>
        <v>-6297580</v>
      </c>
      <c r="M48" s="219">
        <f t="shared" si="6"/>
        <v>27240504</v>
      </c>
      <c r="N48" s="219">
        <f t="shared" si="6"/>
        <v>12149397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34745504</v>
      </c>
      <c r="X48" s="220">
        <f t="shared" si="6"/>
        <v>52354853</v>
      </c>
      <c r="Y48" s="220">
        <f t="shared" si="6"/>
        <v>-17609349</v>
      </c>
      <c r="Z48" s="221">
        <f>+IF(X48&lt;&gt;0,+(Y48/X48)*100,0)</f>
        <v>-33.63460690072036</v>
      </c>
      <c r="AA48" s="222">
        <f>SUM(AA46:AA47)</f>
        <v>80658393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1012071</v>
      </c>
      <c r="D5" s="153">
        <f>SUM(D6:D8)</f>
        <v>0</v>
      </c>
      <c r="E5" s="154">
        <f t="shared" si="0"/>
        <v>1609444</v>
      </c>
      <c r="F5" s="100">
        <f t="shared" si="0"/>
        <v>1609444</v>
      </c>
      <c r="G5" s="100">
        <f t="shared" si="0"/>
        <v>0</v>
      </c>
      <c r="H5" s="100">
        <f t="shared" si="0"/>
        <v>653020</v>
      </c>
      <c r="I5" s="100">
        <f t="shared" si="0"/>
        <v>748218</v>
      </c>
      <c r="J5" s="100">
        <f t="shared" si="0"/>
        <v>1401238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1401238</v>
      </c>
      <c r="X5" s="100">
        <f t="shared" si="0"/>
        <v>804720</v>
      </c>
      <c r="Y5" s="100">
        <f t="shared" si="0"/>
        <v>596518</v>
      </c>
      <c r="Z5" s="137">
        <f>+IF(X5&lt;&gt;0,+(Y5/X5)*100,0)</f>
        <v>74.12739834973655</v>
      </c>
      <c r="AA5" s="153">
        <f>SUM(AA6:AA8)</f>
        <v>1609444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572813</v>
      </c>
      <c r="D7" s="157"/>
      <c r="E7" s="158">
        <v>1609444</v>
      </c>
      <c r="F7" s="159">
        <v>1609444</v>
      </c>
      <c r="G7" s="159"/>
      <c r="H7" s="159">
        <v>653020</v>
      </c>
      <c r="I7" s="159">
        <v>748218</v>
      </c>
      <c r="J7" s="159">
        <v>1401238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1401238</v>
      </c>
      <c r="X7" s="159">
        <v>804720</v>
      </c>
      <c r="Y7" s="159">
        <v>596518</v>
      </c>
      <c r="Z7" s="141">
        <v>74.13</v>
      </c>
      <c r="AA7" s="225">
        <v>1609444</v>
      </c>
    </row>
    <row r="8" spans="1:27" ht="12.75">
      <c r="A8" s="138" t="s">
        <v>77</v>
      </c>
      <c r="B8" s="136"/>
      <c r="C8" s="155">
        <v>439258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3001423</v>
      </c>
      <c r="F9" s="100">
        <f t="shared" si="1"/>
        <v>3001423</v>
      </c>
      <c r="G9" s="100">
        <f t="shared" si="1"/>
        <v>3320507</v>
      </c>
      <c r="H9" s="100">
        <f t="shared" si="1"/>
        <v>632243</v>
      </c>
      <c r="I9" s="100">
        <f t="shared" si="1"/>
        <v>0</v>
      </c>
      <c r="J9" s="100">
        <f t="shared" si="1"/>
        <v>3952750</v>
      </c>
      <c r="K9" s="100">
        <f t="shared" si="1"/>
        <v>0</v>
      </c>
      <c r="L9" s="100">
        <f t="shared" si="1"/>
        <v>0</v>
      </c>
      <c r="M9" s="100">
        <f t="shared" si="1"/>
        <v>2470800</v>
      </c>
      <c r="N9" s="100">
        <f t="shared" si="1"/>
        <v>2470800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6423550</v>
      </c>
      <c r="X9" s="100">
        <f t="shared" si="1"/>
        <v>1500714</v>
      </c>
      <c r="Y9" s="100">
        <f t="shared" si="1"/>
        <v>4922836</v>
      </c>
      <c r="Z9" s="137">
        <f>+IF(X9&lt;&gt;0,+(Y9/X9)*100,0)</f>
        <v>328.0329229953209</v>
      </c>
      <c r="AA9" s="102">
        <f>SUM(AA10:AA14)</f>
        <v>3001423</v>
      </c>
    </row>
    <row r="10" spans="1:27" ht="12.75">
      <c r="A10" s="138" t="s">
        <v>79</v>
      </c>
      <c r="B10" s="136"/>
      <c r="C10" s="155"/>
      <c r="D10" s="155"/>
      <c r="E10" s="156">
        <v>3001423</v>
      </c>
      <c r="F10" s="60">
        <v>3001423</v>
      </c>
      <c r="G10" s="60"/>
      <c r="H10" s="60">
        <v>632243</v>
      </c>
      <c r="I10" s="60"/>
      <c r="J10" s="60">
        <v>632243</v>
      </c>
      <c r="K10" s="60"/>
      <c r="L10" s="60"/>
      <c r="M10" s="60">
        <v>1285485</v>
      </c>
      <c r="N10" s="60">
        <v>1285485</v>
      </c>
      <c r="O10" s="60"/>
      <c r="P10" s="60"/>
      <c r="Q10" s="60"/>
      <c r="R10" s="60"/>
      <c r="S10" s="60"/>
      <c r="T10" s="60"/>
      <c r="U10" s="60"/>
      <c r="V10" s="60"/>
      <c r="W10" s="60">
        <v>1917728</v>
      </c>
      <c r="X10" s="60">
        <v>1203044</v>
      </c>
      <c r="Y10" s="60">
        <v>714684</v>
      </c>
      <c r="Z10" s="140">
        <v>59.41</v>
      </c>
      <c r="AA10" s="62">
        <v>3001423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>
        <v>3320507</v>
      </c>
      <c r="H11" s="60"/>
      <c r="I11" s="60"/>
      <c r="J11" s="60">
        <v>3320507</v>
      </c>
      <c r="K11" s="60"/>
      <c r="L11" s="60"/>
      <c r="M11" s="60">
        <v>1185315</v>
      </c>
      <c r="N11" s="60">
        <v>1185315</v>
      </c>
      <c r="O11" s="60"/>
      <c r="P11" s="60"/>
      <c r="Q11" s="60"/>
      <c r="R11" s="60"/>
      <c r="S11" s="60"/>
      <c r="T11" s="60"/>
      <c r="U11" s="60"/>
      <c r="V11" s="60"/>
      <c r="W11" s="60">
        <v>4505822</v>
      </c>
      <c r="X11" s="60">
        <v>297670</v>
      </c>
      <c r="Y11" s="60">
        <v>4208152</v>
      </c>
      <c r="Z11" s="140">
        <v>1413.7</v>
      </c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89629156</v>
      </c>
      <c r="D15" s="153">
        <f>SUM(D16:D18)</f>
        <v>0</v>
      </c>
      <c r="E15" s="154">
        <f t="shared" si="2"/>
        <v>22345526</v>
      </c>
      <c r="F15" s="100">
        <f t="shared" si="2"/>
        <v>22345526</v>
      </c>
      <c r="G15" s="100">
        <f t="shared" si="2"/>
        <v>0</v>
      </c>
      <c r="H15" s="100">
        <f t="shared" si="2"/>
        <v>259415</v>
      </c>
      <c r="I15" s="100">
        <f t="shared" si="2"/>
        <v>3895445</v>
      </c>
      <c r="J15" s="100">
        <f t="shared" si="2"/>
        <v>4154860</v>
      </c>
      <c r="K15" s="100">
        <f t="shared" si="2"/>
        <v>1171340</v>
      </c>
      <c r="L15" s="100">
        <f t="shared" si="2"/>
        <v>1171340</v>
      </c>
      <c r="M15" s="100">
        <f t="shared" si="2"/>
        <v>6180309</v>
      </c>
      <c r="N15" s="100">
        <f t="shared" si="2"/>
        <v>8522989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12677849</v>
      </c>
      <c r="X15" s="100">
        <f t="shared" si="2"/>
        <v>32727767</v>
      </c>
      <c r="Y15" s="100">
        <f t="shared" si="2"/>
        <v>-20049918</v>
      </c>
      <c r="Z15" s="137">
        <f>+IF(X15&lt;&gt;0,+(Y15/X15)*100,0)</f>
        <v>-61.262713096191376</v>
      </c>
      <c r="AA15" s="102">
        <f>SUM(AA16:AA18)</f>
        <v>22345526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30578560</v>
      </c>
      <c r="Y16" s="60">
        <v>-30578560</v>
      </c>
      <c r="Z16" s="140">
        <v>-100</v>
      </c>
      <c r="AA16" s="62"/>
    </row>
    <row r="17" spans="1:27" ht="12.75">
      <c r="A17" s="138" t="s">
        <v>86</v>
      </c>
      <c r="B17" s="136"/>
      <c r="C17" s="155">
        <v>89629156</v>
      </c>
      <c r="D17" s="155"/>
      <c r="E17" s="156">
        <v>22345526</v>
      </c>
      <c r="F17" s="60">
        <v>22345526</v>
      </c>
      <c r="G17" s="60"/>
      <c r="H17" s="60">
        <v>259415</v>
      </c>
      <c r="I17" s="60">
        <v>3895445</v>
      </c>
      <c r="J17" s="60">
        <v>4154860</v>
      </c>
      <c r="K17" s="60">
        <v>1171340</v>
      </c>
      <c r="L17" s="60">
        <v>1171340</v>
      </c>
      <c r="M17" s="60">
        <v>6180309</v>
      </c>
      <c r="N17" s="60">
        <v>8522989</v>
      </c>
      <c r="O17" s="60"/>
      <c r="P17" s="60"/>
      <c r="Q17" s="60"/>
      <c r="R17" s="60"/>
      <c r="S17" s="60"/>
      <c r="T17" s="60"/>
      <c r="U17" s="60"/>
      <c r="V17" s="60"/>
      <c r="W17" s="60">
        <v>12677849</v>
      </c>
      <c r="X17" s="60">
        <v>2149207</v>
      </c>
      <c r="Y17" s="60">
        <v>10528642</v>
      </c>
      <c r="Z17" s="140">
        <v>489.88</v>
      </c>
      <c r="AA17" s="62">
        <v>22345526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51732000</v>
      </c>
      <c r="F19" s="100">
        <f t="shared" si="3"/>
        <v>51732000</v>
      </c>
      <c r="G19" s="100">
        <f t="shared" si="3"/>
        <v>0</v>
      </c>
      <c r="H19" s="100">
        <f t="shared" si="3"/>
        <v>17643220</v>
      </c>
      <c r="I19" s="100">
        <f t="shared" si="3"/>
        <v>0</v>
      </c>
      <c r="J19" s="100">
        <f t="shared" si="3"/>
        <v>17643220</v>
      </c>
      <c r="K19" s="100">
        <f t="shared" si="3"/>
        <v>0</v>
      </c>
      <c r="L19" s="100">
        <f t="shared" si="3"/>
        <v>0</v>
      </c>
      <c r="M19" s="100">
        <f t="shared" si="3"/>
        <v>7812570</v>
      </c>
      <c r="N19" s="100">
        <f t="shared" si="3"/>
        <v>7812570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25455790</v>
      </c>
      <c r="X19" s="100">
        <f t="shared" si="3"/>
        <v>4311000</v>
      </c>
      <c r="Y19" s="100">
        <f t="shared" si="3"/>
        <v>21144790</v>
      </c>
      <c r="Z19" s="137">
        <f>+IF(X19&lt;&gt;0,+(Y19/X19)*100,0)</f>
        <v>490.48457434469964</v>
      </c>
      <c r="AA19" s="102">
        <f>SUM(AA20:AA23)</f>
        <v>51732000</v>
      </c>
    </row>
    <row r="20" spans="1:27" ht="12.75">
      <c r="A20" s="138" t="s">
        <v>89</v>
      </c>
      <c r="B20" s="136"/>
      <c r="C20" s="155"/>
      <c r="D20" s="155"/>
      <c r="E20" s="156">
        <v>51732000</v>
      </c>
      <c r="F20" s="60">
        <v>51732000</v>
      </c>
      <c r="G20" s="60"/>
      <c r="H20" s="60">
        <v>17643220</v>
      </c>
      <c r="I20" s="60"/>
      <c r="J20" s="60">
        <v>17643220</v>
      </c>
      <c r="K20" s="60"/>
      <c r="L20" s="60"/>
      <c r="M20" s="60">
        <v>7812570</v>
      </c>
      <c r="N20" s="60">
        <v>7812570</v>
      </c>
      <c r="O20" s="60"/>
      <c r="P20" s="60"/>
      <c r="Q20" s="60"/>
      <c r="R20" s="60"/>
      <c r="S20" s="60"/>
      <c r="T20" s="60"/>
      <c r="U20" s="60"/>
      <c r="V20" s="60"/>
      <c r="W20" s="60">
        <v>25455790</v>
      </c>
      <c r="X20" s="60">
        <v>4311000</v>
      </c>
      <c r="Y20" s="60">
        <v>21144790</v>
      </c>
      <c r="Z20" s="140">
        <v>490.48</v>
      </c>
      <c r="AA20" s="62">
        <v>51732000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90641227</v>
      </c>
      <c r="D25" s="217">
        <f>+D5+D9+D15+D19+D24</f>
        <v>0</v>
      </c>
      <c r="E25" s="230">
        <f t="shared" si="4"/>
        <v>78688393</v>
      </c>
      <c r="F25" s="219">
        <f t="shared" si="4"/>
        <v>78688393</v>
      </c>
      <c r="G25" s="219">
        <f t="shared" si="4"/>
        <v>3320507</v>
      </c>
      <c r="H25" s="219">
        <f t="shared" si="4"/>
        <v>19187898</v>
      </c>
      <c r="I25" s="219">
        <f t="shared" si="4"/>
        <v>4643663</v>
      </c>
      <c r="J25" s="219">
        <f t="shared" si="4"/>
        <v>27152068</v>
      </c>
      <c r="K25" s="219">
        <f t="shared" si="4"/>
        <v>1171340</v>
      </c>
      <c r="L25" s="219">
        <f t="shared" si="4"/>
        <v>1171340</v>
      </c>
      <c r="M25" s="219">
        <f t="shared" si="4"/>
        <v>16463679</v>
      </c>
      <c r="N25" s="219">
        <f t="shared" si="4"/>
        <v>18806359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45958427</v>
      </c>
      <c r="X25" s="219">
        <f t="shared" si="4"/>
        <v>39344201</v>
      </c>
      <c r="Y25" s="219">
        <f t="shared" si="4"/>
        <v>6614226</v>
      </c>
      <c r="Z25" s="231">
        <f>+IF(X25&lt;&gt;0,+(Y25/X25)*100,0)</f>
        <v>16.811183940423646</v>
      </c>
      <c r="AA25" s="232">
        <f>+AA5+AA9+AA15+AA19+AA24</f>
        <v>78688393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90068414</v>
      </c>
      <c r="D28" s="155"/>
      <c r="E28" s="156">
        <v>78688392</v>
      </c>
      <c r="F28" s="60">
        <v>78688392</v>
      </c>
      <c r="G28" s="60">
        <v>3320507</v>
      </c>
      <c r="H28" s="60">
        <v>18534878</v>
      </c>
      <c r="I28" s="60">
        <v>3895445</v>
      </c>
      <c r="J28" s="60">
        <v>25750830</v>
      </c>
      <c r="K28" s="60">
        <v>1171340</v>
      </c>
      <c r="L28" s="60">
        <v>1171340</v>
      </c>
      <c r="M28" s="60">
        <v>16463679</v>
      </c>
      <c r="N28" s="60">
        <v>18806359</v>
      </c>
      <c r="O28" s="60"/>
      <c r="P28" s="60"/>
      <c r="Q28" s="60"/>
      <c r="R28" s="60"/>
      <c r="S28" s="60"/>
      <c r="T28" s="60"/>
      <c r="U28" s="60"/>
      <c r="V28" s="60"/>
      <c r="W28" s="60">
        <v>44557189</v>
      </c>
      <c r="X28" s="60">
        <v>51385966</v>
      </c>
      <c r="Y28" s="60">
        <v>-6828777</v>
      </c>
      <c r="Z28" s="140">
        <v>-13.29</v>
      </c>
      <c r="AA28" s="155">
        <v>78688392</v>
      </c>
    </row>
    <row r="29" spans="1:27" ht="12.75">
      <c r="A29" s="234" t="s">
        <v>134</v>
      </c>
      <c r="B29" s="136"/>
      <c r="C29" s="155">
        <v>572813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90641227</v>
      </c>
      <c r="D32" s="210">
        <f>SUM(D28:D31)</f>
        <v>0</v>
      </c>
      <c r="E32" s="211">
        <f t="shared" si="5"/>
        <v>78688392</v>
      </c>
      <c r="F32" s="77">
        <f t="shared" si="5"/>
        <v>78688392</v>
      </c>
      <c r="G32" s="77">
        <f t="shared" si="5"/>
        <v>3320507</v>
      </c>
      <c r="H32" s="77">
        <f t="shared" si="5"/>
        <v>18534878</v>
      </c>
      <c r="I32" s="77">
        <f t="shared" si="5"/>
        <v>3895445</v>
      </c>
      <c r="J32" s="77">
        <f t="shared" si="5"/>
        <v>25750830</v>
      </c>
      <c r="K32" s="77">
        <f t="shared" si="5"/>
        <v>1171340</v>
      </c>
      <c r="L32" s="77">
        <f t="shared" si="5"/>
        <v>1171340</v>
      </c>
      <c r="M32" s="77">
        <f t="shared" si="5"/>
        <v>16463679</v>
      </c>
      <c r="N32" s="77">
        <f t="shared" si="5"/>
        <v>18806359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44557189</v>
      </c>
      <c r="X32" s="77">
        <f t="shared" si="5"/>
        <v>51385966</v>
      </c>
      <c r="Y32" s="77">
        <f t="shared" si="5"/>
        <v>-6828777</v>
      </c>
      <c r="Z32" s="212">
        <f>+IF(X32&lt;&gt;0,+(Y32/X32)*100,0)</f>
        <v>-13.289186779129539</v>
      </c>
      <c r="AA32" s="79">
        <f>SUM(AA28:AA31)</f>
        <v>78688392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>
        <v>653020</v>
      </c>
      <c r="I33" s="60">
        <v>748218</v>
      </c>
      <c r="J33" s="60">
        <v>1401238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1401238</v>
      </c>
      <c r="X33" s="60"/>
      <c r="Y33" s="60">
        <v>1401238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670600</v>
      </c>
      <c r="Y35" s="60">
        <v>-670600</v>
      </c>
      <c r="Z35" s="140">
        <v>-100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90641227</v>
      </c>
      <c r="D36" s="222">
        <f>SUM(D32:D35)</f>
        <v>0</v>
      </c>
      <c r="E36" s="218">
        <f t="shared" si="6"/>
        <v>78688392</v>
      </c>
      <c r="F36" s="220">
        <f t="shared" si="6"/>
        <v>78688392</v>
      </c>
      <c r="G36" s="220">
        <f t="shared" si="6"/>
        <v>3320507</v>
      </c>
      <c r="H36" s="220">
        <f t="shared" si="6"/>
        <v>19187898</v>
      </c>
      <c r="I36" s="220">
        <f t="shared" si="6"/>
        <v>4643663</v>
      </c>
      <c r="J36" s="220">
        <f t="shared" si="6"/>
        <v>27152068</v>
      </c>
      <c r="K36" s="220">
        <f t="shared" si="6"/>
        <v>1171340</v>
      </c>
      <c r="L36" s="220">
        <f t="shared" si="6"/>
        <v>1171340</v>
      </c>
      <c r="M36" s="220">
        <f t="shared" si="6"/>
        <v>16463679</v>
      </c>
      <c r="N36" s="220">
        <f t="shared" si="6"/>
        <v>18806359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45958427</v>
      </c>
      <c r="X36" s="220">
        <f t="shared" si="6"/>
        <v>52056566</v>
      </c>
      <c r="Y36" s="220">
        <f t="shared" si="6"/>
        <v>-6098139</v>
      </c>
      <c r="Z36" s="221">
        <f>+IF(X36&lt;&gt;0,+(Y36/X36)*100,0)</f>
        <v>-11.714447318710958</v>
      </c>
      <c r="AA36" s="239">
        <f>SUM(AA32:AA35)</f>
        <v>78688392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837226</v>
      </c>
      <c r="D6" s="155"/>
      <c r="E6" s="59">
        <v>22000000</v>
      </c>
      <c r="F6" s="60">
        <v>22000000</v>
      </c>
      <c r="G6" s="60">
        <v>612679</v>
      </c>
      <c r="H6" s="60">
        <v>8088320</v>
      </c>
      <c r="I6" s="60">
        <v>5502516</v>
      </c>
      <c r="J6" s="60">
        <v>5502516</v>
      </c>
      <c r="K6" s="60">
        <v>-2833009</v>
      </c>
      <c r="L6" s="60">
        <v>-13531848</v>
      </c>
      <c r="M6" s="60">
        <v>20030</v>
      </c>
      <c r="N6" s="60">
        <v>20030</v>
      </c>
      <c r="O6" s="60"/>
      <c r="P6" s="60"/>
      <c r="Q6" s="60"/>
      <c r="R6" s="60"/>
      <c r="S6" s="60"/>
      <c r="T6" s="60"/>
      <c r="U6" s="60"/>
      <c r="V6" s="60"/>
      <c r="W6" s="60">
        <v>20030</v>
      </c>
      <c r="X6" s="60">
        <v>11000000</v>
      </c>
      <c r="Y6" s="60">
        <v>-10979970</v>
      </c>
      <c r="Z6" s="140">
        <v>-99.82</v>
      </c>
      <c r="AA6" s="62">
        <v>22000000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23368801</v>
      </c>
      <c r="H7" s="60">
        <v>940971</v>
      </c>
      <c r="I7" s="60">
        <v>72954542</v>
      </c>
      <c r="J7" s="60">
        <v>72954542</v>
      </c>
      <c r="K7" s="60">
        <v>22005360</v>
      </c>
      <c r="L7" s="60">
        <v>24277589</v>
      </c>
      <c r="M7" s="60">
        <v>58233500</v>
      </c>
      <c r="N7" s="60">
        <v>58233500</v>
      </c>
      <c r="O7" s="60"/>
      <c r="P7" s="60"/>
      <c r="Q7" s="60"/>
      <c r="R7" s="60"/>
      <c r="S7" s="60"/>
      <c r="T7" s="60"/>
      <c r="U7" s="60"/>
      <c r="V7" s="60"/>
      <c r="W7" s="60">
        <v>58233500</v>
      </c>
      <c r="X7" s="60"/>
      <c r="Y7" s="60">
        <v>58233500</v>
      </c>
      <c r="Z7" s="140"/>
      <c r="AA7" s="62"/>
    </row>
    <row r="8" spans="1:27" ht="12.75">
      <c r="A8" s="249" t="s">
        <v>145</v>
      </c>
      <c r="B8" s="182"/>
      <c r="C8" s="155">
        <v>3473840</v>
      </c>
      <c r="D8" s="155"/>
      <c r="E8" s="59"/>
      <c r="F8" s="60"/>
      <c r="G8" s="60">
        <v>18647711</v>
      </c>
      <c r="H8" s="60"/>
      <c r="I8" s="60">
        <v>13273598</v>
      </c>
      <c r="J8" s="60">
        <v>13273598</v>
      </c>
      <c r="K8" s="60">
        <v>13681434</v>
      </c>
      <c r="L8" s="60">
        <v>15457916</v>
      </c>
      <c r="M8" s="60">
        <v>13681434</v>
      </c>
      <c r="N8" s="60">
        <v>13681434</v>
      </c>
      <c r="O8" s="60"/>
      <c r="P8" s="60"/>
      <c r="Q8" s="60"/>
      <c r="R8" s="60"/>
      <c r="S8" s="60"/>
      <c r="T8" s="60"/>
      <c r="U8" s="60"/>
      <c r="V8" s="60"/>
      <c r="W8" s="60">
        <v>13681434</v>
      </c>
      <c r="X8" s="60"/>
      <c r="Y8" s="60">
        <v>13681434</v>
      </c>
      <c r="Z8" s="140"/>
      <c r="AA8" s="62"/>
    </row>
    <row r="9" spans="1:27" ht="12.75">
      <c r="A9" s="249" t="s">
        <v>146</v>
      </c>
      <c r="B9" s="182"/>
      <c r="C9" s="155">
        <v>4741514</v>
      </c>
      <c r="D9" s="155"/>
      <c r="E9" s="59">
        <v>2136214</v>
      </c>
      <c r="F9" s="60">
        <v>2136214</v>
      </c>
      <c r="G9" s="60">
        <v>15026524</v>
      </c>
      <c r="H9" s="60">
        <v>13405232</v>
      </c>
      <c r="I9" s="60">
        <v>1017729</v>
      </c>
      <c r="J9" s="60">
        <v>1017729</v>
      </c>
      <c r="K9" s="60">
        <v>14003001</v>
      </c>
      <c r="L9" s="60">
        <v>11093659</v>
      </c>
      <c r="M9" s="60">
        <v>14003001</v>
      </c>
      <c r="N9" s="60">
        <v>14003001</v>
      </c>
      <c r="O9" s="60"/>
      <c r="P9" s="60"/>
      <c r="Q9" s="60"/>
      <c r="R9" s="60"/>
      <c r="S9" s="60"/>
      <c r="T9" s="60"/>
      <c r="U9" s="60"/>
      <c r="V9" s="60"/>
      <c r="W9" s="60">
        <v>14003001</v>
      </c>
      <c r="X9" s="60">
        <v>1068107</v>
      </c>
      <c r="Y9" s="60">
        <v>12934894</v>
      </c>
      <c r="Z9" s="140">
        <v>1211.01</v>
      </c>
      <c r="AA9" s="62">
        <v>2136214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769088</v>
      </c>
      <c r="D11" s="155"/>
      <c r="E11" s="59">
        <v>886228</v>
      </c>
      <c r="F11" s="60">
        <v>886228</v>
      </c>
      <c r="G11" s="60">
        <v>30300</v>
      </c>
      <c r="H11" s="60">
        <v>241289</v>
      </c>
      <c r="I11" s="60"/>
      <c r="J11" s="60"/>
      <c r="K11" s="60">
        <v>240740</v>
      </c>
      <c r="L11" s="60">
        <v>240740</v>
      </c>
      <c r="M11" s="60">
        <v>240740</v>
      </c>
      <c r="N11" s="60">
        <v>240740</v>
      </c>
      <c r="O11" s="60"/>
      <c r="P11" s="60"/>
      <c r="Q11" s="60"/>
      <c r="R11" s="60"/>
      <c r="S11" s="60"/>
      <c r="T11" s="60"/>
      <c r="U11" s="60"/>
      <c r="V11" s="60"/>
      <c r="W11" s="60">
        <v>240740</v>
      </c>
      <c r="X11" s="60">
        <v>443114</v>
      </c>
      <c r="Y11" s="60">
        <v>-202374</v>
      </c>
      <c r="Z11" s="140">
        <v>-45.67</v>
      </c>
      <c r="AA11" s="62">
        <v>886228</v>
      </c>
    </row>
    <row r="12" spans="1:27" ht="12.75">
      <c r="A12" s="250" t="s">
        <v>56</v>
      </c>
      <c r="B12" s="251"/>
      <c r="C12" s="168">
        <f aca="true" t="shared" si="0" ref="C12:Y12">SUM(C6:C11)</f>
        <v>9821668</v>
      </c>
      <c r="D12" s="168">
        <f>SUM(D6:D11)</f>
        <v>0</v>
      </c>
      <c r="E12" s="72">
        <f t="shared" si="0"/>
        <v>25022442</v>
      </c>
      <c r="F12" s="73">
        <f t="shared" si="0"/>
        <v>25022442</v>
      </c>
      <c r="G12" s="73">
        <f t="shared" si="0"/>
        <v>57686015</v>
      </c>
      <c r="H12" s="73">
        <f t="shared" si="0"/>
        <v>22675812</v>
      </c>
      <c r="I12" s="73">
        <f t="shared" si="0"/>
        <v>92748385</v>
      </c>
      <c r="J12" s="73">
        <f t="shared" si="0"/>
        <v>92748385</v>
      </c>
      <c r="K12" s="73">
        <f t="shared" si="0"/>
        <v>47097526</v>
      </c>
      <c r="L12" s="73">
        <f t="shared" si="0"/>
        <v>37538056</v>
      </c>
      <c r="M12" s="73">
        <f t="shared" si="0"/>
        <v>86178705</v>
      </c>
      <c r="N12" s="73">
        <f t="shared" si="0"/>
        <v>86178705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86178705</v>
      </c>
      <c r="X12" s="73">
        <f t="shared" si="0"/>
        <v>12511221</v>
      </c>
      <c r="Y12" s="73">
        <f t="shared" si="0"/>
        <v>73667484</v>
      </c>
      <c r="Z12" s="170">
        <f>+IF(X12&lt;&gt;0,+(Y12/X12)*100,0)</f>
        <v>588.8113078651556</v>
      </c>
      <c r="AA12" s="74">
        <f>SUM(AA6:AA11)</f>
        <v>25022442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>
        <v>22262725</v>
      </c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22262725</v>
      </c>
      <c r="D17" s="155"/>
      <c r="E17" s="59">
        <v>22262725</v>
      </c>
      <c r="F17" s="60">
        <v>22262725</v>
      </c>
      <c r="G17" s="60">
        <v>2259394</v>
      </c>
      <c r="H17" s="60">
        <v>2226345</v>
      </c>
      <c r="I17" s="60">
        <v>22262725</v>
      </c>
      <c r="J17" s="60">
        <v>22262725</v>
      </c>
      <c r="K17" s="60">
        <v>22262725</v>
      </c>
      <c r="L17" s="60"/>
      <c r="M17" s="60">
        <v>22262725</v>
      </c>
      <c r="N17" s="60">
        <v>22262725</v>
      </c>
      <c r="O17" s="60"/>
      <c r="P17" s="60"/>
      <c r="Q17" s="60"/>
      <c r="R17" s="60"/>
      <c r="S17" s="60"/>
      <c r="T17" s="60"/>
      <c r="U17" s="60"/>
      <c r="V17" s="60"/>
      <c r="W17" s="60">
        <v>22262725</v>
      </c>
      <c r="X17" s="60">
        <v>11131363</v>
      </c>
      <c r="Y17" s="60">
        <v>11131362</v>
      </c>
      <c r="Z17" s="140">
        <v>100</v>
      </c>
      <c r="AA17" s="62">
        <v>22262725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392933281</v>
      </c>
      <c r="D19" s="155"/>
      <c r="E19" s="59">
        <v>400648712</v>
      </c>
      <c r="F19" s="60">
        <v>400648712</v>
      </c>
      <c r="G19" s="60">
        <v>239478015</v>
      </c>
      <c r="H19" s="60">
        <v>396782369</v>
      </c>
      <c r="I19" s="60">
        <v>392933281</v>
      </c>
      <c r="J19" s="60">
        <v>392933281</v>
      </c>
      <c r="K19" s="60">
        <v>421142873</v>
      </c>
      <c r="L19" s="60">
        <v>425839367</v>
      </c>
      <c r="M19" s="60">
        <v>442571693</v>
      </c>
      <c r="N19" s="60">
        <v>442571693</v>
      </c>
      <c r="O19" s="60"/>
      <c r="P19" s="60"/>
      <c r="Q19" s="60"/>
      <c r="R19" s="60"/>
      <c r="S19" s="60"/>
      <c r="T19" s="60"/>
      <c r="U19" s="60"/>
      <c r="V19" s="60"/>
      <c r="W19" s="60">
        <v>442571693</v>
      </c>
      <c r="X19" s="60">
        <v>200324356</v>
      </c>
      <c r="Y19" s="60">
        <v>242247337</v>
      </c>
      <c r="Z19" s="140">
        <v>120.93</v>
      </c>
      <c r="AA19" s="62">
        <v>400648712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7666</v>
      </c>
      <c r="D22" s="155"/>
      <c r="E22" s="59">
        <v>13415</v>
      </c>
      <c r="F22" s="60">
        <v>13415</v>
      </c>
      <c r="G22" s="60">
        <v>13415</v>
      </c>
      <c r="H22" s="60">
        <v>8215</v>
      </c>
      <c r="I22" s="60">
        <v>7666</v>
      </c>
      <c r="J22" s="60">
        <v>7666</v>
      </c>
      <c r="K22" s="60">
        <v>7667</v>
      </c>
      <c r="L22" s="60">
        <v>7667</v>
      </c>
      <c r="M22" s="60">
        <v>7667</v>
      </c>
      <c r="N22" s="60">
        <v>7667</v>
      </c>
      <c r="O22" s="60"/>
      <c r="P22" s="60"/>
      <c r="Q22" s="60"/>
      <c r="R22" s="60"/>
      <c r="S22" s="60"/>
      <c r="T22" s="60"/>
      <c r="U22" s="60"/>
      <c r="V22" s="60"/>
      <c r="W22" s="60">
        <v>7667</v>
      </c>
      <c r="X22" s="60">
        <v>6708</v>
      </c>
      <c r="Y22" s="60">
        <v>959</v>
      </c>
      <c r="Z22" s="140">
        <v>14.3</v>
      </c>
      <c r="AA22" s="62">
        <v>13415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415203672</v>
      </c>
      <c r="D24" s="168">
        <f>SUM(D15:D23)</f>
        <v>0</v>
      </c>
      <c r="E24" s="76">
        <f t="shared" si="1"/>
        <v>422924852</v>
      </c>
      <c r="F24" s="77">
        <f t="shared" si="1"/>
        <v>422924852</v>
      </c>
      <c r="G24" s="77">
        <f t="shared" si="1"/>
        <v>241750824</v>
      </c>
      <c r="H24" s="77">
        <f t="shared" si="1"/>
        <v>399016929</v>
      </c>
      <c r="I24" s="77">
        <f t="shared" si="1"/>
        <v>415203672</v>
      </c>
      <c r="J24" s="77">
        <f t="shared" si="1"/>
        <v>415203672</v>
      </c>
      <c r="K24" s="77">
        <f t="shared" si="1"/>
        <v>443413265</v>
      </c>
      <c r="L24" s="77">
        <f t="shared" si="1"/>
        <v>448109759</v>
      </c>
      <c r="M24" s="77">
        <f t="shared" si="1"/>
        <v>464842085</v>
      </c>
      <c r="N24" s="77">
        <f t="shared" si="1"/>
        <v>464842085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464842085</v>
      </c>
      <c r="X24" s="77">
        <f t="shared" si="1"/>
        <v>211462427</v>
      </c>
      <c r="Y24" s="77">
        <f t="shared" si="1"/>
        <v>253379658</v>
      </c>
      <c r="Z24" s="212">
        <f>+IF(X24&lt;&gt;0,+(Y24/X24)*100,0)</f>
        <v>119.82254322655628</v>
      </c>
      <c r="AA24" s="79">
        <f>SUM(AA15:AA23)</f>
        <v>422924852</v>
      </c>
    </row>
    <row r="25" spans="1:27" ht="12.75">
      <c r="A25" s="250" t="s">
        <v>159</v>
      </c>
      <c r="B25" s="251"/>
      <c r="C25" s="168">
        <f aca="true" t="shared" si="2" ref="C25:Y25">+C12+C24</f>
        <v>425025340</v>
      </c>
      <c r="D25" s="168">
        <f>+D12+D24</f>
        <v>0</v>
      </c>
      <c r="E25" s="72">
        <f t="shared" si="2"/>
        <v>447947294</v>
      </c>
      <c r="F25" s="73">
        <f t="shared" si="2"/>
        <v>447947294</v>
      </c>
      <c r="G25" s="73">
        <f t="shared" si="2"/>
        <v>299436839</v>
      </c>
      <c r="H25" s="73">
        <f t="shared" si="2"/>
        <v>421692741</v>
      </c>
      <c r="I25" s="73">
        <f t="shared" si="2"/>
        <v>507952057</v>
      </c>
      <c r="J25" s="73">
        <f t="shared" si="2"/>
        <v>507952057</v>
      </c>
      <c r="K25" s="73">
        <f t="shared" si="2"/>
        <v>490510791</v>
      </c>
      <c r="L25" s="73">
        <f t="shared" si="2"/>
        <v>485647815</v>
      </c>
      <c r="M25" s="73">
        <f t="shared" si="2"/>
        <v>551020790</v>
      </c>
      <c r="N25" s="73">
        <f t="shared" si="2"/>
        <v>551020790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551020790</v>
      </c>
      <c r="X25" s="73">
        <f t="shared" si="2"/>
        <v>223973648</v>
      </c>
      <c r="Y25" s="73">
        <f t="shared" si="2"/>
        <v>327047142</v>
      </c>
      <c r="Z25" s="170">
        <f>+IF(X25&lt;&gt;0,+(Y25/X25)*100,0)</f>
        <v>146.02036664599044</v>
      </c>
      <c r="AA25" s="74">
        <f>+AA12+AA24</f>
        <v>447947294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>
        <v>75209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82071</v>
      </c>
      <c r="F30" s="60">
        <v>82071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41036</v>
      </c>
      <c r="Y30" s="60">
        <v>-41036</v>
      </c>
      <c r="Z30" s="140">
        <v>-100</v>
      </c>
      <c r="AA30" s="62">
        <v>82071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1921595</v>
      </c>
      <c r="H31" s="60">
        <v>2259422</v>
      </c>
      <c r="I31" s="60"/>
      <c r="J31" s="60"/>
      <c r="K31" s="60">
        <v>2258675</v>
      </c>
      <c r="L31" s="60">
        <v>2257462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21253991</v>
      </c>
      <c r="D32" s="155"/>
      <c r="E32" s="59">
        <v>19897653</v>
      </c>
      <c r="F32" s="60">
        <v>19897653</v>
      </c>
      <c r="G32" s="60">
        <v>26496023</v>
      </c>
      <c r="H32" s="60">
        <v>301985355</v>
      </c>
      <c r="I32" s="60">
        <v>680362</v>
      </c>
      <c r="J32" s="60">
        <v>680362</v>
      </c>
      <c r="K32" s="60">
        <v>60708770</v>
      </c>
      <c r="L32" s="60">
        <v>67378923</v>
      </c>
      <c r="M32" s="60">
        <v>58406074</v>
      </c>
      <c r="N32" s="60">
        <v>58406074</v>
      </c>
      <c r="O32" s="60"/>
      <c r="P32" s="60"/>
      <c r="Q32" s="60"/>
      <c r="R32" s="60"/>
      <c r="S32" s="60"/>
      <c r="T32" s="60"/>
      <c r="U32" s="60"/>
      <c r="V32" s="60"/>
      <c r="W32" s="60">
        <v>58406074</v>
      </c>
      <c r="X32" s="60">
        <v>9948827</v>
      </c>
      <c r="Y32" s="60">
        <v>48457247</v>
      </c>
      <c r="Z32" s="140">
        <v>487.06</v>
      </c>
      <c r="AA32" s="62">
        <v>19897653</v>
      </c>
    </row>
    <row r="33" spans="1:27" ht="12.75">
      <c r="A33" s="249" t="s">
        <v>165</v>
      </c>
      <c r="B33" s="182"/>
      <c r="C33" s="155">
        <v>152254</v>
      </c>
      <c r="D33" s="155"/>
      <c r="E33" s="59">
        <v>1052000</v>
      </c>
      <c r="F33" s="60">
        <v>1052000</v>
      </c>
      <c r="G33" s="60"/>
      <c r="H33" s="60">
        <v>137000</v>
      </c>
      <c r="I33" s="60">
        <v>136807</v>
      </c>
      <c r="J33" s="60">
        <v>136807</v>
      </c>
      <c r="K33" s="60">
        <v>-136807</v>
      </c>
      <c r="L33" s="60">
        <v>730376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526000</v>
      </c>
      <c r="Y33" s="60">
        <v>-526000</v>
      </c>
      <c r="Z33" s="140">
        <v>-100</v>
      </c>
      <c r="AA33" s="62">
        <v>1052000</v>
      </c>
    </row>
    <row r="34" spans="1:27" ht="12.75">
      <c r="A34" s="250" t="s">
        <v>58</v>
      </c>
      <c r="B34" s="251"/>
      <c r="C34" s="168">
        <f aca="true" t="shared" si="3" ref="C34:Y34">SUM(C29:C33)</f>
        <v>21406245</v>
      </c>
      <c r="D34" s="168">
        <f>SUM(D29:D33)</f>
        <v>0</v>
      </c>
      <c r="E34" s="72">
        <f t="shared" si="3"/>
        <v>21031724</v>
      </c>
      <c r="F34" s="73">
        <f t="shared" si="3"/>
        <v>21031724</v>
      </c>
      <c r="G34" s="73">
        <f t="shared" si="3"/>
        <v>28417618</v>
      </c>
      <c r="H34" s="73">
        <f t="shared" si="3"/>
        <v>304381777</v>
      </c>
      <c r="I34" s="73">
        <f t="shared" si="3"/>
        <v>817169</v>
      </c>
      <c r="J34" s="73">
        <f t="shared" si="3"/>
        <v>817169</v>
      </c>
      <c r="K34" s="73">
        <f t="shared" si="3"/>
        <v>62830638</v>
      </c>
      <c r="L34" s="73">
        <f t="shared" si="3"/>
        <v>70441970</v>
      </c>
      <c r="M34" s="73">
        <f t="shared" si="3"/>
        <v>58406074</v>
      </c>
      <c r="N34" s="73">
        <f t="shared" si="3"/>
        <v>58406074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58406074</v>
      </c>
      <c r="X34" s="73">
        <f t="shared" si="3"/>
        <v>10515863</v>
      </c>
      <c r="Y34" s="73">
        <f t="shared" si="3"/>
        <v>47890211</v>
      </c>
      <c r="Z34" s="170">
        <f>+IF(X34&lt;&gt;0,+(Y34/X34)*100,0)</f>
        <v>455.4092326992088</v>
      </c>
      <c r="AA34" s="74">
        <f>SUM(AA29:AA33)</f>
        <v>21031724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>
        <v>82071</v>
      </c>
      <c r="H37" s="60">
        <v>39120</v>
      </c>
      <c r="I37" s="60"/>
      <c r="J37" s="60"/>
      <c r="K37" s="60">
        <v>77893</v>
      </c>
      <c r="L37" s="60">
        <v>420942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2907888</v>
      </c>
      <c r="D38" s="155"/>
      <c r="E38" s="59">
        <v>1575032</v>
      </c>
      <c r="F38" s="60">
        <v>1575032</v>
      </c>
      <c r="G38" s="60">
        <v>13645120</v>
      </c>
      <c r="H38" s="60">
        <v>1644247</v>
      </c>
      <c r="I38" s="60">
        <v>856065</v>
      </c>
      <c r="J38" s="60">
        <v>856065</v>
      </c>
      <c r="K38" s="60">
        <v>16440490</v>
      </c>
      <c r="L38" s="60">
        <v>16581884</v>
      </c>
      <c r="M38" s="60">
        <v>16440490</v>
      </c>
      <c r="N38" s="60">
        <v>16440490</v>
      </c>
      <c r="O38" s="60"/>
      <c r="P38" s="60"/>
      <c r="Q38" s="60"/>
      <c r="R38" s="60"/>
      <c r="S38" s="60"/>
      <c r="T38" s="60"/>
      <c r="U38" s="60"/>
      <c r="V38" s="60"/>
      <c r="W38" s="60">
        <v>16440490</v>
      </c>
      <c r="X38" s="60">
        <v>787516</v>
      </c>
      <c r="Y38" s="60">
        <v>15652974</v>
      </c>
      <c r="Z38" s="140">
        <v>1987.64</v>
      </c>
      <c r="AA38" s="62">
        <v>1575032</v>
      </c>
    </row>
    <row r="39" spans="1:27" ht="12.75">
      <c r="A39" s="250" t="s">
        <v>59</v>
      </c>
      <c r="B39" s="253"/>
      <c r="C39" s="168">
        <f aca="true" t="shared" si="4" ref="C39:Y39">SUM(C37:C38)</f>
        <v>2907888</v>
      </c>
      <c r="D39" s="168">
        <f>SUM(D37:D38)</f>
        <v>0</v>
      </c>
      <c r="E39" s="76">
        <f t="shared" si="4"/>
        <v>1575032</v>
      </c>
      <c r="F39" s="77">
        <f t="shared" si="4"/>
        <v>1575032</v>
      </c>
      <c r="G39" s="77">
        <f t="shared" si="4"/>
        <v>13727191</v>
      </c>
      <c r="H39" s="77">
        <f t="shared" si="4"/>
        <v>1683367</v>
      </c>
      <c r="I39" s="77">
        <f t="shared" si="4"/>
        <v>856065</v>
      </c>
      <c r="J39" s="77">
        <f t="shared" si="4"/>
        <v>856065</v>
      </c>
      <c r="K39" s="77">
        <f t="shared" si="4"/>
        <v>16518383</v>
      </c>
      <c r="L39" s="77">
        <f t="shared" si="4"/>
        <v>17002826</v>
      </c>
      <c r="M39" s="77">
        <f t="shared" si="4"/>
        <v>16440490</v>
      </c>
      <c r="N39" s="77">
        <f t="shared" si="4"/>
        <v>16440490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16440490</v>
      </c>
      <c r="X39" s="77">
        <f t="shared" si="4"/>
        <v>787516</v>
      </c>
      <c r="Y39" s="77">
        <f t="shared" si="4"/>
        <v>15652974</v>
      </c>
      <c r="Z39" s="212">
        <f>+IF(X39&lt;&gt;0,+(Y39/X39)*100,0)</f>
        <v>1987.6388543216901</v>
      </c>
      <c r="AA39" s="79">
        <f>SUM(AA37:AA38)</f>
        <v>1575032</v>
      </c>
    </row>
    <row r="40" spans="1:27" ht="12.75">
      <c r="A40" s="250" t="s">
        <v>167</v>
      </c>
      <c r="B40" s="251"/>
      <c r="C40" s="168">
        <f aca="true" t="shared" si="5" ref="C40:Y40">+C34+C39</f>
        <v>24314133</v>
      </c>
      <c r="D40" s="168">
        <f>+D34+D39</f>
        <v>0</v>
      </c>
      <c r="E40" s="72">
        <f t="shared" si="5"/>
        <v>22606756</v>
      </c>
      <c r="F40" s="73">
        <f t="shared" si="5"/>
        <v>22606756</v>
      </c>
      <c r="G40" s="73">
        <f t="shared" si="5"/>
        <v>42144809</v>
      </c>
      <c r="H40" s="73">
        <f t="shared" si="5"/>
        <v>306065144</v>
      </c>
      <c r="I40" s="73">
        <f t="shared" si="5"/>
        <v>1673234</v>
      </c>
      <c r="J40" s="73">
        <f t="shared" si="5"/>
        <v>1673234</v>
      </c>
      <c r="K40" s="73">
        <f t="shared" si="5"/>
        <v>79349021</v>
      </c>
      <c r="L40" s="73">
        <f t="shared" si="5"/>
        <v>87444796</v>
      </c>
      <c r="M40" s="73">
        <f t="shared" si="5"/>
        <v>74846564</v>
      </c>
      <c r="N40" s="73">
        <f t="shared" si="5"/>
        <v>74846564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74846564</v>
      </c>
      <c r="X40" s="73">
        <f t="shared" si="5"/>
        <v>11303379</v>
      </c>
      <c r="Y40" s="73">
        <f t="shared" si="5"/>
        <v>63543185</v>
      </c>
      <c r="Z40" s="170">
        <f>+IF(X40&lt;&gt;0,+(Y40/X40)*100,0)</f>
        <v>562.1609697418799</v>
      </c>
      <c r="AA40" s="74">
        <f>+AA34+AA39</f>
        <v>22606756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400711207</v>
      </c>
      <c r="D42" s="257">
        <f>+D25-D40</f>
        <v>0</v>
      </c>
      <c r="E42" s="258">
        <f t="shared" si="6"/>
        <v>425340538</v>
      </c>
      <c r="F42" s="259">
        <f t="shared" si="6"/>
        <v>425340538</v>
      </c>
      <c r="G42" s="259">
        <f t="shared" si="6"/>
        <v>257292030</v>
      </c>
      <c r="H42" s="259">
        <f t="shared" si="6"/>
        <v>115627597</v>
      </c>
      <c r="I42" s="259">
        <f t="shared" si="6"/>
        <v>506278823</v>
      </c>
      <c r="J42" s="259">
        <f t="shared" si="6"/>
        <v>506278823</v>
      </c>
      <c r="K42" s="259">
        <f t="shared" si="6"/>
        <v>411161770</v>
      </c>
      <c r="L42" s="259">
        <f t="shared" si="6"/>
        <v>398203019</v>
      </c>
      <c r="M42" s="259">
        <f t="shared" si="6"/>
        <v>476174226</v>
      </c>
      <c r="N42" s="259">
        <f t="shared" si="6"/>
        <v>476174226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476174226</v>
      </c>
      <c r="X42" s="259">
        <f t="shared" si="6"/>
        <v>212670269</v>
      </c>
      <c r="Y42" s="259">
        <f t="shared" si="6"/>
        <v>263503957</v>
      </c>
      <c r="Z42" s="260">
        <f>+IF(X42&lt;&gt;0,+(Y42/X42)*100,0)</f>
        <v>123.9025832049895</v>
      </c>
      <c r="AA42" s="261">
        <f>+AA25-AA40</f>
        <v>425340538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400711207</v>
      </c>
      <c r="D45" s="155"/>
      <c r="E45" s="59">
        <v>326247073</v>
      </c>
      <c r="F45" s="60">
        <v>326247073</v>
      </c>
      <c r="G45" s="60">
        <v>257292030</v>
      </c>
      <c r="H45" s="60">
        <v>115627597</v>
      </c>
      <c r="I45" s="60">
        <v>506278823</v>
      </c>
      <c r="J45" s="60">
        <v>506278823</v>
      </c>
      <c r="K45" s="60">
        <v>124827892</v>
      </c>
      <c r="L45" s="60">
        <v>111493169</v>
      </c>
      <c r="M45" s="60">
        <v>476174226</v>
      </c>
      <c r="N45" s="60">
        <v>476174226</v>
      </c>
      <c r="O45" s="60"/>
      <c r="P45" s="60"/>
      <c r="Q45" s="60"/>
      <c r="R45" s="60"/>
      <c r="S45" s="60"/>
      <c r="T45" s="60"/>
      <c r="U45" s="60"/>
      <c r="V45" s="60"/>
      <c r="W45" s="60">
        <v>476174226</v>
      </c>
      <c r="X45" s="60">
        <v>163123537</v>
      </c>
      <c r="Y45" s="60">
        <v>313050689</v>
      </c>
      <c r="Z45" s="139">
        <v>191.91</v>
      </c>
      <c r="AA45" s="62">
        <v>326247073</v>
      </c>
    </row>
    <row r="46" spans="1:27" ht="12.75">
      <c r="A46" s="249" t="s">
        <v>171</v>
      </c>
      <c r="B46" s="182"/>
      <c r="C46" s="155"/>
      <c r="D46" s="155"/>
      <c r="E46" s="59">
        <v>99093465</v>
      </c>
      <c r="F46" s="60">
        <v>99093465</v>
      </c>
      <c r="G46" s="60"/>
      <c r="H46" s="60"/>
      <c r="I46" s="60"/>
      <c r="J46" s="60"/>
      <c r="K46" s="60">
        <v>286333878</v>
      </c>
      <c r="L46" s="60">
        <v>286709849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49546733</v>
      </c>
      <c r="Y46" s="60">
        <v>-49546733</v>
      </c>
      <c r="Z46" s="139">
        <v>-100</v>
      </c>
      <c r="AA46" s="62">
        <v>99093465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400711207</v>
      </c>
      <c r="D48" s="217">
        <f>SUM(D45:D47)</f>
        <v>0</v>
      </c>
      <c r="E48" s="264">
        <f t="shared" si="7"/>
        <v>425340538</v>
      </c>
      <c r="F48" s="219">
        <f t="shared" si="7"/>
        <v>425340538</v>
      </c>
      <c r="G48" s="219">
        <f t="shared" si="7"/>
        <v>257292030</v>
      </c>
      <c r="H48" s="219">
        <f t="shared" si="7"/>
        <v>115627597</v>
      </c>
      <c r="I48" s="219">
        <f t="shared" si="7"/>
        <v>506278823</v>
      </c>
      <c r="J48" s="219">
        <f t="shared" si="7"/>
        <v>506278823</v>
      </c>
      <c r="K48" s="219">
        <f t="shared" si="7"/>
        <v>411161770</v>
      </c>
      <c r="L48" s="219">
        <f t="shared" si="7"/>
        <v>398203018</v>
      </c>
      <c r="M48" s="219">
        <f t="shared" si="7"/>
        <v>476174226</v>
      </c>
      <c r="N48" s="219">
        <f t="shared" si="7"/>
        <v>476174226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476174226</v>
      </c>
      <c r="X48" s="219">
        <f t="shared" si="7"/>
        <v>212670270</v>
      </c>
      <c r="Y48" s="219">
        <f t="shared" si="7"/>
        <v>263503956</v>
      </c>
      <c r="Z48" s="265">
        <f>+IF(X48&lt;&gt;0,+(Y48/X48)*100,0)</f>
        <v>123.90258215217389</v>
      </c>
      <c r="AA48" s="232">
        <f>SUM(AA45:AA47)</f>
        <v>425340538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6860812</v>
      </c>
      <c r="D6" s="155"/>
      <c r="E6" s="59">
        <v>5471388</v>
      </c>
      <c r="F6" s="60">
        <v>5471388</v>
      </c>
      <c r="G6" s="60">
        <v>681351</v>
      </c>
      <c r="H6" s="60">
        <v>5345483</v>
      </c>
      <c r="I6" s="60">
        <v>29418</v>
      </c>
      <c r="J6" s="60">
        <v>6056252</v>
      </c>
      <c r="K6" s="60">
        <v>860802</v>
      </c>
      <c r="L6" s="60">
        <v>769390</v>
      </c>
      <c r="M6" s="60">
        <v>177626</v>
      </c>
      <c r="N6" s="60">
        <v>1807818</v>
      </c>
      <c r="O6" s="60"/>
      <c r="P6" s="60"/>
      <c r="Q6" s="60"/>
      <c r="R6" s="60"/>
      <c r="S6" s="60"/>
      <c r="T6" s="60"/>
      <c r="U6" s="60"/>
      <c r="V6" s="60"/>
      <c r="W6" s="60">
        <v>7864070</v>
      </c>
      <c r="X6" s="60">
        <v>2735694</v>
      </c>
      <c r="Y6" s="60">
        <v>5128376</v>
      </c>
      <c r="Z6" s="140">
        <v>187.46</v>
      </c>
      <c r="AA6" s="62">
        <v>5471388</v>
      </c>
    </row>
    <row r="7" spans="1:27" ht="12.75">
      <c r="A7" s="249" t="s">
        <v>32</v>
      </c>
      <c r="B7" s="182"/>
      <c r="C7" s="155">
        <v>77945</v>
      </c>
      <c r="D7" s="155"/>
      <c r="E7" s="59">
        <v>315600</v>
      </c>
      <c r="F7" s="60">
        <v>315600</v>
      </c>
      <c r="G7" s="60">
        <v>7398</v>
      </c>
      <c r="H7" s="60">
        <v>27898</v>
      </c>
      <c r="I7" s="60">
        <v>8464</v>
      </c>
      <c r="J7" s="60">
        <v>43760</v>
      </c>
      <c r="K7" s="60">
        <v>14228</v>
      </c>
      <c r="L7" s="60"/>
      <c r="M7" s="60">
        <v>9722</v>
      </c>
      <c r="N7" s="60">
        <v>23950</v>
      </c>
      <c r="O7" s="60"/>
      <c r="P7" s="60"/>
      <c r="Q7" s="60"/>
      <c r="R7" s="60"/>
      <c r="S7" s="60"/>
      <c r="T7" s="60"/>
      <c r="U7" s="60"/>
      <c r="V7" s="60"/>
      <c r="W7" s="60">
        <v>67710</v>
      </c>
      <c r="X7" s="60">
        <v>157800</v>
      </c>
      <c r="Y7" s="60">
        <v>-90090</v>
      </c>
      <c r="Z7" s="140">
        <v>-57.09</v>
      </c>
      <c r="AA7" s="62">
        <v>315600</v>
      </c>
    </row>
    <row r="8" spans="1:27" ht="12.75">
      <c r="A8" s="249" t="s">
        <v>178</v>
      </c>
      <c r="B8" s="182"/>
      <c r="C8" s="155">
        <v>4668357</v>
      </c>
      <c r="D8" s="155"/>
      <c r="E8" s="59">
        <v>4378944</v>
      </c>
      <c r="F8" s="60">
        <v>4378944</v>
      </c>
      <c r="G8" s="60">
        <v>325667</v>
      </c>
      <c r="H8" s="60">
        <v>143036</v>
      </c>
      <c r="I8" s="60">
        <v>120091</v>
      </c>
      <c r="J8" s="60">
        <v>588794</v>
      </c>
      <c r="K8" s="60">
        <v>290081</v>
      </c>
      <c r="L8" s="60">
        <v>139603</v>
      </c>
      <c r="M8" s="60">
        <v>155603</v>
      </c>
      <c r="N8" s="60">
        <v>585287</v>
      </c>
      <c r="O8" s="60"/>
      <c r="P8" s="60"/>
      <c r="Q8" s="60"/>
      <c r="R8" s="60"/>
      <c r="S8" s="60"/>
      <c r="T8" s="60"/>
      <c r="U8" s="60"/>
      <c r="V8" s="60"/>
      <c r="W8" s="60">
        <v>1174081</v>
      </c>
      <c r="X8" s="60">
        <v>2189472</v>
      </c>
      <c r="Y8" s="60">
        <v>-1015391</v>
      </c>
      <c r="Z8" s="140">
        <v>-46.38</v>
      </c>
      <c r="AA8" s="62">
        <v>4378944</v>
      </c>
    </row>
    <row r="9" spans="1:27" ht="12.75">
      <c r="A9" s="249" t="s">
        <v>179</v>
      </c>
      <c r="B9" s="182"/>
      <c r="C9" s="155">
        <v>202961582</v>
      </c>
      <c r="D9" s="155"/>
      <c r="E9" s="59">
        <v>113210004</v>
      </c>
      <c r="F9" s="60">
        <v>113210004</v>
      </c>
      <c r="G9" s="60">
        <v>2800</v>
      </c>
      <c r="H9" s="60"/>
      <c r="I9" s="60">
        <v>-8000</v>
      </c>
      <c r="J9" s="60">
        <v>-5200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-5200</v>
      </c>
      <c r="X9" s="60">
        <v>56605002</v>
      </c>
      <c r="Y9" s="60">
        <v>-56610202</v>
      </c>
      <c r="Z9" s="140">
        <v>-100.01</v>
      </c>
      <c r="AA9" s="62">
        <v>113210004</v>
      </c>
    </row>
    <row r="10" spans="1:27" ht="12.75">
      <c r="A10" s="249" t="s">
        <v>180</v>
      </c>
      <c r="B10" s="182"/>
      <c r="C10" s="155"/>
      <c r="D10" s="155"/>
      <c r="E10" s="59">
        <v>77078952</v>
      </c>
      <c r="F10" s="60">
        <v>77078952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38539476</v>
      </c>
      <c r="Y10" s="60">
        <v>-38539476</v>
      </c>
      <c r="Z10" s="140">
        <v>-100</v>
      </c>
      <c r="AA10" s="62">
        <v>77078952</v>
      </c>
    </row>
    <row r="11" spans="1:27" ht="12.75">
      <c r="A11" s="249" t="s">
        <v>181</v>
      </c>
      <c r="B11" s="182"/>
      <c r="C11" s="155"/>
      <c r="D11" s="155"/>
      <c r="E11" s="59">
        <v>2261808</v>
      </c>
      <c r="F11" s="60">
        <v>2261808</v>
      </c>
      <c r="G11" s="60"/>
      <c r="H11" s="60">
        <v>96972</v>
      </c>
      <c r="I11" s="60">
        <v>220061</v>
      </c>
      <c r="J11" s="60">
        <v>317033</v>
      </c>
      <c r="K11" s="60"/>
      <c r="L11" s="60">
        <v>96100</v>
      </c>
      <c r="M11" s="60"/>
      <c r="N11" s="60">
        <v>96100</v>
      </c>
      <c r="O11" s="60"/>
      <c r="P11" s="60"/>
      <c r="Q11" s="60"/>
      <c r="R11" s="60"/>
      <c r="S11" s="60"/>
      <c r="T11" s="60"/>
      <c r="U11" s="60"/>
      <c r="V11" s="60"/>
      <c r="W11" s="60">
        <v>413133</v>
      </c>
      <c r="X11" s="60">
        <v>1130904</v>
      </c>
      <c r="Y11" s="60">
        <v>-717771</v>
      </c>
      <c r="Z11" s="140">
        <v>-63.47</v>
      </c>
      <c r="AA11" s="62">
        <v>2261808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-122682240</v>
      </c>
      <c r="D14" s="155"/>
      <c r="E14" s="59">
        <v>-122549904</v>
      </c>
      <c r="F14" s="60">
        <v>-122549904</v>
      </c>
      <c r="G14" s="60">
        <v>-6024942</v>
      </c>
      <c r="H14" s="60">
        <v>-7406393</v>
      </c>
      <c r="I14" s="60">
        <v>-8765753</v>
      </c>
      <c r="J14" s="60">
        <v>-22197088</v>
      </c>
      <c r="K14" s="60">
        <v>-9784371</v>
      </c>
      <c r="L14" s="60">
        <v>-6497330</v>
      </c>
      <c r="M14" s="60">
        <v>-11839356</v>
      </c>
      <c r="N14" s="60">
        <v>-28121057</v>
      </c>
      <c r="O14" s="60"/>
      <c r="P14" s="60"/>
      <c r="Q14" s="60"/>
      <c r="R14" s="60"/>
      <c r="S14" s="60"/>
      <c r="T14" s="60"/>
      <c r="U14" s="60"/>
      <c r="V14" s="60"/>
      <c r="W14" s="60">
        <v>-50318145</v>
      </c>
      <c r="X14" s="60">
        <v>-61274952</v>
      </c>
      <c r="Y14" s="60">
        <v>10956807</v>
      </c>
      <c r="Z14" s="140">
        <v>-17.88</v>
      </c>
      <c r="AA14" s="62">
        <v>-122549904</v>
      </c>
    </row>
    <row r="15" spans="1:27" ht="12.75">
      <c r="A15" s="249" t="s">
        <v>40</v>
      </c>
      <c r="B15" s="182"/>
      <c r="C15" s="155">
        <v>-760332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-1969992</v>
      </c>
      <c r="F16" s="60">
        <v>-1969992</v>
      </c>
      <c r="G16" s="60">
        <v>-377572</v>
      </c>
      <c r="H16" s="60">
        <v>-1804363</v>
      </c>
      <c r="I16" s="60"/>
      <c r="J16" s="60">
        <v>-2181935</v>
      </c>
      <c r="K16" s="60"/>
      <c r="L16" s="60">
        <v>-892210</v>
      </c>
      <c r="M16" s="60"/>
      <c r="N16" s="60">
        <v>-892210</v>
      </c>
      <c r="O16" s="60"/>
      <c r="P16" s="60"/>
      <c r="Q16" s="60"/>
      <c r="R16" s="60"/>
      <c r="S16" s="60"/>
      <c r="T16" s="60"/>
      <c r="U16" s="60"/>
      <c r="V16" s="60"/>
      <c r="W16" s="60">
        <v>-3074145</v>
      </c>
      <c r="X16" s="60">
        <v>-984996</v>
      </c>
      <c r="Y16" s="60">
        <v>-2089149</v>
      </c>
      <c r="Z16" s="140">
        <v>212.1</v>
      </c>
      <c r="AA16" s="62">
        <v>-1969992</v>
      </c>
    </row>
    <row r="17" spans="1:27" ht="12.75">
      <c r="A17" s="250" t="s">
        <v>185</v>
      </c>
      <c r="B17" s="251"/>
      <c r="C17" s="168">
        <f aca="true" t="shared" si="0" ref="C17:Y17">SUM(C6:C16)</f>
        <v>91126124</v>
      </c>
      <c r="D17" s="168">
        <f t="shared" si="0"/>
        <v>0</v>
      </c>
      <c r="E17" s="72">
        <f t="shared" si="0"/>
        <v>78196800</v>
      </c>
      <c r="F17" s="73">
        <f t="shared" si="0"/>
        <v>78196800</v>
      </c>
      <c r="G17" s="73">
        <f t="shared" si="0"/>
        <v>-5385298</v>
      </c>
      <c r="H17" s="73">
        <f t="shared" si="0"/>
        <v>-3597367</v>
      </c>
      <c r="I17" s="73">
        <f t="shared" si="0"/>
        <v>-8395719</v>
      </c>
      <c r="J17" s="73">
        <f t="shared" si="0"/>
        <v>-17378384</v>
      </c>
      <c r="K17" s="73">
        <f t="shared" si="0"/>
        <v>-8619260</v>
      </c>
      <c r="L17" s="73">
        <f t="shared" si="0"/>
        <v>-6384447</v>
      </c>
      <c r="M17" s="73">
        <f t="shared" si="0"/>
        <v>-11496405</v>
      </c>
      <c r="N17" s="73">
        <f t="shared" si="0"/>
        <v>-26500112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-43878496</v>
      </c>
      <c r="X17" s="73">
        <f t="shared" si="0"/>
        <v>39098400</v>
      </c>
      <c r="Y17" s="73">
        <f t="shared" si="0"/>
        <v>-82976896</v>
      </c>
      <c r="Z17" s="170">
        <f>+IF(X17&lt;&gt;0,+(Y17/X17)*100,0)</f>
        <v>-212.2258097518057</v>
      </c>
      <c r="AA17" s="74">
        <f>SUM(AA6:AA16)</f>
        <v>78196800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-91846773</v>
      </c>
      <c r="D26" s="155"/>
      <c r="E26" s="59">
        <v>-78688392</v>
      </c>
      <c r="F26" s="60">
        <v>-78688392</v>
      </c>
      <c r="G26" s="60"/>
      <c r="H26" s="60">
        <v>-19188498</v>
      </c>
      <c r="I26" s="60">
        <v>-4615387</v>
      </c>
      <c r="J26" s="60">
        <v>-23803885</v>
      </c>
      <c r="K26" s="60">
        <v>-1171340</v>
      </c>
      <c r="L26" s="60">
        <v>-12772473</v>
      </c>
      <c r="M26" s="60">
        <v>-16463679</v>
      </c>
      <c r="N26" s="60">
        <v>-30407492</v>
      </c>
      <c r="O26" s="60"/>
      <c r="P26" s="60"/>
      <c r="Q26" s="60"/>
      <c r="R26" s="60"/>
      <c r="S26" s="60"/>
      <c r="T26" s="60"/>
      <c r="U26" s="60"/>
      <c r="V26" s="60"/>
      <c r="W26" s="60">
        <v>-54211377</v>
      </c>
      <c r="X26" s="60">
        <v>-39344196</v>
      </c>
      <c r="Y26" s="60">
        <v>-14867181</v>
      </c>
      <c r="Z26" s="140">
        <v>37.79</v>
      </c>
      <c r="AA26" s="62">
        <v>-78688392</v>
      </c>
    </row>
    <row r="27" spans="1:27" ht="12.75">
      <c r="A27" s="250" t="s">
        <v>192</v>
      </c>
      <c r="B27" s="251"/>
      <c r="C27" s="168">
        <f aca="true" t="shared" si="1" ref="C27:Y27">SUM(C21:C26)</f>
        <v>-91846773</v>
      </c>
      <c r="D27" s="168">
        <f>SUM(D21:D26)</f>
        <v>0</v>
      </c>
      <c r="E27" s="72">
        <f t="shared" si="1"/>
        <v>-78688392</v>
      </c>
      <c r="F27" s="73">
        <f t="shared" si="1"/>
        <v>-78688392</v>
      </c>
      <c r="G27" s="73">
        <f t="shared" si="1"/>
        <v>0</v>
      </c>
      <c r="H27" s="73">
        <f t="shared" si="1"/>
        <v>-19188498</v>
      </c>
      <c r="I27" s="73">
        <f t="shared" si="1"/>
        <v>-4615387</v>
      </c>
      <c r="J27" s="73">
        <f t="shared" si="1"/>
        <v>-23803885</v>
      </c>
      <c r="K27" s="73">
        <f t="shared" si="1"/>
        <v>-1171340</v>
      </c>
      <c r="L27" s="73">
        <f t="shared" si="1"/>
        <v>-12772473</v>
      </c>
      <c r="M27" s="73">
        <f t="shared" si="1"/>
        <v>-16463679</v>
      </c>
      <c r="N27" s="73">
        <f t="shared" si="1"/>
        <v>-30407492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-54211377</v>
      </c>
      <c r="X27" s="73">
        <f t="shared" si="1"/>
        <v>-39344196</v>
      </c>
      <c r="Y27" s="73">
        <f t="shared" si="1"/>
        <v>-14867181</v>
      </c>
      <c r="Z27" s="170">
        <f>+IF(X27&lt;&gt;0,+(Y27/X27)*100,0)</f>
        <v>37.78748204690725</v>
      </c>
      <c r="AA27" s="74">
        <f>SUM(AA21:AA26)</f>
        <v>-78688392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-82071</v>
      </c>
      <c r="D35" s="155"/>
      <c r="E35" s="59"/>
      <c r="F35" s="60"/>
      <c r="G35" s="60"/>
      <c r="H35" s="60"/>
      <c r="I35" s="60"/>
      <c r="J35" s="60"/>
      <c r="K35" s="60"/>
      <c r="L35" s="60">
        <v>38215</v>
      </c>
      <c r="M35" s="60"/>
      <c r="N35" s="60">
        <v>38215</v>
      </c>
      <c r="O35" s="60"/>
      <c r="P35" s="60"/>
      <c r="Q35" s="60"/>
      <c r="R35" s="60"/>
      <c r="S35" s="60"/>
      <c r="T35" s="60"/>
      <c r="U35" s="60"/>
      <c r="V35" s="60"/>
      <c r="W35" s="60">
        <v>38215</v>
      </c>
      <c r="X35" s="60"/>
      <c r="Y35" s="60">
        <v>38215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-82071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38215</v>
      </c>
      <c r="M36" s="73">
        <f t="shared" si="2"/>
        <v>0</v>
      </c>
      <c r="N36" s="73">
        <f t="shared" si="2"/>
        <v>38215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38215</v>
      </c>
      <c r="X36" s="73">
        <f t="shared" si="2"/>
        <v>0</v>
      </c>
      <c r="Y36" s="73">
        <f t="shared" si="2"/>
        <v>38215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-802720</v>
      </c>
      <c r="D38" s="153">
        <f>+D17+D27+D36</f>
        <v>0</v>
      </c>
      <c r="E38" s="99">
        <f t="shared" si="3"/>
        <v>-491592</v>
      </c>
      <c r="F38" s="100">
        <f t="shared" si="3"/>
        <v>-491592</v>
      </c>
      <c r="G38" s="100">
        <f t="shared" si="3"/>
        <v>-5385298</v>
      </c>
      <c r="H38" s="100">
        <f t="shared" si="3"/>
        <v>-22785865</v>
      </c>
      <c r="I38" s="100">
        <f t="shared" si="3"/>
        <v>-13011106</v>
      </c>
      <c r="J38" s="100">
        <f t="shared" si="3"/>
        <v>-41182269</v>
      </c>
      <c r="K38" s="100">
        <f t="shared" si="3"/>
        <v>-9790600</v>
      </c>
      <c r="L38" s="100">
        <f t="shared" si="3"/>
        <v>-19118705</v>
      </c>
      <c r="M38" s="100">
        <f t="shared" si="3"/>
        <v>-27960084</v>
      </c>
      <c r="N38" s="100">
        <f t="shared" si="3"/>
        <v>-56869389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-98051658</v>
      </c>
      <c r="X38" s="100">
        <f t="shared" si="3"/>
        <v>-245796</v>
      </c>
      <c r="Y38" s="100">
        <f t="shared" si="3"/>
        <v>-97805862</v>
      </c>
      <c r="Z38" s="137">
        <f>+IF(X38&lt;&gt;0,+(Y38/X38)*100,0)</f>
        <v>39791.47829907728</v>
      </c>
      <c r="AA38" s="102">
        <f>+AA17+AA27+AA36</f>
        <v>-491592</v>
      </c>
    </row>
    <row r="39" spans="1:27" ht="12.75">
      <c r="A39" s="249" t="s">
        <v>200</v>
      </c>
      <c r="B39" s="182"/>
      <c r="C39" s="153">
        <v>1594927</v>
      </c>
      <c r="D39" s="153"/>
      <c r="E39" s="99">
        <v>22000000</v>
      </c>
      <c r="F39" s="100">
        <v>22000000</v>
      </c>
      <c r="G39" s="100">
        <v>3328584</v>
      </c>
      <c r="H39" s="100">
        <v>-2056714</v>
      </c>
      <c r="I39" s="100">
        <v>-24842579</v>
      </c>
      <c r="J39" s="100">
        <v>3328584</v>
      </c>
      <c r="K39" s="100">
        <v>-37853685</v>
      </c>
      <c r="L39" s="100">
        <v>-47644285</v>
      </c>
      <c r="M39" s="100">
        <v>-66762990</v>
      </c>
      <c r="N39" s="100">
        <v>-37853685</v>
      </c>
      <c r="O39" s="100"/>
      <c r="P39" s="100"/>
      <c r="Q39" s="100"/>
      <c r="R39" s="100"/>
      <c r="S39" s="100"/>
      <c r="T39" s="100"/>
      <c r="U39" s="100"/>
      <c r="V39" s="100"/>
      <c r="W39" s="100">
        <v>3328584</v>
      </c>
      <c r="X39" s="100">
        <v>22000000</v>
      </c>
      <c r="Y39" s="100">
        <v>-18671416</v>
      </c>
      <c r="Z39" s="137">
        <v>-84.87</v>
      </c>
      <c r="AA39" s="102">
        <v>22000000</v>
      </c>
    </row>
    <row r="40" spans="1:27" ht="12.75">
      <c r="A40" s="269" t="s">
        <v>201</v>
      </c>
      <c r="B40" s="256"/>
      <c r="C40" s="257">
        <v>792207</v>
      </c>
      <c r="D40" s="257"/>
      <c r="E40" s="258">
        <v>21508408</v>
      </c>
      <c r="F40" s="259">
        <v>21508408</v>
      </c>
      <c r="G40" s="259">
        <v>-2056714</v>
      </c>
      <c r="H40" s="259">
        <v>-24842579</v>
      </c>
      <c r="I40" s="259">
        <v>-37853685</v>
      </c>
      <c r="J40" s="259">
        <v>-37853685</v>
      </c>
      <c r="K40" s="259">
        <v>-47644285</v>
      </c>
      <c r="L40" s="259">
        <v>-66762990</v>
      </c>
      <c r="M40" s="259">
        <v>-94723074</v>
      </c>
      <c r="N40" s="259">
        <v>-94723074</v>
      </c>
      <c r="O40" s="259"/>
      <c r="P40" s="259"/>
      <c r="Q40" s="259"/>
      <c r="R40" s="259"/>
      <c r="S40" s="259"/>
      <c r="T40" s="259"/>
      <c r="U40" s="259"/>
      <c r="V40" s="259"/>
      <c r="W40" s="259">
        <v>-94723074</v>
      </c>
      <c r="X40" s="259">
        <v>21754204</v>
      </c>
      <c r="Y40" s="259">
        <v>-116477278</v>
      </c>
      <c r="Z40" s="260">
        <v>-535.42</v>
      </c>
      <c r="AA40" s="261">
        <v>21508408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90641227</v>
      </c>
      <c r="D5" s="200">
        <f t="shared" si="0"/>
        <v>0</v>
      </c>
      <c r="E5" s="106">
        <f t="shared" si="0"/>
        <v>78688393</v>
      </c>
      <c r="F5" s="106">
        <f t="shared" si="0"/>
        <v>78688393</v>
      </c>
      <c r="G5" s="106">
        <f t="shared" si="0"/>
        <v>3320507</v>
      </c>
      <c r="H5" s="106">
        <f t="shared" si="0"/>
        <v>19187898</v>
      </c>
      <c r="I5" s="106">
        <f t="shared" si="0"/>
        <v>4643663</v>
      </c>
      <c r="J5" s="106">
        <f t="shared" si="0"/>
        <v>27152068</v>
      </c>
      <c r="K5" s="106">
        <f t="shared" si="0"/>
        <v>1171340</v>
      </c>
      <c r="L5" s="106">
        <f t="shared" si="0"/>
        <v>1171340</v>
      </c>
      <c r="M5" s="106">
        <f t="shared" si="0"/>
        <v>16463679</v>
      </c>
      <c r="N5" s="106">
        <f t="shared" si="0"/>
        <v>18806359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45958427</v>
      </c>
      <c r="X5" s="106">
        <f t="shared" si="0"/>
        <v>39344198</v>
      </c>
      <c r="Y5" s="106">
        <f t="shared" si="0"/>
        <v>6614229</v>
      </c>
      <c r="Z5" s="201">
        <f>+IF(X5&lt;&gt;0,+(Y5/X5)*100,0)</f>
        <v>16.81119284729098</v>
      </c>
      <c r="AA5" s="199">
        <f>SUM(AA11:AA18)</f>
        <v>78688393</v>
      </c>
    </row>
    <row r="6" spans="1:27" ht="12.75">
      <c r="A6" s="291" t="s">
        <v>206</v>
      </c>
      <c r="B6" s="142"/>
      <c r="C6" s="62">
        <v>89629156</v>
      </c>
      <c r="D6" s="156"/>
      <c r="E6" s="60">
        <v>19170815</v>
      </c>
      <c r="F6" s="60">
        <v>19170815</v>
      </c>
      <c r="G6" s="60"/>
      <c r="H6" s="60">
        <v>230715</v>
      </c>
      <c r="I6" s="60">
        <v>2605615</v>
      </c>
      <c r="J6" s="60">
        <v>2836330</v>
      </c>
      <c r="K6" s="60">
        <v>1171340</v>
      </c>
      <c r="L6" s="60">
        <v>1171340</v>
      </c>
      <c r="M6" s="60">
        <v>6180309</v>
      </c>
      <c r="N6" s="60">
        <v>8522989</v>
      </c>
      <c r="O6" s="60"/>
      <c r="P6" s="60"/>
      <c r="Q6" s="60"/>
      <c r="R6" s="60"/>
      <c r="S6" s="60"/>
      <c r="T6" s="60"/>
      <c r="U6" s="60"/>
      <c r="V6" s="60"/>
      <c r="W6" s="60">
        <v>11359319</v>
      </c>
      <c r="X6" s="60">
        <v>9585408</v>
      </c>
      <c r="Y6" s="60">
        <v>1773911</v>
      </c>
      <c r="Z6" s="140">
        <v>18.51</v>
      </c>
      <c r="AA6" s="155">
        <v>19170815</v>
      </c>
    </row>
    <row r="7" spans="1:27" ht="12.75">
      <c r="A7" s="291" t="s">
        <v>207</v>
      </c>
      <c r="B7" s="142"/>
      <c r="C7" s="62"/>
      <c r="D7" s="156"/>
      <c r="E7" s="60">
        <v>51732000</v>
      </c>
      <c r="F7" s="60">
        <v>51732000</v>
      </c>
      <c r="G7" s="60"/>
      <c r="H7" s="60">
        <v>17643220</v>
      </c>
      <c r="I7" s="60"/>
      <c r="J7" s="60">
        <v>17643220</v>
      </c>
      <c r="K7" s="60"/>
      <c r="L7" s="60"/>
      <c r="M7" s="60">
        <v>7812570</v>
      </c>
      <c r="N7" s="60">
        <v>7812570</v>
      </c>
      <c r="O7" s="60"/>
      <c r="P7" s="60"/>
      <c r="Q7" s="60"/>
      <c r="R7" s="60"/>
      <c r="S7" s="60"/>
      <c r="T7" s="60"/>
      <c r="U7" s="60"/>
      <c r="V7" s="60"/>
      <c r="W7" s="60">
        <v>25455790</v>
      </c>
      <c r="X7" s="60">
        <v>25866000</v>
      </c>
      <c r="Y7" s="60">
        <v>-410210</v>
      </c>
      <c r="Z7" s="140">
        <v>-1.59</v>
      </c>
      <c r="AA7" s="155">
        <v>51732000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>
        <v>3174711</v>
      </c>
      <c r="F10" s="60">
        <v>3174711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1587356</v>
      </c>
      <c r="Y10" s="60">
        <v>-1587356</v>
      </c>
      <c r="Z10" s="140">
        <v>-100</v>
      </c>
      <c r="AA10" s="155">
        <v>3174711</v>
      </c>
    </row>
    <row r="11" spans="1:27" ht="12.75">
      <c r="A11" s="292" t="s">
        <v>211</v>
      </c>
      <c r="B11" s="142"/>
      <c r="C11" s="293">
        <f aca="true" t="shared" si="1" ref="C11:Y11">SUM(C6:C10)</f>
        <v>89629156</v>
      </c>
      <c r="D11" s="294">
        <f t="shared" si="1"/>
        <v>0</v>
      </c>
      <c r="E11" s="295">
        <f t="shared" si="1"/>
        <v>74077526</v>
      </c>
      <c r="F11" s="295">
        <f t="shared" si="1"/>
        <v>74077526</v>
      </c>
      <c r="G11" s="295">
        <f t="shared" si="1"/>
        <v>0</v>
      </c>
      <c r="H11" s="295">
        <f t="shared" si="1"/>
        <v>17873935</v>
      </c>
      <c r="I11" s="295">
        <f t="shared" si="1"/>
        <v>2605615</v>
      </c>
      <c r="J11" s="295">
        <f t="shared" si="1"/>
        <v>20479550</v>
      </c>
      <c r="K11" s="295">
        <f t="shared" si="1"/>
        <v>1171340</v>
      </c>
      <c r="L11" s="295">
        <f t="shared" si="1"/>
        <v>1171340</v>
      </c>
      <c r="M11" s="295">
        <f t="shared" si="1"/>
        <v>13992879</v>
      </c>
      <c r="N11" s="295">
        <f t="shared" si="1"/>
        <v>16335559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36815109</v>
      </c>
      <c r="X11" s="295">
        <f t="shared" si="1"/>
        <v>37038764</v>
      </c>
      <c r="Y11" s="295">
        <f t="shared" si="1"/>
        <v>-223655</v>
      </c>
      <c r="Z11" s="296">
        <f>+IF(X11&lt;&gt;0,+(Y11/X11)*100,0)</f>
        <v>-0.6038403441324338</v>
      </c>
      <c r="AA11" s="297">
        <f>SUM(AA6:AA10)</f>
        <v>74077526</v>
      </c>
    </row>
    <row r="12" spans="1:27" ht="12.75">
      <c r="A12" s="298" t="s">
        <v>212</v>
      </c>
      <c r="B12" s="136"/>
      <c r="C12" s="62"/>
      <c r="D12" s="156"/>
      <c r="E12" s="60">
        <v>3001423</v>
      </c>
      <c r="F12" s="60">
        <v>3001423</v>
      </c>
      <c r="G12" s="60">
        <v>3320507</v>
      </c>
      <c r="H12" s="60">
        <v>632243</v>
      </c>
      <c r="I12" s="60">
        <v>1289830</v>
      </c>
      <c r="J12" s="60">
        <v>5242580</v>
      </c>
      <c r="K12" s="60"/>
      <c r="L12" s="60"/>
      <c r="M12" s="60">
        <v>2470800</v>
      </c>
      <c r="N12" s="60">
        <v>2470800</v>
      </c>
      <c r="O12" s="60"/>
      <c r="P12" s="60"/>
      <c r="Q12" s="60"/>
      <c r="R12" s="60"/>
      <c r="S12" s="60"/>
      <c r="T12" s="60"/>
      <c r="U12" s="60"/>
      <c r="V12" s="60"/>
      <c r="W12" s="60">
        <v>7713380</v>
      </c>
      <c r="X12" s="60">
        <v>1500712</v>
      </c>
      <c r="Y12" s="60">
        <v>6212668</v>
      </c>
      <c r="Z12" s="140">
        <v>413.98</v>
      </c>
      <c r="AA12" s="155">
        <v>3001423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1012071</v>
      </c>
      <c r="D15" s="156"/>
      <c r="E15" s="60">
        <v>1609444</v>
      </c>
      <c r="F15" s="60">
        <v>1609444</v>
      </c>
      <c r="G15" s="60"/>
      <c r="H15" s="60">
        <v>681720</v>
      </c>
      <c r="I15" s="60">
        <v>748218</v>
      </c>
      <c r="J15" s="60">
        <v>1429938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1429938</v>
      </c>
      <c r="X15" s="60">
        <v>804722</v>
      </c>
      <c r="Y15" s="60">
        <v>625216</v>
      </c>
      <c r="Z15" s="140">
        <v>77.69</v>
      </c>
      <c r="AA15" s="155">
        <v>1609444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89629156</v>
      </c>
      <c r="D36" s="156">
        <f t="shared" si="4"/>
        <v>0</v>
      </c>
      <c r="E36" s="60">
        <f t="shared" si="4"/>
        <v>19170815</v>
      </c>
      <c r="F36" s="60">
        <f t="shared" si="4"/>
        <v>19170815</v>
      </c>
      <c r="G36" s="60">
        <f t="shared" si="4"/>
        <v>0</v>
      </c>
      <c r="H36" s="60">
        <f t="shared" si="4"/>
        <v>230715</v>
      </c>
      <c r="I36" s="60">
        <f t="shared" si="4"/>
        <v>2605615</v>
      </c>
      <c r="J36" s="60">
        <f t="shared" si="4"/>
        <v>2836330</v>
      </c>
      <c r="K36" s="60">
        <f t="shared" si="4"/>
        <v>1171340</v>
      </c>
      <c r="L36" s="60">
        <f t="shared" si="4"/>
        <v>1171340</v>
      </c>
      <c r="M36" s="60">
        <f t="shared" si="4"/>
        <v>6180309</v>
      </c>
      <c r="N36" s="60">
        <f t="shared" si="4"/>
        <v>8522989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11359319</v>
      </c>
      <c r="X36" s="60">
        <f t="shared" si="4"/>
        <v>9585408</v>
      </c>
      <c r="Y36" s="60">
        <f t="shared" si="4"/>
        <v>1773911</v>
      </c>
      <c r="Z36" s="140">
        <f aca="true" t="shared" si="5" ref="Z36:Z49">+IF(X36&lt;&gt;0,+(Y36/X36)*100,0)</f>
        <v>18.50636926461555</v>
      </c>
      <c r="AA36" s="155">
        <f>AA6+AA21</f>
        <v>19170815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51732000</v>
      </c>
      <c r="F37" s="60">
        <f t="shared" si="4"/>
        <v>51732000</v>
      </c>
      <c r="G37" s="60">
        <f t="shared" si="4"/>
        <v>0</v>
      </c>
      <c r="H37" s="60">
        <f t="shared" si="4"/>
        <v>17643220</v>
      </c>
      <c r="I37" s="60">
        <f t="shared" si="4"/>
        <v>0</v>
      </c>
      <c r="J37" s="60">
        <f t="shared" si="4"/>
        <v>17643220</v>
      </c>
      <c r="K37" s="60">
        <f t="shared" si="4"/>
        <v>0</v>
      </c>
      <c r="L37" s="60">
        <f t="shared" si="4"/>
        <v>0</v>
      </c>
      <c r="M37" s="60">
        <f t="shared" si="4"/>
        <v>7812570</v>
      </c>
      <c r="N37" s="60">
        <f t="shared" si="4"/>
        <v>7812570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25455790</v>
      </c>
      <c r="X37" s="60">
        <f t="shared" si="4"/>
        <v>25866000</v>
      </c>
      <c r="Y37" s="60">
        <f t="shared" si="4"/>
        <v>-410210</v>
      </c>
      <c r="Z37" s="140">
        <f t="shared" si="5"/>
        <v>-1.585904275883399</v>
      </c>
      <c r="AA37" s="155">
        <f>AA7+AA22</f>
        <v>51732000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3174711</v>
      </c>
      <c r="F40" s="60">
        <f t="shared" si="4"/>
        <v>3174711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1587356</v>
      </c>
      <c r="Y40" s="60">
        <f t="shared" si="4"/>
        <v>-1587356</v>
      </c>
      <c r="Z40" s="140">
        <f t="shared" si="5"/>
        <v>-100</v>
      </c>
      <c r="AA40" s="155">
        <f>AA10+AA25</f>
        <v>3174711</v>
      </c>
    </row>
    <row r="41" spans="1:27" ht="12.75">
      <c r="A41" s="292" t="s">
        <v>211</v>
      </c>
      <c r="B41" s="142"/>
      <c r="C41" s="293">
        <f aca="true" t="shared" si="6" ref="C41:Y41">SUM(C36:C40)</f>
        <v>89629156</v>
      </c>
      <c r="D41" s="294">
        <f t="shared" si="6"/>
        <v>0</v>
      </c>
      <c r="E41" s="295">
        <f t="shared" si="6"/>
        <v>74077526</v>
      </c>
      <c r="F41" s="295">
        <f t="shared" si="6"/>
        <v>74077526</v>
      </c>
      <c r="G41" s="295">
        <f t="shared" si="6"/>
        <v>0</v>
      </c>
      <c r="H41" s="295">
        <f t="shared" si="6"/>
        <v>17873935</v>
      </c>
      <c r="I41" s="295">
        <f t="shared" si="6"/>
        <v>2605615</v>
      </c>
      <c r="J41" s="295">
        <f t="shared" si="6"/>
        <v>20479550</v>
      </c>
      <c r="K41" s="295">
        <f t="shared" si="6"/>
        <v>1171340</v>
      </c>
      <c r="L41" s="295">
        <f t="shared" si="6"/>
        <v>1171340</v>
      </c>
      <c r="M41" s="295">
        <f t="shared" si="6"/>
        <v>13992879</v>
      </c>
      <c r="N41" s="295">
        <f t="shared" si="6"/>
        <v>16335559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36815109</v>
      </c>
      <c r="X41" s="295">
        <f t="shared" si="6"/>
        <v>37038764</v>
      </c>
      <c r="Y41" s="295">
        <f t="shared" si="6"/>
        <v>-223655</v>
      </c>
      <c r="Z41" s="296">
        <f t="shared" si="5"/>
        <v>-0.6038403441324338</v>
      </c>
      <c r="AA41" s="297">
        <f>SUM(AA36:AA40)</f>
        <v>74077526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3001423</v>
      </c>
      <c r="F42" s="54">
        <f t="shared" si="7"/>
        <v>3001423</v>
      </c>
      <c r="G42" s="54">
        <f t="shared" si="7"/>
        <v>3320507</v>
      </c>
      <c r="H42" s="54">
        <f t="shared" si="7"/>
        <v>632243</v>
      </c>
      <c r="I42" s="54">
        <f t="shared" si="7"/>
        <v>1289830</v>
      </c>
      <c r="J42" s="54">
        <f t="shared" si="7"/>
        <v>5242580</v>
      </c>
      <c r="K42" s="54">
        <f t="shared" si="7"/>
        <v>0</v>
      </c>
      <c r="L42" s="54">
        <f t="shared" si="7"/>
        <v>0</v>
      </c>
      <c r="M42" s="54">
        <f t="shared" si="7"/>
        <v>2470800</v>
      </c>
      <c r="N42" s="54">
        <f t="shared" si="7"/>
        <v>2470800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7713380</v>
      </c>
      <c r="X42" s="54">
        <f t="shared" si="7"/>
        <v>1500712</v>
      </c>
      <c r="Y42" s="54">
        <f t="shared" si="7"/>
        <v>6212668</v>
      </c>
      <c r="Z42" s="184">
        <f t="shared" si="5"/>
        <v>413.9813635127859</v>
      </c>
      <c r="AA42" s="130">
        <f aca="true" t="shared" si="8" ref="AA42:AA48">AA12+AA27</f>
        <v>3001423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1012071</v>
      </c>
      <c r="D45" s="129">
        <f t="shared" si="7"/>
        <v>0</v>
      </c>
      <c r="E45" s="54">
        <f t="shared" si="7"/>
        <v>1609444</v>
      </c>
      <c r="F45" s="54">
        <f t="shared" si="7"/>
        <v>1609444</v>
      </c>
      <c r="G45" s="54">
        <f t="shared" si="7"/>
        <v>0</v>
      </c>
      <c r="H45" s="54">
        <f t="shared" si="7"/>
        <v>681720</v>
      </c>
      <c r="I45" s="54">
        <f t="shared" si="7"/>
        <v>748218</v>
      </c>
      <c r="J45" s="54">
        <f t="shared" si="7"/>
        <v>1429938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1429938</v>
      </c>
      <c r="X45" s="54">
        <f t="shared" si="7"/>
        <v>804722</v>
      </c>
      <c r="Y45" s="54">
        <f t="shared" si="7"/>
        <v>625216</v>
      </c>
      <c r="Z45" s="184">
        <f t="shared" si="5"/>
        <v>77.69341462020425</v>
      </c>
      <c r="AA45" s="130">
        <f t="shared" si="8"/>
        <v>1609444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90641227</v>
      </c>
      <c r="D49" s="218">
        <f t="shared" si="9"/>
        <v>0</v>
      </c>
      <c r="E49" s="220">
        <f t="shared" si="9"/>
        <v>78688393</v>
      </c>
      <c r="F49" s="220">
        <f t="shared" si="9"/>
        <v>78688393</v>
      </c>
      <c r="G49" s="220">
        <f t="shared" si="9"/>
        <v>3320507</v>
      </c>
      <c r="H49" s="220">
        <f t="shared" si="9"/>
        <v>19187898</v>
      </c>
      <c r="I49" s="220">
        <f t="shared" si="9"/>
        <v>4643663</v>
      </c>
      <c r="J49" s="220">
        <f t="shared" si="9"/>
        <v>27152068</v>
      </c>
      <c r="K49" s="220">
        <f t="shared" si="9"/>
        <v>1171340</v>
      </c>
      <c r="L49" s="220">
        <f t="shared" si="9"/>
        <v>1171340</v>
      </c>
      <c r="M49" s="220">
        <f t="shared" si="9"/>
        <v>16463679</v>
      </c>
      <c r="N49" s="220">
        <f t="shared" si="9"/>
        <v>18806359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45958427</v>
      </c>
      <c r="X49" s="220">
        <f t="shared" si="9"/>
        <v>39344198</v>
      </c>
      <c r="Y49" s="220">
        <f t="shared" si="9"/>
        <v>6614229</v>
      </c>
      <c r="Z49" s="221">
        <f t="shared" si="5"/>
        <v>16.81119284729098</v>
      </c>
      <c r="AA49" s="222">
        <f>SUM(AA41:AA48)</f>
        <v>78688393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4049696</v>
      </c>
      <c r="F51" s="54">
        <f t="shared" si="10"/>
        <v>4049696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2024848</v>
      </c>
      <c r="Y51" s="54">
        <f t="shared" si="10"/>
        <v>-2024848</v>
      </c>
      <c r="Z51" s="184">
        <f>+IF(X51&lt;&gt;0,+(Y51/X51)*100,0)</f>
        <v>-100</v>
      </c>
      <c r="AA51" s="130">
        <f>SUM(AA57:AA61)</f>
        <v>4049696</v>
      </c>
    </row>
    <row r="52" spans="1:27" ht="12.75">
      <c r="A52" s="310" t="s">
        <v>206</v>
      </c>
      <c r="B52" s="142"/>
      <c r="C52" s="62"/>
      <c r="D52" s="156"/>
      <c r="E52" s="60">
        <v>1600000</v>
      </c>
      <c r="F52" s="60">
        <v>1600000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800000</v>
      </c>
      <c r="Y52" s="60">
        <v>-800000</v>
      </c>
      <c r="Z52" s="140">
        <v>-100</v>
      </c>
      <c r="AA52" s="155">
        <v>1600000</v>
      </c>
    </row>
    <row r="53" spans="1:27" ht="12.75">
      <c r="A53" s="310" t="s">
        <v>207</v>
      </c>
      <c r="B53" s="142"/>
      <c r="C53" s="62"/>
      <c r="D53" s="156"/>
      <c r="E53" s="60">
        <v>300000</v>
      </c>
      <c r="F53" s="60">
        <v>300000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150000</v>
      </c>
      <c r="Y53" s="60">
        <v>-150000</v>
      </c>
      <c r="Z53" s="140">
        <v>-100</v>
      </c>
      <c r="AA53" s="155">
        <v>300000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>
        <v>300000</v>
      </c>
      <c r="F56" s="60">
        <v>300000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150000</v>
      </c>
      <c r="Y56" s="60">
        <v>-150000</v>
      </c>
      <c r="Z56" s="140">
        <v>-100</v>
      </c>
      <c r="AA56" s="155">
        <v>300000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2200000</v>
      </c>
      <c r="F57" s="295">
        <f t="shared" si="11"/>
        <v>2200000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1100000</v>
      </c>
      <c r="Y57" s="295">
        <f t="shared" si="11"/>
        <v>-1100000</v>
      </c>
      <c r="Z57" s="296">
        <f>+IF(X57&lt;&gt;0,+(Y57/X57)*100,0)</f>
        <v>-100</v>
      </c>
      <c r="AA57" s="297">
        <f>SUM(AA52:AA56)</f>
        <v>2200000</v>
      </c>
    </row>
    <row r="58" spans="1:27" ht="12.75">
      <c r="A58" s="311" t="s">
        <v>212</v>
      </c>
      <c r="B58" s="136"/>
      <c r="C58" s="62"/>
      <c r="D58" s="156"/>
      <c r="E58" s="60">
        <v>900000</v>
      </c>
      <c r="F58" s="60">
        <v>900000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450000</v>
      </c>
      <c r="Y58" s="60">
        <v>-450000</v>
      </c>
      <c r="Z58" s="140">
        <v>-100</v>
      </c>
      <c r="AA58" s="155">
        <v>900000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949696</v>
      </c>
      <c r="F61" s="60">
        <v>949696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474848</v>
      </c>
      <c r="Y61" s="60">
        <v>-474848</v>
      </c>
      <c r="Z61" s="140">
        <v>-100</v>
      </c>
      <c r="AA61" s="155">
        <v>949696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>
        <v>346100</v>
      </c>
      <c r="L66" s="275"/>
      <c r="M66" s="275">
        <v>495722</v>
      </c>
      <c r="N66" s="275">
        <v>841822</v>
      </c>
      <c r="O66" s="275"/>
      <c r="P66" s="275"/>
      <c r="Q66" s="275"/>
      <c r="R66" s="275"/>
      <c r="S66" s="275"/>
      <c r="T66" s="275"/>
      <c r="U66" s="275"/>
      <c r="V66" s="275"/>
      <c r="W66" s="275">
        <v>841822</v>
      </c>
      <c r="X66" s="275"/>
      <c r="Y66" s="275">
        <v>841822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>
        <v>346100</v>
      </c>
      <c r="M67" s="60"/>
      <c r="N67" s="60">
        <v>346100</v>
      </c>
      <c r="O67" s="60"/>
      <c r="P67" s="60"/>
      <c r="Q67" s="60"/>
      <c r="R67" s="60"/>
      <c r="S67" s="60"/>
      <c r="T67" s="60"/>
      <c r="U67" s="60"/>
      <c r="V67" s="60"/>
      <c r="W67" s="60">
        <v>346100</v>
      </c>
      <c r="X67" s="60"/>
      <c r="Y67" s="60">
        <v>346100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346100</v>
      </c>
      <c r="L69" s="220">
        <f t="shared" si="12"/>
        <v>346100</v>
      </c>
      <c r="M69" s="220">
        <f t="shared" si="12"/>
        <v>495722</v>
      </c>
      <c r="N69" s="220">
        <f t="shared" si="12"/>
        <v>1187922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1187922</v>
      </c>
      <c r="X69" s="220">
        <f t="shared" si="12"/>
        <v>0</v>
      </c>
      <c r="Y69" s="220">
        <f t="shared" si="12"/>
        <v>1187922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89629156</v>
      </c>
      <c r="D5" s="357">
        <f t="shared" si="0"/>
        <v>0</v>
      </c>
      <c r="E5" s="356">
        <f t="shared" si="0"/>
        <v>74077526</v>
      </c>
      <c r="F5" s="358">
        <f t="shared" si="0"/>
        <v>74077526</v>
      </c>
      <c r="G5" s="358">
        <f t="shared" si="0"/>
        <v>0</v>
      </c>
      <c r="H5" s="356">
        <f t="shared" si="0"/>
        <v>17873935</v>
      </c>
      <c r="I5" s="356">
        <f t="shared" si="0"/>
        <v>2605615</v>
      </c>
      <c r="J5" s="358">
        <f t="shared" si="0"/>
        <v>20479550</v>
      </c>
      <c r="K5" s="358">
        <f t="shared" si="0"/>
        <v>1171340</v>
      </c>
      <c r="L5" s="356">
        <f t="shared" si="0"/>
        <v>1171340</v>
      </c>
      <c r="M5" s="356">
        <f t="shared" si="0"/>
        <v>13992879</v>
      </c>
      <c r="N5" s="358">
        <f t="shared" si="0"/>
        <v>16335559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36815109</v>
      </c>
      <c r="X5" s="356">
        <f t="shared" si="0"/>
        <v>37038764</v>
      </c>
      <c r="Y5" s="358">
        <f t="shared" si="0"/>
        <v>-223655</v>
      </c>
      <c r="Z5" s="359">
        <f>+IF(X5&lt;&gt;0,+(Y5/X5)*100,0)</f>
        <v>-0.6038403441324338</v>
      </c>
      <c r="AA5" s="360">
        <f>+AA6+AA8+AA11+AA13+AA15</f>
        <v>74077526</v>
      </c>
    </row>
    <row r="6" spans="1:27" ht="12.75">
      <c r="A6" s="361" t="s">
        <v>206</v>
      </c>
      <c r="B6" s="142"/>
      <c r="C6" s="60">
        <f>+C7</f>
        <v>89629156</v>
      </c>
      <c r="D6" s="340">
        <f aca="true" t="shared" si="1" ref="D6:AA6">+D7</f>
        <v>0</v>
      </c>
      <c r="E6" s="60">
        <f t="shared" si="1"/>
        <v>19170815</v>
      </c>
      <c r="F6" s="59">
        <f t="shared" si="1"/>
        <v>19170815</v>
      </c>
      <c r="G6" s="59">
        <f t="shared" si="1"/>
        <v>0</v>
      </c>
      <c r="H6" s="60">
        <f t="shared" si="1"/>
        <v>230715</v>
      </c>
      <c r="I6" s="60">
        <f t="shared" si="1"/>
        <v>2605615</v>
      </c>
      <c r="J6" s="59">
        <f t="shared" si="1"/>
        <v>2836330</v>
      </c>
      <c r="K6" s="59">
        <f t="shared" si="1"/>
        <v>1171340</v>
      </c>
      <c r="L6" s="60">
        <f t="shared" si="1"/>
        <v>1171340</v>
      </c>
      <c r="M6" s="60">
        <f t="shared" si="1"/>
        <v>6180309</v>
      </c>
      <c r="N6" s="59">
        <f t="shared" si="1"/>
        <v>8522989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11359319</v>
      </c>
      <c r="X6" s="60">
        <f t="shared" si="1"/>
        <v>9585408</v>
      </c>
      <c r="Y6" s="59">
        <f t="shared" si="1"/>
        <v>1773911</v>
      </c>
      <c r="Z6" s="61">
        <f>+IF(X6&lt;&gt;0,+(Y6/X6)*100,0)</f>
        <v>18.50636926461555</v>
      </c>
      <c r="AA6" s="62">
        <f t="shared" si="1"/>
        <v>19170815</v>
      </c>
    </row>
    <row r="7" spans="1:27" ht="12.75">
      <c r="A7" s="291" t="s">
        <v>230</v>
      </c>
      <c r="B7" s="142"/>
      <c r="C7" s="60">
        <v>89629156</v>
      </c>
      <c r="D7" s="340"/>
      <c r="E7" s="60">
        <v>19170815</v>
      </c>
      <c r="F7" s="59">
        <v>19170815</v>
      </c>
      <c r="G7" s="59"/>
      <c r="H7" s="60">
        <v>230715</v>
      </c>
      <c r="I7" s="60">
        <v>2605615</v>
      </c>
      <c r="J7" s="59">
        <v>2836330</v>
      </c>
      <c r="K7" s="59">
        <v>1171340</v>
      </c>
      <c r="L7" s="60">
        <v>1171340</v>
      </c>
      <c r="M7" s="60">
        <v>6180309</v>
      </c>
      <c r="N7" s="59">
        <v>8522989</v>
      </c>
      <c r="O7" s="59"/>
      <c r="P7" s="60"/>
      <c r="Q7" s="60"/>
      <c r="R7" s="59"/>
      <c r="S7" s="59"/>
      <c r="T7" s="60"/>
      <c r="U7" s="60"/>
      <c r="V7" s="59"/>
      <c r="W7" s="59">
        <v>11359319</v>
      </c>
      <c r="X7" s="60">
        <v>9585408</v>
      </c>
      <c r="Y7" s="59">
        <v>1773911</v>
      </c>
      <c r="Z7" s="61">
        <v>18.51</v>
      </c>
      <c r="AA7" s="62">
        <v>19170815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51732000</v>
      </c>
      <c r="F8" s="59">
        <f t="shared" si="2"/>
        <v>51732000</v>
      </c>
      <c r="G8" s="59">
        <f t="shared" si="2"/>
        <v>0</v>
      </c>
      <c r="H8" s="60">
        <f t="shared" si="2"/>
        <v>17643220</v>
      </c>
      <c r="I8" s="60">
        <f t="shared" si="2"/>
        <v>0</v>
      </c>
      <c r="J8" s="59">
        <f t="shared" si="2"/>
        <v>17643220</v>
      </c>
      <c r="K8" s="59">
        <f t="shared" si="2"/>
        <v>0</v>
      </c>
      <c r="L8" s="60">
        <f t="shared" si="2"/>
        <v>0</v>
      </c>
      <c r="M8" s="60">
        <f t="shared" si="2"/>
        <v>7812570</v>
      </c>
      <c r="N8" s="59">
        <f t="shared" si="2"/>
        <v>7812570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25455790</v>
      </c>
      <c r="X8" s="60">
        <f t="shared" si="2"/>
        <v>25866000</v>
      </c>
      <c r="Y8" s="59">
        <f t="shared" si="2"/>
        <v>-410210</v>
      </c>
      <c r="Z8" s="61">
        <f>+IF(X8&lt;&gt;0,+(Y8/X8)*100,0)</f>
        <v>-1.585904275883399</v>
      </c>
      <c r="AA8" s="62">
        <f>SUM(AA9:AA10)</f>
        <v>51732000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>
        <v>16143220</v>
      </c>
      <c r="I9" s="60"/>
      <c r="J9" s="59">
        <v>16143220</v>
      </c>
      <c r="K9" s="59"/>
      <c r="L9" s="60"/>
      <c r="M9" s="60">
        <v>7812570</v>
      </c>
      <c r="N9" s="59">
        <v>7812570</v>
      </c>
      <c r="O9" s="59"/>
      <c r="P9" s="60"/>
      <c r="Q9" s="60"/>
      <c r="R9" s="59"/>
      <c r="S9" s="59"/>
      <c r="T9" s="60"/>
      <c r="U9" s="60"/>
      <c r="V9" s="59"/>
      <c r="W9" s="59">
        <v>23955790</v>
      </c>
      <c r="X9" s="60"/>
      <c r="Y9" s="59">
        <v>23955790</v>
      </c>
      <c r="Z9" s="61"/>
      <c r="AA9" s="62"/>
    </row>
    <row r="10" spans="1:27" ht="12.75">
      <c r="A10" s="291" t="s">
        <v>232</v>
      </c>
      <c r="B10" s="142"/>
      <c r="C10" s="60"/>
      <c r="D10" s="340"/>
      <c r="E10" s="60">
        <v>51732000</v>
      </c>
      <c r="F10" s="59">
        <v>51732000</v>
      </c>
      <c r="G10" s="59"/>
      <c r="H10" s="60">
        <v>1500000</v>
      </c>
      <c r="I10" s="60"/>
      <c r="J10" s="59">
        <v>1500000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1500000</v>
      </c>
      <c r="X10" s="60">
        <v>25866000</v>
      </c>
      <c r="Y10" s="59">
        <v>-24366000</v>
      </c>
      <c r="Z10" s="61">
        <v>-94.2</v>
      </c>
      <c r="AA10" s="62">
        <v>51732000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3174711</v>
      </c>
      <c r="F15" s="59">
        <f t="shared" si="5"/>
        <v>3174711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1587356</v>
      </c>
      <c r="Y15" s="59">
        <f t="shared" si="5"/>
        <v>-1587356</v>
      </c>
      <c r="Z15" s="61">
        <f>+IF(X15&lt;&gt;0,+(Y15/X15)*100,0)</f>
        <v>-100</v>
      </c>
      <c r="AA15" s="62">
        <f>SUM(AA16:AA20)</f>
        <v>3174711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3174711</v>
      </c>
      <c r="F20" s="59">
        <v>3174711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1587356</v>
      </c>
      <c r="Y20" s="59">
        <v>-1587356</v>
      </c>
      <c r="Z20" s="61">
        <v>-100</v>
      </c>
      <c r="AA20" s="62">
        <v>3174711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3001423</v>
      </c>
      <c r="F22" s="345">
        <f t="shared" si="6"/>
        <v>3001423</v>
      </c>
      <c r="G22" s="345">
        <f t="shared" si="6"/>
        <v>3320507</v>
      </c>
      <c r="H22" s="343">
        <f t="shared" si="6"/>
        <v>632243</v>
      </c>
      <c r="I22" s="343">
        <f t="shared" si="6"/>
        <v>1289830</v>
      </c>
      <c r="J22" s="345">
        <f t="shared" si="6"/>
        <v>5242580</v>
      </c>
      <c r="K22" s="345">
        <f t="shared" si="6"/>
        <v>0</v>
      </c>
      <c r="L22" s="343">
        <f t="shared" si="6"/>
        <v>0</v>
      </c>
      <c r="M22" s="343">
        <f t="shared" si="6"/>
        <v>2470800</v>
      </c>
      <c r="N22" s="345">
        <f t="shared" si="6"/>
        <v>2470800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7713380</v>
      </c>
      <c r="X22" s="343">
        <f t="shared" si="6"/>
        <v>1500712</v>
      </c>
      <c r="Y22" s="345">
        <f t="shared" si="6"/>
        <v>6212668</v>
      </c>
      <c r="Z22" s="336">
        <f>+IF(X22&lt;&gt;0,+(Y22/X22)*100,0)</f>
        <v>413.9813635127859</v>
      </c>
      <c r="AA22" s="350">
        <f>SUM(AA23:AA32)</f>
        <v>3001423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714404</v>
      </c>
      <c r="F24" s="59">
        <v>714404</v>
      </c>
      <c r="G24" s="59">
        <v>3320507</v>
      </c>
      <c r="H24" s="60"/>
      <c r="I24" s="60"/>
      <c r="J24" s="59">
        <v>3320507</v>
      </c>
      <c r="K24" s="59"/>
      <c r="L24" s="60"/>
      <c r="M24" s="60">
        <v>1185315</v>
      </c>
      <c r="N24" s="59">
        <v>1185315</v>
      </c>
      <c r="O24" s="59"/>
      <c r="P24" s="60"/>
      <c r="Q24" s="60"/>
      <c r="R24" s="59"/>
      <c r="S24" s="59"/>
      <c r="T24" s="60"/>
      <c r="U24" s="60"/>
      <c r="V24" s="59"/>
      <c r="W24" s="59">
        <v>4505822</v>
      </c>
      <c r="X24" s="60">
        <v>357202</v>
      </c>
      <c r="Y24" s="59">
        <v>4148620</v>
      </c>
      <c r="Z24" s="61">
        <v>1161.42</v>
      </c>
      <c r="AA24" s="62">
        <v>714404</v>
      </c>
    </row>
    <row r="25" spans="1:27" ht="12.75">
      <c r="A25" s="361" t="s">
        <v>240</v>
      </c>
      <c r="B25" s="142"/>
      <c r="C25" s="60"/>
      <c r="D25" s="340"/>
      <c r="E25" s="60">
        <v>2287019</v>
      </c>
      <c r="F25" s="59">
        <v>2287019</v>
      </c>
      <c r="G25" s="59"/>
      <c r="H25" s="60">
        <v>632243</v>
      </c>
      <c r="I25" s="60">
        <v>738066</v>
      </c>
      <c r="J25" s="59">
        <v>1370309</v>
      </c>
      <c r="K25" s="59"/>
      <c r="L25" s="60"/>
      <c r="M25" s="60">
        <v>1285485</v>
      </c>
      <c r="N25" s="59">
        <v>1285485</v>
      </c>
      <c r="O25" s="59"/>
      <c r="P25" s="60"/>
      <c r="Q25" s="60"/>
      <c r="R25" s="59"/>
      <c r="S25" s="59"/>
      <c r="T25" s="60"/>
      <c r="U25" s="60"/>
      <c r="V25" s="59"/>
      <c r="W25" s="59">
        <v>2655794</v>
      </c>
      <c r="X25" s="60">
        <v>1143510</v>
      </c>
      <c r="Y25" s="59">
        <v>1512284</v>
      </c>
      <c r="Z25" s="61">
        <v>132.25</v>
      </c>
      <c r="AA25" s="62">
        <v>2287019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>
        <v>551764</v>
      </c>
      <c r="J27" s="59">
        <v>551764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551764</v>
      </c>
      <c r="X27" s="60"/>
      <c r="Y27" s="59">
        <v>551764</v>
      </c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1012071</v>
      </c>
      <c r="D40" s="344">
        <f t="shared" si="9"/>
        <v>0</v>
      </c>
      <c r="E40" s="343">
        <f t="shared" si="9"/>
        <v>1609444</v>
      </c>
      <c r="F40" s="345">
        <f t="shared" si="9"/>
        <v>1609444</v>
      </c>
      <c r="G40" s="345">
        <f t="shared" si="9"/>
        <v>0</v>
      </c>
      <c r="H40" s="343">
        <f t="shared" si="9"/>
        <v>681720</v>
      </c>
      <c r="I40" s="343">
        <f t="shared" si="9"/>
        <v>748218</v>
      </c>
      <c r="J40" s="345">
        <f t="shared" si="9"/>
        <v>1429938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1429938</v>
      </c>
      <c r="X40" s="343">
        <f t="shared" si="9"/>
        <v>804722</v>
      </c>
      <c r="Y40" s="345">
        <f t="shared" si="9"/>
        <v>625216</v>
      </c>
      <c r="Z40" s="336">
        <f>+IF(X40&lt;&gt;0,+(Y40/X40)*100,0)</f>
        <v>77.69341462020425</v>
      </c>
      <c r="AA40" s="350">
        <f>SUM(AA41:AA49)</f>
        <v>1609444</v>
      </c>
    </row>
    <row r="41" spans="1:27" ht="12.75">
      <c r="A41" s="361" t="s">
        <v>249</v>
      </c>
      <c r="B41" s="142"/>
      <c r="C41" s="362">
        <v>572813</v>
      </c>
      <c r="D41" s="363"/>
      <c r="E41" s="362"/>
      <c r="F41" s="364"/>
      <c r="G41" s="364"/>
      <c r="H41" s="362">
        <v>531720</v>
      </c>
      <c r="I41" s="362">
        <v>611318</v>
      </c>
      <c r="J41" s="364">
        <v>1143038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1143038</v>
      </c>
      <c r="X41" s="362"/>
      <c r="Y41" s="364">
        <v>1143038</v>
      </c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339275</v>
      </c>
      <c r="D44" s="368"/>
      <c r="E44" s="54">
        <v>1609444</v>
      </c>
      <c r="F44" s="53">
        <v>1609444</v>
      </c>
      <c r="G44" s="53"/>
      <c r="H44" s="54">
        <v>121300</v>
      </c>
      <c r="I44" s="54">
        <v>136900</v>
      </c>
      <c r="J44" s="53">
        <v>258200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258200</v>
      </c>
      <c r="X44" s="54">
        <v>804722</v>
      </c>
      <c r="Y44" s="53">
        <v>-546522</v>
      </c>
      <c r="Z44" s="94">
        <v>-67.91</v>
      </c>
      <c r="AA44" s="95">
        <v>1609444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99983</v>
      </c>
      <c r="D49" s="368"/>
      <c r="E49" s="54"/>
      <c r="F49" s="53"/>
      <c r="G49" s="53"/>
      <c r="H49" s="54">
        <v>28700</v>
      </c>
      <c r="I49" s="54"/>
      <c r="J49" s="53">
        <v>28700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28700</v>
      </c>
      <c r="X49" s="54"/>
      <c r="Y49" s="53">
        <v>28700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90641227</v>
      </c>
      <c r="D60" s="346">
        <f t="shared" si="14"/>
        <v>0</v>
      </c>
      <c r="E60" s="219">
        <f t="shared" si="14"/>
        <v>78688393</v>
      </c>
      <c r="F60" s="264">
        <f t="shared" si="14"/>
        <v>78688393</v>
      </c>
      <c r="G60" s="264">
        <f t="shared" si="14"/>
        <v>3320507</v>
      </c>
      <c r="H60" s="219">
        <f t="shared" si="14"/>
        <v>19187898</v>
      </c>
      <c r="I60" s="219">
        <f t="shared" si="14"/>
        <v>4643663</v>
      </c>
      <c r="J60" s="264">
        <f t="shared" si="14"/>
        <v>27152068</v>
      </c>
      <c r="K60" s="264">
        <f t="shared" si="14"/>
        <v>1171340</v>
      </c>
      <c r="L60" s="219">
        <f t="shared" si="14"/>
        <v>1171340</v>
      </c>
      <c r="M60" s="219">
        <f t="shared" si="14"/>
        <v>16463679</v>
      </c>
      <c r="N60" s="264">
        <f t="shared" si="14"/>
        <v>18806359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45958427</v>
      </c>
      <c r="X60" s="219">
        <f t="shared" si="14"/>
        <v>39344198</v>
      </c>
      <c r="Y60" s="264">
        <f t="shared" si="14"/>
        <v>6614229</v>
      </c>
      <c r="Z60" s="337">
        <f>+IF(X60&lt;&gt;0,+(Y60/X60)*100,0)</f>
        <v>16.81119284729098</v>
      </c>
      <c r="AA60" s="232">
        <f>+AA57+AA54+AA51+AA40+AA37+AA34+AA22+AA5</f>
        <v>78688393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2019-01-31T12:10:30Z</dcterms:created>
  <dcterms:modified xsi:type="dcterms:W3CDTF">2019-01-31T12:10:34Z</dcterms:modified>
  <cp:category/>
  <cp:version/>
  <cp:contentType/>
  <cp:contentStatus/>
</cp:coreProperties>
</file>