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<sst xmlns="http://schemas.openxmlformats.org/spreadsheetml/2006/main" count="859" uniqueCount="304">
  <si>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Free State: Letsemeng(FS161)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</si>
  <si>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</si>
  <si>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</si>
  <si>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</si>
  <si>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</si>
  <si>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</si>
  <si>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</si>
  <si>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</si>
  <si>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</si>
  <si>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</si>
  <si>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</si>
  <si>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</si>
  <si>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</si>
  <si>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</si>
  <si>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</si>
  <si>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</si>
  <si>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</si>
  <si>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</si>
  <si>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</si>
  <si>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</si>
  <si>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</si>
  <si>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</si>
  <si>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</si>
  <si>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</si>
  <si>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</si>
  <si>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</si>
  <si>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</si>
  <si>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</si>
  <si>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</si>
  <si>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</si>
  <si>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</si>
  <si>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</si>
  <si>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</si>
  <si>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</si>
  <si>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</si>
  <si>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</si>
  <si>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</si>
  <si>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</si>
  <si>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</si>
  <si>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</si>
  <si>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</si>
  <si>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</si>
  <si>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</si>
  <si>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</si>
  <si>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</si>
  <si>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</si>
  <si>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</si>
  <si>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</si>
  <si>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</si>
  <si>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</si>
  <si>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</si>
  <si>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</si>
  <si>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</si>
  <si>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</si>
  <si>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</si>
  <si>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</si>
  <si>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</si>
  <si>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</si>
  <si>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</si>
  <si>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</si>
  <si>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</si>
  <si>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</si>
  <si>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</si>
  <si>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</si>
  <si>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</si>
  <si>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</si>
  <si>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</si>
  <si>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</si>
  <si>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</si>
  <si>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</si>
  <si>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</si>
  <si>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</si>
  <si>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</si>
  <si>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</si>
  <si>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</si>
  <si>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</si>
  <si>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</si>
  <si>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</si>
  <si>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</si>
  <si>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</si>
  <si>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</si>
  <si>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</si>
  <si>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</si>
  <si>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</si>
  <si>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</si>
  <si>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</si>
  <si>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</si>
  <si>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</si>
  <si>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</si>
  <si>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</si>
  <si>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</si>
  <si>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</si>
  <si>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</si>
  <si>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</si>
  <si>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</si>
  <si>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</si>
  <si>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</si>
  <si>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</si>
  <si>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</si>
  <si>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</si>
  <si>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Letsemeng(FS161)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</si>
  <si>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</si>
  <si>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</si>
  <si>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</si>
  <si>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</si>
  <si>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</si>
  <si>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</si>
  <si>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</si>
  <si>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</si>
  <si>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</si>
  <si>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</si>
  <si>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</si>
  <si>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</si>
  <si>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</si>
  <si>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</si>
  <si>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</si>
  <si>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</si>
  <si>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</si>
  <si>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</si>
  <si>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</si>
  <si>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</si>
  <si>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</si>
  <si>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</si>
  <si>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</si>
  <si>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</si>
  <si>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</si>
  <si>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</si>
  <si>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</si>
  <si>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</si>
  <si>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Letsemeng(FS161)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</si>
  <si>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</si>
  <si>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</si>
  <si>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</si>
  <si>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</si>
  <si>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</si>
  <si>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</si>
  <si>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</si>
  <si>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</si>
  <si>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</si>
  <si>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</si>
  <si>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Letsemeng(FS161)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</si>
  <si>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</si>
  <si>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</si>
  <si>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</si>
  <si>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</si>
  <si>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</si>
  <si>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</si>
  <si>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</si>
  <si>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</si>
  <si>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</si>
  <si>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</si>
  <si>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</si>
  <si>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</si>
  <si>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</si>
  <si>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</si>
  <si>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</si>
  <si>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</si>
  <si>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</si>
  <si>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</si>
  <si>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</si>
  <si>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</si>
  <si>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</si>
  <si>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</si>
  <si>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</si>
  <si>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</si>
  <si>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</si>
  <si>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</si>
  <si>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</si>
  <si>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</si>
  <si>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</si>
  <si>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</si>
  <si>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</si>
  <si>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</si>
  <si>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</si>
  <si>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Letsemeng(FS161)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</si>
  <si>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</si>
  <si>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</si>
  <si>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</si>
  <si>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</si>
  <si>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</si>
  <si>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</si>
  <si>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</si>
  <si>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</si>
  <si>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</si>
  <si>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</si>
  <si>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</si>
  <si>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</si>
  <si>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</si>
  <si>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</si>
  <si>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</si>
  <si>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</si>
  <si>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</si>
  <si>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</si>
  <si>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</si>
  <si>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</si>
  <si>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</si>
  <si>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</si>
  <si>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</si>
  <si>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</si>
  <si>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</si>
  <si>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</si>
  <si>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</si>
  <si>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</si>
  <si>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</si>
  <si>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</si>
  <si>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</si>
  <si>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</si>
  <si>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</si>
  <si>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</si>
  <si>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</si>
  <si>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</si>
  <si>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</si>
  <si>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</si>
  <si>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</si>
  <si>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</si>
  <si>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</si>
  <si>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</si>
  <si>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</si>
  <si>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</si>
  <si>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</si>
  <si>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</si>
  <si>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</si>
  <si>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</si>
  <si>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</si>
  <si>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</si>
  <si>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</si>
  <si>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</si>
  <si>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</si>
  <si>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Letsemeng(FS161)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</si>
  <si>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</si>
  <si>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</si>
  <si>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</si>
  <si>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</si>
  <si>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</si>
  <si>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</si>
  <si>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</si>
  <si>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</si>
  <si>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</si>
  <si>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</si>
  <si>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</si>
  <si>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</si>
  <si>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</si>
  <si>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</si>
  <si>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</si>
  <si>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</si>
  <si>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</si>
  <si>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</si>
  <si>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</si>
  <si>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</si>
  <si>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</si>
  <si>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</si>
  <si>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</si>
  <si>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</si>
  <si>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</si>
  <si>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</si>
  <si>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</si>
  <si>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</si>
  <si>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</si>
  <si>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</si>
  <si>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</si>
  <si>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</si>
  <si>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</si>
  <si>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</si>
  <si>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</si>
  <si>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Letsemeng(FS161)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</si>
  <si>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</si>
  <si>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</si>
  <si>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Free State: Letsemeng(FS161)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</si>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</sst>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19797160</v>
      </c>
      <c r="E5" s="60">
        <v>19797160</v>
      </c>
      <c r="F5" s="60">
        <v>1632921</v>
      </c>
      <c r="G5" s="60">
        <v>1201942</v>
      </c>
      <c r="H5" s="60">
        <v>1696104</v>
      </c>
      <c r="I5" s="60">
        <v>4530967</v>
      </c>
      <c r="J5" s="60">
        <v>1585833</v>
      </c>
      <c r="K5" s="60">
        <v>1768822</v>
      </c>
      <c r="L5" s="60">
        <v>1705537</v>
      </c>
      <c r="M5" s="60">
        <v>5060192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9591159</v>
      </c>
      <c r="W5" s="60">
        <v>7749396</v>
      </c>
      <c r="X5" s="60">
        <v>1841763</v>
      </c>
      <c r="Y5" s="61">
        <v>23.77</v>
      </c>
      <c r="Z5" s="62">
        <v>19797160</v>
      </c>
    </row>
    <row r="6" spans="1:26" ht="12.75">
      <c r="A6" s="58" t="s">
        <v>32</v>
      </c>
      <c r="B6" s="19">
        <v>0</v>
      </c>
      <c r="C6" s="19">
        <v>0</v>
      </c>
      <c r="D6" s="59">
        <v>50426000</v>
      </c>
      <c r="E6" s="60">
        <v>50426000</v>
      </c>
      <c r="F6" s="60">
        <v>4496259</v>
      </c>
      <c r="G6" s="60">
        <v>4333981</v>
      </c>
      <c r="H6" s="60">
        <v>3775373</v>
      </c>
      <c r="I6" s="60">
        <v>12605613</v>
      </c>
      <c r="J6" s="60">
        <v>4557157</v>
      </c>
      <c r="K6" s="60">
        <v>4434901</v>
      </c>
      <c r="L6" s="60">
        <v>3642963</v>
      </c>
      <c r="M6" s="60">
        <v>12635021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25240634</v>
      </c>
      <c r="W6" s="60">
        <v>15037620</v>
      </c>
      <c r="X6" s="60">
        <v>10203014</v>
      </c>
      <c r="Y6" s="61">
        <v>67.85</v>
      </c>
      <c r="Z6" s="62">
        <v>50426000</v>
      </c>
    </row>
    <row r="7" spans="1:26" ht="12.75">
      <c r="A7" s="58" t="s">
        <v>33</v>
      </c>
      <c r="B7" s="19">
        <v>0</v>
      </c>
      <c r="C7" s="19">
        <v>0</v>
      </c>
      <c r="D7" s="59">
        <v>842429</v>
      </c>
      <c r="E7" s="60">
        <v>842429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421212</v>
      </c>
      <c r="X7" s="60">
        <v>-421212</v>
      </c>
      <c r="Y7" s="61">
        <v>-100</v>
      </c>
      <c r="Z7" s="62">
        <v>842429</v>
      </c>
    </row>
    <row r="8" spans="1:26" ht="12.75">
      <c r="A8" s="58" t="s">
        <v>34</v>
      </c>
      <c r="B8" s="19">
        <v>0</v>
      </c>
      <c r="C8" s="19">
        <v>0</v>
      </c>
      <c r="D8" s="59">
        <v>61052000</v>
      </c>
      <c r="E8" s="60">
        <v>61052000</v>
      </c>
      <c r="F8" s="60">
        <v>19701000</v>
      </c>
      <c r="G8" s="60">
        <v>1970000</v>
      </c>
      <c r="H8" s="60">
        <v>0</v>
      </c>
      <c r="I8" s="60">
        <v>21671000</v>
      </c>
      <c r="J8" s="60">
        <v>250000</v>
      </c>
      <c r="K8" s="60">
        <v>0</v>
      </c>
      <c r="L8" s="60">
        <v>15311000</v>
      </c>
      <c r="M8" s="60">
        <v>15561000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37232000</v>
      </c>
      <c r="W8" s="60">
        <v>73601538</v>
      </c>
      <c r="X8" s="60">
        <v>-36369538</v>
      </c>
      <c r="Y8" s="61">
        <v>-49.41</v>
      </c>
      <c r="Z8" s="62">
        <v>61052000</v>
      </c>
    </row>
    <row r="9" spans="1:26" ht="12.75">
      <c r="A9" s="58" t="s">
        <v>35</v>
      </c>
      <c r="B9" s="19">
        <v>0</v>
      </c>
      <c r="C9" s="19">
        <v>0</v>
      </c>
      <c r="D9" s="59">
        <v>6467238</v>
      </c>
      <c r="E9" s="60">
        <v>6467238</v>
      </c>
      <c r="F9" s="60">
        <v>725944</v>
      </c>
      <c r="G9" s="60">
        <v>717001</v>
      </c>
      <c r="H9" s="60">
        <v>568102</v>
      </c>
      <c r="I9" s="60">
        <v>2011047</v>
      </c>
      <c r="J9" s="60">
        <v>816621</v>
      </c>
      <c r="K9" s="60">
        <v>802430</v>
      </c>
      <c r="L9" s="60">
        <v>565073</v>
      </c>
      <c r="M9" s="60">
        <v>2184124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4195171</v>
      </c>
      <c r="W9" s="60">
        <v>3233622</v>
      </c>
      <c r="X9" s="60">
        <v>961549</v>
      </c>
      <c r="Y9" s="61">
        <v>29.74</v>
      </c>
      <c r="Z9" s="62">
        <v>6467238</v>
      </c>
    </row>
    <row r="10" spans="1:26" ht="22.5">
      <c r="A10" s="63" t="s">
        <v>279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138584827</v>
      </c>
      <c r="E10" s="66">
        <f t="shared" si="0"/>
        <v>138584827</v>
      </c>
      <c r="F10" s="66">
        <f t="shared" si="0"/>
        <v>26556124</v>
      </c>
      <c r="G10" s="66">
        <f t="shared" si="0"/>
        <v>8222924</v>
      </c>
      <c r="H10" s="66">
        <f t="shared" si="0"/>
        <v>6039579</v>
      </c>
      <c r="I10" s="66">
        <f t="shared" si="0"/>
        <v>40818627</v>
      </c>
      <c r="J10" s="66">
        <f t="shared" si="0"/>
        <v>7209611</v>
      </c>
      <c r="K10" s="66">
        <f t="shared" si="0"/>
        <v>7006153</v>
      </c>
      <c r="L10" s="66">
        <f t="shared" si="0"/>
        <v>21224573</v>
      </c>
      <c r="M10" s="66">
        <f t="shared" si="0"/>
        <v>35440337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76258964</v>
      </c>
      <c r="W10" s="66">
        <f t="shared" si="0"/>
        <v>100043388</v>
      </c>
      <c r="X10" s="66">
        <f t="shared" si="0"/>
        <v>-23784424</v>
      </c>
      <c r="Y10" s="67">
        <f>+IF(W10&lt;&gt;0,(X10/W10)*100,0)</f>
        <v>-23.774108889634967</v>
      </c>
      <c r="Z10" s="68">
        <f t="shared" si="0"/>
        <v>138584827</v>
      </c>
    </row>
    <row r="11" spans="1:26" ht="12.75">
      <c r="A11" s="58" t="s">
        <v>37</v>
      </c>
      <c r="B11" s="19">
        <v>0</v>
      </c>
      <c r="C11" s="19">
        <v>0</v>
      </c>
      <c r="D11" s="59">
        <v>51715358</v>
      </c>
      <c r="E11" s="60">
        <v>51715358</v>
      </c>
      <c r="F11" s="60">
        <v>4033037</v>
      </c>
      <c r="G11" s="60">
        <v>4427153</v>
      </c>
      <c r="H11" s="60">
        <v>4268826</v>
      </c>
      <c r="I11" s="60">
        <v>12729016</v>
      </c>
      <c r="J11" s="60">
        <v>4187212</v>
      </c>
      <c r="K11" s="60">
        <v>4553614</v>
      </c>
      <c r="L11" s="60">
        <v>3823247</v>
      </c>
      <c r="M11" s="60">
        <v>12564073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25293089</v>
      </c>
      <c r="W11" s="60">
        <v>25857678</v>
      </c>
      <c r="X11" s="60">
        <v>-564589</v>
      </c>
      <c r="Y11" s="61">
        <v>-2.18</v>
      </c>
      <c r="Z11" s="62">
        <v>51715358</v>
      </c>
    </row>
    <row r="12" spans="1:26" ht="12.75">
      <c r="A12" s="58" t="s">
        <v>38</v>
      </c>
      <c r="B12" s="19">
        <v>0</v>
      </c>
      <c r="C12" s="19">
        <v>0</v>
      </c>
      <c r="D12" s="59">
        <v>3859402</v>
      </c>
      <c r="E12" s="60">
        <v>3859402</v>
      </c>
      <c r="F12" s="60">
        <v>337013</v>
      </c>
      <c r="G12" s="60">
        <v>321617</v>
      </c>
      <c r="H12" s="60">
        <v>321617</v>
      </c>
      <c r="I12" s="60">
        <v>980247</v>
      </c>
      <c r="J12" s="60">
        <v>321617</v>
      </c>
      <c r="K12" s="60">
        <v>321617</v>
      </c>
      <c r="L12" s="60">
        <v>325997</v>
      </c>
      <c r="M12" s="60">
        <v>969231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1949478</v>
      </c>
      <c r="W12" s="60">
        <v>1849752</v>
      </c>
      <c r="X12" s="60">
        <v>99726</v>
      </c>
      <c r="Y12" s="61">
        <v>5.39</v>
      </c>
      <c r="Z12" s="62">
        <v>3859402</v>
      </c>
    </row>
    <row r="13" spans="1:26" ht="12.75">
      <c r="A13" s="58" t="s">
        <v>280</v>
      </c>
      <c r="B13" s="19">
        <v>0</v>
      </c>
      <c r="C13" s="19">
        <v>0</v>
      </c>
      <c r="D13" s="59">
        <v>33739440</v>
      </c>
      <c r="E13" s="60">
        <v>33739440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16869720</v>
      </c>
      <c r="X13" s="60">
        <v>-16869720</v>
      </c>
      <c r="Y13" s="61">
        <v>-100</v>
      </c>
      <c r="Z13" s="62">
        <v>33739440</v>
      </c>
    </row>
    <row r="14" spans="1:26" ht="12.75">
      <c r="A14" s="58" t="s">
        <v>40</v>
      </c>
      <c r="B14" s="19">
        <v>0</v>
      </c>
      <c r="C14" s="19">
        <v>0</v>
      </c>
      <c r="D14" s="59">
        <v>52850</v>
      </c>
      <c r="E14" s="60">
        <v>52850</v>
      </c>
      <c r="F14" s="60">
        <v>48173</v>
      </c>
      <c r="G14" s="60">
        <v>7489</v>
      </c>
      <c r="H14" s="60">
        <v>0</v>
      </c>
      <c r="I14" s="60">
        <v>55662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55662</v>
      </c>
      <c r="W14" s="60">
        <v>26424</v>
      </c>
      <c r="X14" s="60">
        <v>29238</v>
      </c>
      <c r="Y14" s="61">
        <v>110.65</v>
      </c>
      <c r="Z14" s="62">
        <v>52850</v>
      </c>
    </row>
    <row r="15" spans="1:26" ht="12.75">
      <c r="A15" s="58" t="s">
        <v>41</v>
      </c>
      <c r="B15" s="19">
        <v>0</v>
      </c>
      <c r="C15" s="19">
        <v>0</v>
      </c>
      <c r="D15" s="59">
        <v>37181000</v>
      </c>
      <c r="E15" s="60">
        <v>37181000</v>
      </c>
      <c r="F15" s="60">
        <v>4429343</v>
      </c>
      <c r="G15" s="60">
        <v>3502115</v>
      </c>
      <c r="H15" s="60">
        <v>548185</v>
      </c>
      <c r="I15" s="60">
        <v>8479643</v>
      </c>
      <c r="J15" s="60">
        <v>2300644</v>
      </c>
      <c r="K15" s="60">
        <v>255982</v>
      </c>
      <c r="L15" s="60">
        <v>0</v>
      </c>
      <c r="M15" s="60">
        <v>2556626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11036269</v>
      </c>
      <c r="W15" s="60">
        <v>16541856</v>
      </c>
      <c r="X15" s="60">
        <v>-5505587</v>
      </c>
      <c r="Y15" s="61">
        <v>-33.28</v>
      </c>
      <c r="Z15" s="62">
        <v>37181000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0</v>
      </c>
      <c r="C17" s="19">
        <v>0</v>
      </c>
      <c r="D17" s="59">
        <v>53598704</v>
      </c>
      <c r="E17" s="60">
        <v>53598704</v>
      </c>
      <c r="F17" s="60">
        <v>2682908</v>
      </c>
      <c r="G17" s="60">
        <v>883007</v>
      </c>
      <c r="H17" s="60">
        <v>1141357</v>
      </c>
      <c r="I17" s="60">
        <v>4707272</v>
      </c>
      <c r="J17" s="60">
        <v>1695434</v>
      </c>
      <c r="K17" s="60">
        <v>1329621</v>
      </c>
      <c r="L17" s="60">
        <v>444519</v>
      </c>
      <c r="M17" s="60">
        <v>3469574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8176846</v>
      </c>
      <c r="W17" s="60">
        <v>28563819</v>
      </c>
      <c r="X17" s="60">
        <v>-20386973</v>
      </c>
      <c r="Y17" s="61">
        <v>-71.37</v>
      </c>
      <c r="Z17" s="62">
        <v>53598704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180146754</v>
      </c>
      <c r="E18" s="73">
        <f t="shared" si="1"/>
        <v>180146754</v>
      </c>
      <c r="F18" s="73">
        <f t="shared" si="1"/>
        <v>11530474</v>
      </c>
      <c r="G18" s="73">
        <f t="shared" si="1"/>
        <v>9141381</v>
      </c>
      <c r="H18" s="73">
        <f t="shared" si="1"/>
        <v>6279985</v>
      </c>
      <c r="I18" s="73">
        <f t="shared" si="1"/>
        <v>26951840</v>
      </c>
      <c r="J18" s="73">
        <f t="shared" si="1"/>
        <v>8504907</v>
      </c>
      <c r="K18" s="73">
        <f t="shared" si="1"/>
        <v>6460834</v>
      </c>
      <c r="L18" s="73">
        <f t="shared" si="1"/>
        <v>4593763</v>
      </c>
      <c r="M18" s="73">
        <f t="shared" si="1"/>
        <v>19559504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46511344</v>
      </c>
      <c r="W18" s="73">
        <f t="shared" si="1"/>
        <v>89709249</v>
      </c>
      <c r="X18" s="73">
        <f t="shared" si="1"/>
        <v>-43197905</v>
      </c>
      <c r="Y18" s="67">
        <f>+IF(W18&lt;&gt;0,(X18/W18)*100,0)</f>
        <v>-48.15323445634909</v>
      </c>
      <c r="Z18" s="74">
        <f t="shared" si="1"/>
        <v>180146754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-41561927</v>
      </c>
      <c r="E19" s="77">
        <f t="shared" si="2"/>
        <v>-41561927</v>
      </c>
      <c r="F19" s="77">
        <f t="shared" si="2"/>
        <v>15025650</v>
      </c>
      <c r="G19" s="77">
        <f t="shared" si="2"/>
        <v>-918457</v>
      </c>
      <c r="H19" s="77">
        <f t="shared" si="2"/>
        <v>-240406</v>
      </c>
      <c r="I19" s="77">
        <f t="shared" si="2"/>
        <v>13866787</v>
      </c>
      <c r="J19" s="77">
        <f t="shared" si="2"/>
        <v>-1295296</v>
      </c>
      <c r="K19" s="77">
        <f t="shared" si="2"/>
        <v>545319</v>
      </c>
      <c r="L19" s="77">
        <f t="shared" si="2"/>
        <v>16630810</v>
      </c>
      <c r="M19" s="77">
        <f t="shared" si="2"/>
        <v>15880833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29747620</v>
      </c>
      <c r="W19" s="77">
        <f>IF(E10=E18,0,W10-W18)</f>
        <v>10334139</v>
      </c>
      <c r="X19" s="77">
        <f t="shared" si="2"/>
        <v>19413481</v>
      </c>
      <c r="Y19" s="78">
        <f>+IF(W19&lt;&gt;0,(X19/W19)*100,0)</f>
        <v>187.85774992962644</v>
      </c>
      <c r="Z19" s="79">
        <f t="shared" si="2"/>
        <v>-41561927</v>
      </c>
    </row>
    <row r="20" spans="1:26" ht="12.75">
      <c r="A20" s="58" t="s">
        <v>46</v>
      </c>
      <c r="B20" s="19">
        <v>0</v>
      </c>
      <c r="C20" s="19">
        <v>0</v>
      </c>
      <c r="D20" s="59">
        <v>49949000</v>
      </c>
      <c r="E20" s="60">
        <v>49949000</v>
      </c>
      <c r="F20" s="60">
        <v>10636000</v>
      </c>
      <c r="G20" s="60">
        <v>6357000</v>
      </c>
      <c r="H20" s="60">
        <v>0</v>
      </c>
      <c r="I20" s="60">
        <v>16993000</v>
      </c>
      <c r="J20" s="60">
        <v>5451000</v>
      </c>
      <c r="K20" s="60">
        <v>0</v>
      </c>
      <c r="L20" s="60">
        <v>0</v>
      </c>
      <c r="M20" s="60">
        <v>5451000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22444000</v>
      </c>
      <c r="W20" s="60"/>
      <c r="X20" s="60">
        <v>22444000</v>
      </c>
      <c r="Y20" s="61">
        <v>0</v>
      </c>
      <c r="Z20" s="62">
        <v>49949000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8387073</v>
      </c>
      <c r="E22" s="88">
        <f t="shared" si="3"/>
        <v>8387073</v>
      </c>
      <c r="F22" s="88">
        <f t="shared" si="3"/>
        <v>25661650</v>
      </c>
      <c r="G22" s="88">
        <f t="shared" si="3"/>
        <v>5438543</v>
      </c>
      <c r="H22" s="88">
        <f t="shared" si="3"/>
        <v>-240406</v>
      </c>
      <c r="I22" s="88">
        <f t="shared" si="3"/>
        <v>30859787</v>
      </c>
      <c r="J22" s="88">
        <f t="shared" si="3"/>
        <v>4155704</v>
      </c>
      <c r="K22" s="88">
        <f t="shared" si="3"/>
        <v>545319</v>
      </c>
      <c r="L22" s="88">
        <f t="shared" si="3"/>
        <v>16630810</v>
      </c>
      <c r="M22" s="88">
        <f t="shared" si="3"/>
        <v>21331833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52191620</v>
      </c>
      <c r="W22" s="88">
        <f t="shared" si="3"/>
        <v>10334139</v>
      </c>
      <c r="X22" s="88">
        <f t="shared" si="3"/>
        <v>41857481</v>
      </c>
      <c r="Y22" s="89">
        <f>+IF(W22&lt;&gt;0,(X22/W22)*100,0)</f>
        <v>405.04081665632714</v>
      </c>
      <c r="Z22" s="90">
        <f t="shared" si="3"/>
        <v>8387073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8387073</v>
      </c>
      <c r="E24" s="77">
        <f t="shared" si="4"/>
        <v>8387073</v>
      </c>
      <c r="F24" s="77">
        <f t="shared" si="4"/>
        <v>25661650</v>
      </c>
      <c r="G24" s="77">
        <f t="shared" si="4"/>
        <v>5438543</v>
      </c>
      <c r="H24" s="77">
        <f t="shared" si="4"/>
        <v>-240406</v>
      </c>
      <c r="I24" s="77">
        <f t="shared" si="4"/>
        <v>30859787</v>
      </c>
      <c r="J24" s="77">
        <f t="shared" si="4"/>
        <v>4155704</v>
      </c>
      <c r="K24" s="77">
        <f t="shared" si="4"/>
        <v>545319</v>
      </c>
      <c r="L24" s="77">
        <f t="shared" si="4"/>
        <v>16630810</v>
      </c>
      <c r="M24" s="77">
        <f t="shared" si="4"/>
        <v>21331833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52191620</v>
      </c>
      <c r="W24" s="77">
        <f t="shared" si="4"/>
        <v>10334139</v>
      </c>
      <c r="X24" s="77">
        <f t="shared" si="4"/>
        <v>41857481</v>
      </c>
      <c r="Y24" s="78">
        <f>+IF(W24&lt;&gt;0,(X24/W24)*100,0)</f>
        <v>405.04081665632714</v>
      </c>
      <c r="Z24" s="79">
        <f t="shared" si="4"/>
        <v>8387073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27404627</v>
      </c>
      <c r="C27" s="22">
        <v>0</v>
      </c>
      <c r="D27" s="99">
        <v>49949000</v>
      </c>
      <c r="E27" s="100">
        <v>49949000</v>
      </c>
      <c r="F27" s="100">
        <v>5086665</v>
      </c>
      <c r="G27" s="100">
        <v>806048</v>
      </c>
      <c r="H27" s="100">
        <v>1727515</v>
      </c>
      <c r="I27" s="100">
        <v>7620228</v>
      </c>
      <c r="J27" s="100">
        <v>907412</v>
      </c>
      <c r="K27" s="100">
        <v>524019</v>
      </c>
      <c r="L27" s="100">
        <v>7661229</v>
      </c>
      <c r="M27" s="100">
        <v>9092660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16712888</v>
      </c>
      <c r="W27" s="100">
        <v>24974500</v>
      </c>
      <c r="X27" s="100">
        <v>-8261612</v>
      </c>
      <c r="Y27" s="101">
        <v>-33.08</v>
      </c>
      <c r="Z27" s="102">
        <v>49949000</v>
      </c>
    </row>
    <row r="28" spans="1:26" ht="12.75">
      <c r="A28" s="103" t="s">
        <v>46</v>
      </c>
      <c r="B28" s="19">
        <v>27404627</v>
      </c>
      <c r="C28" s="19">
        <v>0</v>
      </c>
      <c r="D28" s="59">
        <v>49949000</v>
      </c>
      <c r="E28" s="60">
        <v>49949000</v>
      </c>
      <c r="F28" s="60">
        <v>5086665</v>
      </c>
      <c r="G28" s="60">
        <v>806048</v>
      </c>
      <c r="H28" s="60">
        <v>1727515</v>
      </c>
      <c r="I28" s="60">
        <v>7620228</v>
      </c>
      <c r="J28" s="60">
        <v>907412</v>
      </c>
      <c r="K28" s="60">
        <v>524019</v>
      </c>
      <c r="L28" s="60">
        <v>7661229</v>
      </c>
      <c r="M28" s="60">
        <v>9092660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16712888</v>
      </c>
      <c r="W28" s="60">
        <v>24974500</v>
      </c>
      <c r="X28" s="60">
        <v>-8261612</v>
      </c>
      <c r="Y28" s="61">
        <v>-33.08</v>
      </c>
      <c r="Z28" s="62">
        <v>49949000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27404627</v>
      </c>
      <c r="C32" s="22">
        <f>SUM(C28:C31)</f>
        <v>0</v>
      </c>
      <c r="D32" s="99">
        <f aca="true" t="shared" si="5" ref="D32:Z32">SUM(D28:D31)</f>
        <v>49949000</v>
      </c>
      <c r="E32" s="100">
        <f t="shared" si="5"/>
        <v>49949000</v>
      </c>
      <c r="F32" s="100">
        <f t="shared" si="5"/>
        <v>5086665</v>
      </c>
      <c r="G32" s="100">
        <f t="shared" si="5"/>
        <v>806048</v>
      </c>
      <c r="H32" s="100">
        <f t="shared" si="5"/>
        <v>1727515</v>
      </c>
      <c r="I32" s="100">
        <f t="shared" si="5"/>
        <v>7620228</v>
      </c>
      <c r="J32" s="100">
        <f t="shared" si="5"/>
        <v>907412</v>
      </c>
      <c r="K32" s="100">
        <f t="shared" si="5"/>
        <v>524019</v>
      </c>
      <c r="L32" s="100">
        <f t="shared" si="5"/>
        <v>7661229</v>
      </c>
      <c r="M32" s="100">
        <f t="shared" si="5"/>
        <v>9092660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16712888</v>
      </c>
      <c r="W32" s="100">
        <f t="shared" si="5"/>
        <v>24974500</v>
      </c>
      <c r="X32" s="100">
        <f t="shared" si="5"/>
        <v>-8261612</v>
      </c>
      <c r="Y32" s="101">
        <f>+IF(W32&lt;&gt;0,(X32/W32)*100,0)</f>
        <v>-33.08018979358946</v>
      </c>
      <c r="Z32" s="102">
        <f t="shared" si="5"/>
        <v>49949000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108702465</v>
      </c>
      <c r="C35" s="19">
        <v>0</v>
      </c>
      <c r="D35" s="59">
        <v>31205035</v>
      </c>
      <c r="E35" s="60">
        <v>31205035</v>
      </c>
      <c r="F35" s="60">
        <v>109699076</v>
      </c>
      <c r="G35" s="60">
        <v>98904801</v>
      </c>
      <c r="H35" s="60">
        <v>98997095</v>
      </c>
      <c r="I35" s="60">
        <v>98997095</v>
      </c>
      <c r="J35" s="60">
        <v>98997095</v>
      </c>
      <c r="K35" s="60">
        <v>98997095</v>
      </c>
      <c r="L35" s="60">
        <v>98997095</v>
      </c>
      <c r="M35" s="60">
        <v>98997095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98997095</v>
      </c>
      <c r="W35" s="60">
        <v>15602518</v>
      </c>
      <c r="X35" s="60">
        <v>83394577</v>
      </c>
      <c r="Y35" s="61">
        <v>534.49</v>
      </c>
      <c r="Z35" s="62">
        <v>31205035</v>
      </c>
    </row>
    <row r="36" spans="1:26" ht="12.75">
      <c r="A36" s="58" t="s">
        <v>57</v>
      </c>
      <c r="B36" s="19">
        <v>976464434</v>
      </c>
      <c r="C36" s="19">
        <v>0</v>
      </c>
      <c r="D36" s="59">
        <v>694872569</v>
      </c>
      <c r="E36" s="60">
        <v>694872569</v>
      </c>
      <c r="F36" s="60">
        <v>533975936</v>
      </c>
      <c r="G36" s="60">
        <v>973865177</v>
      </c>
      <c r="H36" s="60">
        <v>975303242</v>
      </c>
      <c r="I36" s="60">
        <v>975303242</v>
      </c>
      <c r="J36" s="60">
        <v>975303242</v>
      </c>
      <c r="K36" s="60">
        <v>975303242</v>
      </c>
      <c r="L36" s="60">
        <v>975303242</v>
      </c>
      <c r="M36" s="60">
        <v>975303242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975303242</v>
      </c>
      <c r="W36" s="60">
        <v>347436285</v>
      </c>
      <c r="X36" s="60">
        <v>627866957</v>
      </c>
      <c r="Y36" s="61">
        <v>180.71</v>
      </c>
      <c r="Z36" s="62">
        <v>694872569</v>
      </c>
    </row>
    <row r="37" spans="1:26" ht="12.75">
      <c r="A37" s="58" t="s">
        <v>58</v>
      </c>
      <c r="B37" s="19">
        <v>95591027</v>
      </c>
      <c r="C37" s="19">
        <v>0</v>
      </c>
      <c r="D37" s="59">
        <v>13315669</v>
      </c>
      <c r="E37" s="60">
        <v>13315669</v>
      </c>
      <c r="F37" s="60">
        <v>72023698</v>
      </c>
      <c r="G37" s="60">
        <v>64017304</v>
      </c>
      <c r="H37" s="60">
        <v>64017304</v>
      </c>
      <c r="I37" s="60">
        <v>64017304</v>
      </c>
      <c r="J37" s="60">
        <v>64017304</v>
      </c>
      <c r="K37" s="60">
        <v>64017304</v>
      </c>
      <c r="L37" s="60">
        <v>64017304</v>
      </c>
      <c r="M37" s="60">
        <v>64017304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64017304</v>
      </c>
      <c r="W37" s="60">
        <v>6657835</v>
      </c>
      <c r="X37" s="60">
        <v>57359469</v>
      </c>
      <c r="Y37" s="61">
        <v>861.53</v>
      </c>
      <c r="Z37" s="62">
        <v>13315669</v>
      </c>
    </row>
    <row r="38" spans="1:26" ht="12.75">
      <c r="A38" s="58" t="s">
        <v>59</v>
      </c>
      <c r="B38" s="19">
        <v>14660944</v>
      </c>
      <c r="C38" s="19">
        <v>0</v>
      </c>
      <c r="D38" s="59">
        <v>12167051</v>
      </c>
      <c r="E38" s="60">
        <v>12167051</v>
      </c>
      <c r="F38" s="60">
        <v>16795452</v>
      </c>
      <c r="G38" s="60">
        <v>9151497</v>
      </c>
      <c r="H38" s="60">
        <v>9151497</v>
      </c>
      <c r="I38" s="60">
        <v>9151497</v>
      </c>
      <c r="J38" s="60">
        <v>9151497</v>
      </c>
      <c r="K38" s="60">
        <v>9151497</v>
      </c>
      <c r="L38" s="60">
        <v>9151497</v>
      </c>
      <c r="M38" s="60">
        <v>9151497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9151497</v>
      </c>
      <c r="W38" s="60">
        <v>6083526</v>
      </c>
      <c r="X38" s="60">
        <v>3067971</v>
      </c>
      <c r="Y38" s="61">
        <v>50.43</v>
      </c>
      <c r="Z38" s="62">
        <v>12167051</v>
      </c>
    </row>
    <row r="39" spans="1:26" ht="12.75">
      <c r="A39" s="58" t="s">
        <v>60</v>
      </c>
      <c r="B39" s="19">
        <v>974914928</v>
      </c>
      <c r="C39" s="19">
        <v>0</v>
      </c>
      <c r="D39" s="59">
        <v>700594884</v>
      </c>
      <c r="E39" s="60">
        <v>700594884</v>
      </c>
      <c r="F39" s="60">
        <v>554855862</v>
      </c>
      <c r="G39" s="60">
        <v>999601177</v>
      </c>
      <c r="H39" s="60">
        <v>1001131536</v>
      </c>
      <c r="I39" s="60">
        <v>1001131536</v>
      </c>
      <c r="J39" s="60">
        <v>1001131536</v>
      </c>
      <c r="K39" s="60">
        <v>1001131536</v>
      </c>
      <c r="L39" s="60">
        <v>1001131536</v>
      </c>
      <c r="M39" s="60">
        <v>1001131536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1001131536</v>
      </c>
      <c r="W39" s="60">
        <v>350297442</v>
      </c>
      <c r="X39" s="60">
        <v>650834094</v>
      </c>
      <c r="Y39" s="61">
        <v>185.79</v>
      </c>
      <c r="Z39" s="62">
        <v>700594884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29465226</v>
      </c>
      <c r="C42" s="19">
        <v>0</v>
      </c>
      <c r="D42" s="59">
        <v>52648659</v>
      </c>
      <c r="E42" s="60">
        <v>52648659</v>
      </c>
      <c r="F42" s="60">
        <v>22063967</v>
      </c>
      <c r="G42" s="60">
        <v>2050691</v>
      </c>
      <c r="H42" s="60">
        <v>-2545900</v>
      </c>
      <c r="I42" s="60">
        <v>21568758</v>
      </c>
      <c r="J42" s="60">
        <v>-529484</v>
      </c>
      <c r="K42" s="60">
        <v>-4101673</v>
      </c>
      <c r="L42" s="60">
        <v>12937714</v>
      </c>
      <c r="M42" s="60">
        <v>8306557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29875315</v>
      </c>
      <c r="W42" s="60">
        <v>64733462</v>
      </c>
      <c r="X42" s="60">
        <v>-34858147</v>
      </c>
      <c r="Y42" s="61">
        <v>-53.85</v>
      </c>
      <c r="Z42" s="62">
        <v>52648659</v>
      </c>
    </row>
    <row r="43" spans="1:26" ht="12.75">
      <c r="A43" s="58" t="s">
        <v>63</v>
      </c>
      <c r="B43" s="19">
        <v>-26169874</v>
      </c>
      <c r="C43" s="19">
        <v>0</v>
      </c>
      <c r="D43" s="59">
        <v>-49949000</v>
      </c>
      <c r="E43" s="60">
        <v>-49949000</v>
      </c>
      <c r="F43" s="60">
        <v>-5086665</v>
      </c>
      <c r="G43" s="60">
        <v>-1861882</v>
      </c>
      <c r="H43" s="60">
        <v>-1727515</v>
      </c>
      <c r="I43" s="60">
        <v>-8676062</v>
      </c>
      <c r="J43" s="60">
        <v>-907414</v>
      </c>
      <c r="K43" s="60">
        <v>-524019</v>
      </c>
      <c r="L43" s="60">
        <v>-7661229</v>
      </c>
      <c r="M43" s="60">
        <v>-9092662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-17768724</v>
      </c>
      <c r="W43" s="60">
        <v>-24478000</v>
      </c>
      <c r="X43" s="60">
        <v>6709276</v>
      </c>
      <c r="Y43" s="61">
        <v>-27.41</v>
      </c>
      <c r="Z43" s="62">
        <v>-49949000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3808171</v>
      </c>
      <c r="C45" s="22">
        <v>0</v>
      </c>
      <c r="D45" s="99">
        <v>2981660</v>
      </c>
      <c r="E45" s="100">
        <v>2981660</v>
      </c>
      <c r="F45" s="100">
        <v>19624081</v>
      </c>
      <c r="G45" s="100">
        <v>19812890</v>
      </c>
      <c r="H45" s="100">
        <v>15539475</v>
      </c>
      <c r="I45" s="100">
        <v>15539475</v>
      </c>
      <c r="J45" s="100">
        <v>14102577</v>
      </c>
      <c r="K45" s="100">
        <v>9476885</v>
      </c>
      <c r="L45" s="100">
        <v>14753370</v>
      </c>
      <c r="M45" s="100">
        <v>14753370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14753370</v>
      </c>
      <c r="W45" s="100">
        <v>40537463</v>
      </c>
      <c r="X45" s="100">
        <v>-25784093</v>
      </c>
      <c r="Y45" s="101">
        <v>-63.61</v>
      </c>
      <c r="Z45" s="102">
        <v>2981660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2443169</v>
      </c>
      <c r="C49" s="52">
        <v>0</v>
      </c>
      <c r="D49" s="129">
        <v>4702422</v>
      </c>
      <c r="E49" s="54">
        <v>-57352</v>
      </c>
      <c r="F49" s="54">
        <v>0</v>
      </c>
      <c r="G49" s="54">
        <v>0</v>
      </c>
      <c r="H49" s="54">
        <v>0</v>
      </c>
      <c r="I49" s="54">
        <v>6132757</v>
      </c>
      <c r="J49" s="54">
        <v>0</v>
      </c>
      <c r="K49" s="54">
        <v>0</v>
      </c>
      <c r="L49" s="54">
        <v>0</v>
      </c>
      <c r="M49" s="54">
        <v>8810183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6216470</v>
      </c>
      <c r="W49" s="54">
        <v>34109163</v>
      </c>
      <c r="X49" s="54">
        <v>132977620</v>
      </c>
      <c r="Y49" s="54">
        <v>195334432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10193138</v>
      </c>
      <c r="W51" s="54">
        <v>0</v>
      </c>
      <c r="X51" s="54">
        <v>0</v>
      </c>
      <c r="Y51" s="54">
        <v>10193138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78.85553026260132</v>
      </c>
      <c r="E58" s="7">
        <f t="shared" si="6"/>
        <v>78.85553026260132</v>
      </c>
      <c r="F58" s="7">
        <f t="shared" si="6"/>
        <v>47.594003719727205</v>
      </c>
      <c r="G58" s="7">
        <f t="shared" si="6"/>
        <v>45.6745092847773</v>
      </c>
      <c r="H58" s="7">
        <f t="shared" si="6"/>
        <v>61.98513152523532</v>
      </c>
      <c r="I58" s="7">
        <f t="shared" si="6"/>
        <v>51.51181475996165</v>
      </c>
      <c r="J58" s="7">
        <f t="shared" si="6"/>
        <v>32.57042725488427</v>
      </c>
      <c r="K58" s="7">
        <f t="shared" si="6"/>
        <v>34.26890810674009</v>
      </c>
      <c r="L58" s="7">
        <f t="shared" si="6"/>
        <v>37.46122143099344</v>
      </c>
      <c r="M58" s="7">
        <f t="shared" si="6"/>
        <v>34.62387101666738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42.8999728350796</v>
      </c>
      <c r="W58" s="7">
        <f t="shared" si="6"/>
        <v>111.80783749221219</v>
      </c>
      <c r="X58" s="7">
        <f t="shared" si="6"/>
        <v>0</v>
      </c>
      <c r="Y58" s="7">
        <f t="shared" si="6"/>
        <v>0</v>
      </c>
      <c r="Z58" s="8">
        <f t="shared" si="6"/>
        <v>78.85553026260132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71.99999898975409</v>
      </c>
      <c r="E59" s="10">
        <f t="shared" si="7"/>
        <v>71.99999898975409</v>
      </c>
      <c r="F59" s="10">
        <f t="shared" si="7"/>
        <v>29.73119948852394</v>
      </c>
      <c r="G59" s="10">
        <f t="shared" si="7"/>
        <v>30.953739864319573</v>
      </c>
      <c r="H59" s="10">
        <f t="shared" si="7"/>
        <v>59.596286548466374</v>
      </c>
      <c r="I59" s="10">
        <f t="shared" si="7"/>
        <v>41.235082930420816</v>
      </c>
      <c r="J59" s="10">
        <f t="shared" si="7"/>
        <v>26.740614000843827</v>
      </c>
      <c r="K59" s="10">
        <f t="shared" si="7"/>
        <v>21.981605062652417</v>
      </c>
      <c r="L59" s="10">
        <f t="shared" si="7"/>
        <v>29.86396659820338</v>
      </c>
      <c r="M59" s="10">
        <f t="shared" si="7"/>
        <v>26.130637273942227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33.26707269080635</v>
      </c>
      <c r="W59" s="10">
        <f t="shared" si="7"/>
        <v>89.41339428259957</v>
      </c>
      <c r="X59" s="10">
        <f t="shared" si="7"/>
        <v>0</v>
      </c>
      <c r="Y59" s="10">
        <f t="shared" si="7"/>
        <v>0</v>
      </c>
      <c r="Z59" s="11">
        <f t="shared" si="7"/>
        <v>71.99999898975409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79.92482251219609</v>
      </c>
      <c r="E60" s="13">
        <f t="shared" si="7"/>
        <v>79.92482251219609</v>
      </c>
      <c r="F60" s="13">
        <f t="shared" si="7"/>
        <v>46.281831184546974</v>
      </c>
      <c r="G60" s="13">
        <f t="shared" si="7"/>
        <v>49.834459357343746</v>
      </c>
      <c r="H60" s="13">
        <f t="shared" si="7"/>
        <v>57.57052349529437</v>
      </c>
      <c r="I60" s="13">
        <f t="shared" si="7"/>
        <v>50.88422911285632</v>
      </c>
      <c r="J60" s="13">
        <f t="shared" si="7"/>
        <v>40.284414164357294</v>
      </c>
      <c r="K60" s="13">
        <f t="shared" si="7"/>
        <v>45.21850656869229</v>
      </c>
      <c r="L60" s="13">
        <f t="shared" si="7"/>
        <v>46.64120936721015</v>
      </c>
      <c r="M60" s="13">
        <f t="shared" si="7"/>
        <v>43.849092138430166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47.36256228746077</v>
      </c>
      <c r="W60" s="13">
        <f t="shared" si="7"/>
        <v>124.8673127795489</v>
      </c>
      <c r="X60" s="13">
        <f t="shared" si="7"/>
        <v>0</v>
      </c>
      <c r="Y60" s="13">
        <f t="shared" si="7"/>
        <v>0</v>
      </c>
      <c r="Z60" s="14">
        <f t="shared" si="7"/>
        <v>79.92482251219609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80.00000435407324</v>
      </c>
      <c r="E61" s="13">
        <f t="shared" si="7"/>
        <v>80.00000435407324</v>
      </c>
      <c r="F61" s="13">
        <f t="shared" si="7"/>
        <v>92.71918891492687</v>
      </c>
      <c r="G61" s="13">
        <f t="shared" si="7"/>
        <v>101.73793438613863</v>
      </c>
      <c r="H61" s="13">
        <f t="shared" si="7"/>
        <v>109.84385683118948</v>
      </c>
      <c r="I61" s="13">
        <f t="shared" si="7"/>
        <v>100.884043514736</v>
      </c>
      <c r="J61" s="13">
        <f t="shared" si="7"/>
        <v>103.65851465294243</v>
      </c>
      <c r="K61" s="13">
        <f t="shared" si="7"/>
        <v>102.4717425290661</v>
      </c>
      <c r="L61" s="13">
        <f t="shared" si="7"/>
        <v>82.97505827748287</v>
      </c>
      <c r="M61" s="13">
        <f t="shared" si="7"/>
        <v>95.34485081997153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98.11951225744477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80.00000435407324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69.99994359842076</v>
      </c>
      <c r="E62" s="13">
        <f t="shared" si="7"/>
        <v>69.99994359842076</v>
      </c>
      <c r="F62" s="13">
        <f t="shared" si="7"/>
        <v>41.728220912208656</v>
      </c>
      <c r="G62" s="13">
        <f t="shared" si="7"/>
        <v>37.334357490425894</v>
      </c>
      <c r="H62" s="13">
        <f t="shared" si="7"/>
        <v>46.659160035160596</v>
      </c>
      <c r="I62" s="13">
        <f t="shared" si="7"/>
        <v>41.809975557533555</v>
      </c>
      <c r="J62" s="13">
        <f t="shared" si="7"/>
        <v>16.665678419828183</v>
      </c>
      <c r="K62" s="13">
        <f t="shared" si="7"/>
        <v>30.42676553383886</v>
      </c>
      <c r="L62" s="13">
        <f t="shared" si="7"/>
        <v>0</v>
      </c>
      <c r="M62" s="13">
        <f t="shared" si="7"/>
        <v>30.32340300210755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36.13372081691206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69.99994359842076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90</v>
      </c>
      <c r="E63" s="13">
        <f t="shared" si="7"/>
        <v>90</v>
      </c>
      <c r="F63" s="13">
        <f t="shared" si="7"/>
        <v>18.543084775224507</v>
      </c>
      <c r="G63" s="13">
        <f t="shared" si="7"/>
        <v>20.352111799179852</v>
      </c>
      <c r="H63" s="13">
        <f t="shared" si="7"/>
        <v>26.915321953314127</v>
      </c>
      <c r="I63" s="13">
        <f t="shared" si="7"/>
        <v>21.93566672369665</v>
      </c>
      <c r="J63" s="13">
        <f t="shared" si="7"/>
        <v>16.334052956072583</v>
      </c>
      <c r="K63" s="13">
        <f t="shared" si="7"/>
        <v>17.215816597030784</v>
      </c>
      <c r="L63" s="13">
        <f t="shared" si="7"/>
        <v>8.4350510715375</v>
      </c>
      <c r="M63" s="13">
        <f t="shared" si="7"/>
        <v>13.99483209853318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17.966291961967954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79.99995053423031</v>
      </c>
      <c r="E64" s="13">
        <f t="shared" si="7"/>
        <v>79.99995053423031</v>
      </c>
      <c r="F64" s="13">
        <f t="shared" si="7"/>
        <v>19.232332200350275</v>
      </c>
      <c r="G64" s="13">
        <f t="shared" si="7"/>
        <v>21.35625337189454</v>
      </c>
      <c r="H64" s="13">
        <f t="shared" si="7"/>
        <v>21.304516441251568</v>
      </c>
      <c r="I64" s="13">
        <f t="shared" si="7"/>
        <v>20.630631991016436</v>
      </c>
      <c r="J64" s="13">
        <f t="shared" si="7"/>
        <v>16.76679923135319</v>
      </c>
      <c r="K64" s="13">
        <f t="shared" si="7"/>
        <v>17.204924944439103</v>
      </c>
      <c r="L64" s="13">
        <f t="shared" si="7"/>
        <v>7.19666917863165</v>
      </c>
      <c r="M64" s="13">
        <f t="shared" si="7"/>
        <v>13.722580255426486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17.176828121774292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79.99995053423031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45.19231321797797</v>
      </c>
      <c r="H66" s="16">
        <f t="shared" si="7"/>
        <v>100</v>
      </c>
      <c r="I66" s="16">
        <f t="shared" si="7"/>
        <v>80.02911689738048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37.87986011068046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/>
      <c r="C67" s="24"/>
      <c r="D67" s="25">
        <v>74091780</v>
      </c>
      <c r="E67" s="26">
        <v>74091780</v>
      </c>
      <c r="F67" s="26">
        <v>6798348</v>
      </c>
      <c r="G67" s="26">
        <v>6231975</v>
      </c>
      <c r="H67" s="26">
        <v>6016488</v>
      </c>
      <c r="I67" s="26">
        <v>19046811</v>
      </c>
      <c r="J67" s="26">
        <v>6938294</v>
      </c>
      <c r="K67" s="26">
        <v>6985866</v>
      </c>
      <c r="L67" s="26">
        <v>5895331</v>
      </c>
      <c r="M67" s="26">
        <v>19819491</v>
      </c>
      <c r="N67" s="26"/>
      <c r="O67" s="26"/>
      <c r="P67" s="26"/>
      <c r="Q67" s="26"/>
      <c r="R67" s="26"/>
      <c r="S67" s="26"/>
      <c r="T67" s="26"/>
      <c r="U67" s="26"/>
      <c r="V67" s="26">
        <v>38866302</v>
      </c>
      <c r="W67" s="26">
        <v>24721326</v>
      </c>
      <c r="X67" s="26"/>
      <c r="Y67" s="25"/>
      <c r="Z67" s="27">
        <v>74091780</v>
      </c>
    </row>
    <row r="68" spans="1:26" ht="12.75" hidden="1">
      <c r="A68" s="37" t="s">
        <v>31</v>
      </c>
      <c r="B68" s="19"/>
      <c r="C68" s="19"/>
      <c r="D68" s="20">
        <v>19797160</v>
      </c>
      <c r="E68" s="21">
        <v>19797160</v>
      </c>
      <c r="F68" s="21">
        <v>1632921</v>
      </c>
      <c r="G68" s="21">
        <v>1201942</v>
      </c>
      <c r="H68" s="21">
        <v>1696104</v>
      </c>
      <c r="I68" s="21">
        <v>4530967</v>
      </c>
      <c r="J68" s="21">
        <v>1585633</v>
      </c>
      <c r="K68" s="21">
        <v>1767769</v>
      </c>
      <c r="L68" s="21">
        <v>1705537</v>
      </c>
      <c r="M68" s="21">
        <v>5058939</v>
      </c>
      <c r="N68" s="21"/>
      <c r="O68" s="21"/>
      <c r="P68" s="21"/>
      <c r="Q68" s="21"/>
      <c r="R68" s="21"/>
      <c r="S68" s="21"/>
      <c r="T68" s="21"/>
      <c r="U68" s="21"/>
      <c r="V68" s="21">
        <v>9589906</v>
      </c>
      <c r="W68" s="21">
        <v>7749396</v>
      </c>
      <c r="X68" s="21"/>
      <c r="Y68" s="20"/>
      <c r="Z68" s="23">
        <v>19797160</v>
      </c>
    </row>
    <row r="69" spans="1:26" ht="12.75" hidden="1">
      <c r="A69" s="38" t="s">
        <v>32</v>
      </c>
      <c r="B69" s="19"/>
      <c r="C69" s="19"/>
      <c r="D69" s="20">
        <v>50426000</v>
      </c>
      <c r="E69" s="21">
        <v>50426000</v>
      </c>
      <c r="F69" s="21">
        <v>4496259</v>
      </c>
      <c r="G69" s="21">
        <v>4333981</v>
      </c>
      <c r="H69" s="21">
        <v>3775373</v>
      </c>
      <c r="I69" s="21">
        <v>12605613</v>
      </c>
      <c r="J69" s="21">
        <v>4557157</v>
      </c>
      <c r="K69" s="21">
        <v>4434901</v>
      </c>
      <c r="L69" s="21">
        <v>3642963</v>
      </c>
      <c r="M69" s="21">
        <v>12635021</v>
      </c>
      <c r="N69" s="21"/>
      <c r="O69" s="21"/>
      <c r="P69" s="21"/>
      <c r="Q69" s="21"/>
      <c r="R69" s="21"/>
      <c r="S69" s="21"/>
      <c r="T69" s="21"/>
      <c r="U69" s="21"/>
      <c r="V69" s="21">
        <v>25240634</v>
      </c>
      <c r="W69" s="21">
        <v>15037620</v>
      </c>
      <c r="X69" s="21"/>
      <c r="Y69" s="20"/>
      <c r="Z69" s="23">
        <v>50426000</v>
      </c>
    </row>
    <row r="70" spans="1:26" ht="12.75" hidden="1">
      <c r="A70" s="39" t="s">
        <v>103</v>
      </c>
      <c r="B70" s="19"/>
      <c r="C70" s="19"/>
      <c r="D70" s="20">
        <v>22967000</v>
      </c>
      <c r="E70" s="21">
        <v>22967000</v>
      </c>
      <c r="F70" s="21">
        <v>1640765</v>
      </c>
      <c r="G70" s="21">
        <v>1539126</v>
      </c>
      <c r="H70" s="21">
        <v>1348506</v>
      </c>
      <c r="I70" s="21">
        <v>4528397</v>
      </c>
      <c r="J70" s="21">
        <v>1334476</v>
      </c>
      <c r="K70" s="21">
        <v>1446874</v>
      </c>
      <c r="L70" s="21">
        <v>1730514</v>
      </c>
      <c r="M70" s="21">
        <v>4511864</v>
      </c>
      <c r="N70" s="21"/>
      <c r="O70" s="21"/>
      <c r="P70" s="21"/>
      <c r="Q70" s="21"/>
      <c r="R70" s="21"/>
      <c r="S70" s="21"/>
      <c r="T70" s="21"/>
      <c r="U70" s="21"/>
      <c r="V70" s="21">
        <v>9040261</v>
      </c>
      <c r="W70" s="21">
        <v>7952340</v>
      </c>
      <c r="X70" s="21"/>
      <c r="Y70" s="20"/>
      <c r="Z70" s="23">
        <v>22967000</v>
      </c>
    </row>
    <row r="71" spans="1:26" ht="12.75" hidden="1">
      <c r="A71" s="39" t="s">
        <v>104</v>
      </c>
      <c r="B71" s="19"/>
      <c r="C71" s="19"/>
      <c r="D71" s="20">
        <v>8865000</v>
      </c>
      <c r="E71" s="21">
        <v>8865000</v>
      </c>
      <c r="F71" s="21">
        <v>494821</v>
      </c>
      <c r="G71" s="21">
        <v>548093</v>
      </c>
      <c r="H71" s="21">
        <v>514212</v>
      </c>
      <c r="I71" s="21">
        <v>1557126</v>
      </c>
      <c r="J71" s="21">
        <v>860109</v>
      </c>
      <c r="K71" s="21">
        <v>661089</v>
      </c>
      <c r="L71" s="21"/>
      <c r="M71" s="21">
        <v>1521198</v>
      </c>
      <c r="N71" s="21"/>
      <c r="O71" s="21"/>
      <c r="P71" s="21"/>
      <c r="Q71" s="21"/>
      <c r="R71" s="21"/>
      <c r="S71" s="21"/>
      <c r="T71" s="21"/>
      <c r="U71" s="21"/>
      <c r="V71" s="21">
        <v>3078324</v>
      </c>
      <c r="W71" s="21">
        <v>3279696</v>
      </c>
      <c r="X71" s="21"/>
      <c r="Y71" s="20"/>
      <c r="Z71" s="23">
        <v>8865000</v>
      </c>
    </row>
    <row r="72" spans="1:26" ht="12.75" hidden="1">
      <c r="A72" s="39" t="s">
        <v>105</v>
      </c>
      <c r="B72" s="19"/>
      <c r="C72" s="19"/>
      <c r="D72" s="20">
        <v>8486000</v>
      </c>
      <c r="E72" s="21">
        <v>8486000</v>
      </c>
      <c r="F72" s="21">
        <v>965341</v>
      </c>
      <c r="G72" s="21">
        <v>963728</v>
      </c>
      <c r="H72" s="21">
        <v>964146</v>
      </c>
      <c r="I72" s="21">
        <v>2893215</v>
      </c>
      <c r="J72" s="21">
        <v>963931</v>
      </c>
      <c r="K72" s="21">
        <v>963823</v>
      </c>
      <c r="L72" s="21">
        <v>963942</v>
      </c>
      <c r="M72" s="21">
        <v>2891696</v>
      </c>
      <c r="N72" s="21"/>
      <c r="O72" s="21"/>
      <c r="P72" s="21"/>
      <c r="Q72" s="21"/>
      <c r="R72" s="21"/>
      <c r="S72" s="21"/>
      <c r="T72" s="21"/>
      <c r="U72" s="21"/>
      <c r="V72" s="21">
        <v>5784911</v>
      </c>
      <c r="W72" s="21">
        <v>3805584</v>
      </c>
      <c r="X72" s="21"/>
      <c r="Y72" s="20"/>
      <c r="Z72" s="23">
        <v>8486000</v>
      </c>
    </row>
    <row r="73" spans="1:26" ht="12.75" hidden="1">
      <c r="A73" s="39" t="s">
        <v>106</v>
      </c>
      <c r="B73" s="19"/>
      <c r="C73" s="19"/>
      <c r="D73" s="20">
        <v>10108000</v>
      </c>
      <c r="E73" s="21">
        <v>10108000</v>
      </c>
      <c r="F73" s="21">
        <v>905574</v>
      </c>
      <c r="G73" s="21">
        <v>904536</v>
      </c>
      <c r="H73" s="21">
        <v>905071</v>
      </c>
      <c r="I73" s="21">
        <v>2715181</v>
      </c>
      <c r="J73" s="21">
        <v>904967</v>
      </c>
      <c r="K73" s="21">
        <v>904863</v>
      </c>
      <c r="L73" s="21">
        <v>905002</v>
      </c>
      <c r="M73" s="21">
        <v>2714832</v>
      </c>
      <c r="N73" s="21"/>
      <c r="O73" s="21"/>
      <c r="P73" s="21"/>
      <c r="Q73" s="21"/>
      <c r="R73" s="21"/>
      <c r="S73" s="21"/>
      <c r="T73" s="21"/>
      <c r="U73" s="21"/>
      <c r="V73" s="21">
        <v>5430013</v>
      </c>
      <c r="W73" s="21"/>
      <c r="X73" s="21"/>
      <c r="Y73" s="20"/>
      <c r="Z73" s="23">
        <v>10108000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489758</v>
      </c>
      <c r="G74" s="21">
        <v>378498</v>
      </c>
      <c r="H74" s="21">
        <v>43438</v>
      </c>
      <c r="I74" s="21">
        <v>911694</v>
      </c>
      <c r="J74" s="21">
        <v>493674</v>
      </c>
      <c r="K74" s="21">
        <v>458252</v>
      </c>
      <c r="L74" s="21">
        <v>43505</v>
      </c>
      <c r="M74" s="21">
        <v>995431</v>
      </c>
      <c r="N74" s="21"/>
      <c r="O74" s="21"/>
      <c r="P74" s="21"/>
      <c r="Q74" s="21"/>
      <c r="R74" s="21"/>
      <c r="S74" s="21"/>
      <c r="T74" s="21"/>
      <c r="U74" s="21"/>
      <c r="V74" s="21">
        <v>1907125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3868620</v>
      </c>
      <c r="E75" s="30">
        <v>3868620</v>
      </c>
      <c r="F75" s="30">
        <v>669168</v>
      </c>
      <c r="G75" s="30">
        <v>696052</v>
      </c>
      <c r="H75" s="30">
        <v>545011</v>
      </c>
      <c r="I75" s="30">
        <v>1910231</v>
      </c>
      <c r="J75" s="30">
        <v>795504</v>
      </c>
      <c r="K75" s="30">
        <v>783196</v>
      </c>
      <c r="L75" s="30">
        <v>546831</v>
      </c>
      <c r="M75" s="30">
        <v>2125531</v>
      </c>
      <c r="N75" s="30"/>
      <c r="O75" s="30"/>
      <c r="P75" s="30"/>
      <c r="Q75" s="30"/>
      <c r="R75" s="30"/>
      <c r="S75" s="30"/>
      <c r="T75" s="30"/>
      <c r="U75" s="30"/>
      <c r="V75" s="30">
        <v>4035762</v>
      </c>
      <c r="W75" s="30">
        <v>1934310</v>
      </c>
      <c r="X75" s="30"/>
      <c r="Y75" s="29"/>
      <c r="Z75" s="31">
        <v>3868620</v>
      </c>
    </row>
    <row r="76" spans="1:26" ht="12.75" hidden="1">
      <c r="A76" s="42" t="s">
        <v>288</v>
      </c>
      <c r="B76" s="32">
        <v>33888959</v>
      </c>
      <c r="C76" s="32"/>
      <c r="D76" s="33">
        <v>58425466</v>
      </c>
      <c r="E76" s="34">
        <v>58425466</v>
      </c>
      <c r="F76" s="34">
        <v>3235606</v>
      </c>
      <c r="G76" s="34">
        <v>2846424</v>
      </c>
      <c r="H76" s="34">
        <v>3729328</v>
      </c>
      <c r="I76" s="34">
        <v>9811358</v>
      </c>
      <c r="J76" s="34">
        <v>2259832</v>
      </c>
      <c r="K76" s="34">
        <v>2393980</v>
      </c>
      <c r="L76" s="34">
        <v>2208463</v>
      </c>
      <c r="M76" s="34">
        <v>6862275</v>
      </c>
      <c r="N76" s="34"/>
      <c r="O76" s="34"/>
      <c r="P76" s="34"/>
      <c r="Q76" s="34"/>
      <c r="R76" s="34"/>
      <c r="S76" s="34"/>
      <c r="T76" s="34"/>
      <c r="U76" s="34"/>
      <c r="V76" s="34">
        <v>16673633</v>
      </c>
      <c r="W76" s="34">
        <v>27640380</v>
      </c>
      <c r="X76" s="34"/>
      <c r="Y76" s="33"/>
      <c r="Z76" s="35">
        <v>58425466</v>
      </c>
    </row>
    <row r="77" spans="1:26" ht="12.75" hidden="1">
      <c r="A77" s="37" t="s">
        <v>31</v>
      </c>
      <c r="B77" s="19">
        <v>6216405</v>
      </c>
      <c r="C77" s="19"/>
      <c r="D77" s="20">
        <v>14253955</v>
      </c>
      <c r="E77" s="21">
        <v>14253955</v>
      </c>
      <c r="F77" s="21">
        <v>485487</v>
      </c>
      <c r="G77" s="21">
        <v>372046</v>
      </c>
      <c r="H77" s="21">
        <v>1010815</v>
      </c>
      <c r="I77" s="21">
        <v>1868348</v>
      </c>
      <c r="J77" s="21">
        <v>424008</v>
      </c>
      <c r="K77" s="21">
        <v>388584</v>
      </c>
      <c r="L77" s="21">
        <v>509341</v>
      </c>
      <c r="M77" s="21">
        <v>1321933</v>
      </c>
      <c r="N77" s="21"/>
      <c r="O77" s="21"/>
      <c r="P77" s="21"/>
      <c r="Q77" s="21"/>
      <c r="R77" s="21"/>
      <c r="S77" s="21"/>
      <c r="T77" s="21"/>
      <c r="U77" s="21"/>
      <c r="V77" s="21">
        <v>3190281</v>
      </c>
      <c r="W77" s="21">
        <v>6928998</v>
      </c>
      <c r="X77" s="21"/>
      <c r="Y77" s="20"/>
      <c r="Z77" s="23">
        <v>14253955</v>
      </c>
    </row>
    <row r="78" spans="1:26" ht="12.75" hidden="1">
      <c r="A78" s="38" t="s">
        <v>32</v>
      </c>
      <c r="B78" s="19">
        <v>27672554</v>
      </c>
      <c r="C78" s="19"/>
      <c r="D78" s="20">
        <v>40302891</v>
      </c>
      <c r="E78" s="21">
        <v>40302891</v>
      </c>
      <c r="F78" s="21">
        <v>2080951</v>
      </c>
      <c r="G78" s="21">
        <v>2159816</v>
      </c>
      <c r="H78" s="21">
        <v>2173502</v>
      </c>
      <c r="I78" s="21">
        <v>6414269</v>
      </c>
      <c r="J78" s="21">
        <v>1835824</v>
      </c>
      <c r="K78" s="21">
        <v>2005396</v>
      </c>
      <c r="L78" s="21">
        <v>1699122</v>
      </c>
      <c r="M78" s="21">
        <v>5540342</v>
      </c>
      <c r="N78" s="21"/>
      <c r="O78" s="21"/>
      <c r="P78" s="21"/>
      <c r="Q78" s="21"/>
      <c r="R78" s="21"/>
      <c r="S78" s="21"/>
      <c r="T78" s="21"/>
      <c r="U78" s="21"/>
      <c r="V78" s="21">
        <v>11954611</v>
      </c>
      <c r="W78" s="21">
        <v>18777072</v>
      </c>
      <c r="X78" s="21"/>
      <c r="Y78" s="20"/>
      <c r="Z78" s="23">
        <v>40302891</v>
      </c>
    </row>
    <row r="79" spans="1:26" ht="12.75" hidden="1">
      <c r="A79" s="39" t="s">
        <v>103</v>
      </c>
      <c r="B79" s="19">
        <v>4651852</v>
      </c>
      <c r="C79" s="19"/>
      <c r="D79" s="20">
        <v>18373601</v>
      </c>
      <c r="E79" s="21">
        <v>18373601</v>
      </c>
      <c r="F79" s="21">
        <v>1521304</v>
      </c>
      <c r="G79" s="21">
        <v>1565875</v>
      </c>
      <c r="H79" s="21">
        <v>1481251</v>
      </c>
      <c r="I79" s="21">
        <v>4568430</v>
      </c>
      <c r="J79" s="21">
        <v>1383298</v>
      </c>
      <c r="K79" s="21">
        <v>1482637</v>
      </c>
      <c r="L79" s="21">
        <v>1435895</v>
      </c>
      <c r="M79" s="21">
        <v>4301830</v>
      </c>
      <c r="N79" s="21"/>
      <c r="O79" s="21"/>
      <c r="P79" s="21"/>
      <c r="Q79" s="21"/>
      <c r="R79" s="21"/>
      <c r="S79" s="21"/>
      <c r="T79" s="21"/>
      <c r="U79" s="21"/>
      <c r="V79" s="21">
        <v>8870260</v>
      </c>
      <c r="W79" s="21">
        <v>7952340</v>
      </c>
      <c r="X79" s="21"/>
      <c r="Y79" s="20"/>
      <c r="Z79" s="23">
        <v>18373601</v>
      </c>
    </row>
    <row r="80" spans="1:26" ht="12.75" hidden="1">
      <c r="A80" s="39" t="s">
        <v>104</v>
      </c>
      <c r="B80" s="19">
        <v>6723799</v>
      </c>
      <c r="C80" s="19"/>
      <c r="D80" s="20">
        <v>6205495</v>
      </c>
      <c r="E80" s="21">
        <v>6205495</v>
      </c>
      <c r="F80" s="21">
        <v>206480</v>
      </c>
      <c r="G80" s="21">
        <v>204627</v>
      </c>
      <c r="H80" s="21">
        <v>239927</v>
      </c>
      <c r="I80" s="21">
        <v>651034</v>
      </c>
      <c r="J80" s="21">
        <v>143343</v>
      </c>
      <c r="K80" s="21">
        <v>201148</v>
      </c>
      <c r="L80" s="21">
        <v>116788</v>
      </c>
      <c r="M80" s="21">
        <v>461279</v>
      </c>
      <c r="N80" s="21"/>
      <c r="O80" s="21"/>
      <c r="P80" s="21"/>
      <c r="Q80" s="21"/>
      <c r="R80" s="21"/>
      <c r="S80" s="21"/>
      <c r="T80" s="21"/>
      <c r="U80" s="21"/>
      <c r="V80" s="21">
        <v>1112313</v>
      </c>
      <c r="W80" s="21">
        <v>3279696</v>
      </c>
      <c r="X80" s="21"/>
      <c r="Y80" s="20"/>
      <c r="Z80" s="23">
        <v>6205495</v>
      </c>
    </row>
    <row r="81" spans="1:26" ht="12.75" hidden="1">
      <c r="A81" s="39" t="s">
        <v>105</v>
      </c>
      <c r="B81" s="19">
        <v>8312241</v>
      </c>
      <c r="C81" s="19"/>
      <c r="D81" s="20">
        <v>7637400</v>
      </c>
      <c r="E81" s="21">
        <v>7637400</v>
      </c>
      <c r="F81" s="21">
        <v>179004</v>
      </c>
      <c r="G81" s="21">
        <v>196139</v>
      </c>
      <c r="H81" s="21">
        <v>259503</v>
      </c>
      <c r="I81" s="21">
        <v>634646</v>
      </c>
      <c r="J81" s="21">
        <v>157449</v>
      </c>
      <c r="K81" s="21">
        <v>165930</v>
      </c>
      <c r="L81" s="21">
        <v>81309</v>
      </c>
      <c r="M81" s="21">
        <v>404688</v>
      </c>
      <c r="N81" s="21"/>
      <c r="O81" s="21"/>
      <c r="P81" s="21"/>
      <c r="Q81" s="21"/>
      <c r="R81" s="21"/>
      <c r="S81" s="21"/>
      <c r="T81" s="21"/>
      <c r="U81" s="21"/>
      <c r="V81" s="21">
        <v>1039334</v>
      </c>
      <c r="W81" s="21">
        <v>3805584</v>
      </c>
      <c r="X81" s="21"/>
      <c r="Y81" s="20"/>
      <c r="Z81" s="23">
        <v>7637400</v>
      </c>
    </row>
    <row r="82" spans="1:26" ht="12.75" hidden="1">
      <c r="A82" s="39" t="s">
        <v>106</v>
      </c>
      <c r="B82" s="19">
        <v>7984662</v>
      </c>
      <c r="C82" s="19"/>
      <c r="D82" s="20">
        <v>8086395</v>
      </c>
      <c r="E82" s="21">
        <v>8086395</v>
      </c>
      <c r="F82" s="21">
        <v>174163</v>
      </c>
      <c r="G82" s="21">
        <v>193175</v>
      </c>
      <c r="H82" s="21">
        <v>192821</v>
      </c>
      <c r="I82" s="21">
        <v>560159</v>
      </c>
      <c r="J82" s="21">
        <v>151734</v>
      </c>
      <c r="K82" s="21">
        <v>155681</v>
      </c>
      <c r="L82" s="21">
        <v>65130</v>
      </c>
      <c r="M82" s="21">
        <v>372545</v>
      </c>
      <c r="N82" s="21"/>
      <c r="O82" s="21"/>
      <c r="P82" s="21"/>
      <c r="Q82" s="21"/>
      <c r="R82" s="21"/>
      <c r="S82" s="21"/>
      <c r="T82" s="21"/>
      <c r="U82" s="21"/>
      <c r="V82" s="21">
        <v>932704</v>
      </c>
      <c r="W82" s="21">
        <v>3739452</v>
      </c>
      <c r="X82" s="21"/>
      <c r="Y82" s="20"/>
      <c r="Z82" s="23">
        <v>8086395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3868620</v>
      </c>
      <c r="E84" s="30">
        <v>3868620</v>
      </c>
      <c r="F84" s="30">
        <v>669168</v>
      </c>
      <c r="G84" s="30">
        <v>314562</v>
      </c>
      <c r="H84" s="30">
        <v>545011</v>
      </c>
      <c r="I84" s="30">
        <v>1528741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1528741</v>
      </c>
      <c r="W84" s="30">
        <v>1934310</v>
      </c>
      <c r="X84" s="30"/>
      <c r="Y84" s="29"/>
      <c r="Z84" s="31">
        <v>3868620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5181000</v>
      </c>
      <c r="F40" s="345">
        <f t="shared" si="9"/>
        <v>5181000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2590500</v>
      </c>
      <c r="Y40" s="345">
        <f t="shared" si="9"/>
        <v>-2590500</v>
      </c>
      <c r="Z40" s="336">
        <f>+IF(X40&lt;&gt;0,+(Y40/X40)*100,0)</f>
        <v>-100</v>
      </c>
      <c r="AA40" s="350">
        <f>SUM(AA41:AA49)</f>
        <v>5181000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5181000</v>
      </c>
      <c r="F49" s="53">
        <v>5181000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2590500</v>
      </c>
      <c r="Y49" s="53">
        <v>-2590500</v>
      </c>
      <c r="Z49" s="94">
        <v>-100</v>
      </c>
      <c r="AA49" s="95">
        <v>5181000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5181000</v>
      </c>
      <c r="F60" s="264">
        <f t="shared" si="14"/>
        <v>5181000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2590500</v>
      </c>
      <c r="Y60" s="264">
        <f t="shared" si="14"/>
        <v>-2590500</v>
      </c>
      <c r="Z60" s="337">
        <f>+IF(X60&lt;&gt;0,+(Y60/X60)*100,0)</f>
        <v>-100</v>
      </c>
      <c r="AA60" s="232">
        <f>+AA57+AA54+AA51+AA40+AA37+AA34+AA22+AA5</f>
        <v>5181000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86547559</v>
      </c>
      <c r="F5" s="100">
        <f t="shared" si="0"/>
        <v>86547559</v>
      </c>
      <c r="G5" s="100">
        <f t="shared" si="0"/>
        <v>21874198</v>
      </c>
      <c r="H5" s="100">
        <f t="shared" si="0"/>
        <v>3567670</v>
      </c>
      <c r="I5" s="100">
        <f t="shared" si="0"/>
        <v>1755258</v>
      </c>
      <c r="J5" s="100">
        <f t="shared" si="0"/>
        <v>27197126</v>
      </c>
      <c r="K5" s="100">
        <f t="shared" si="0"/>
        <v>2095360</v>
      </c>
      <c r="L5" s="100">
        <f t="shared" si="0"/>
        <v>2522695</v>
      </c>
      <c r="M5" s="100">
        <f t="shared" si="0"/>
        <v>16668179</v>
      </c>
      <c r="N5" s="100">
        <f t="shared" si="0"/>
        <v>21286234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48483360</v>
      </c>
      <c r="X5" s="100">
        <f t="shared" si="0"/>
        <v>83071458</v>
      </c>
      <c r="Y5" s="100">
        <f t="shared" si="0"/>
        <v>-34588098</v>
      </c>
      <c r="Z5" s="137">
        <f>+IF(X5&lt;&gt;0,+(Y5/X5)*100,0)</f>
        <v>-41.63656065841531</v>
      </c>
      <c r="AA5" s="153">
        <f>SUM(AA6:AA8)</f>
        <v>86547559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/>
      <c r="D7" s="157"/>
      <c r="E7" s="158">
        <v>86547559</v>
      </c>
      <c r="F7" s="159">
        <v>86547559</v>
      </c>
      <c r="G7" s="159">
        <v>21874198</v>
      </c>
      <c r="H7" s="159">
        <v>3567670</v>
      </c>
      <c r="I7" s="159">
        <v>1755258</v>
      </c>
      <c r="J7" s="159">
        <v>27197126</v>
      </c>
      <c r="K7" s="159">
        <v>2095360</v>
      </c>
      <c r="L7" s="159">
        <v>2522695</v>
      </c>
      <c r="M7" s="159">
        <v>16668179</v>
      </c>
      <c r="N7" s="159">
        <v>21286234</v>
      </c>
      <c r="O7" s="159"/>
      <c r="P7" s="159"/>
      <c r="Q7" s="159"/>
      <c r="R7" s="159"/>
      <c r="S7" s="159"/>
      <c r="T7" s="159"/>
      <c r="U7" s="159"/>
      <c r="V7" s="159"/>
      <c r="W7" s="159">
        <v>48483360</v>
      </c>
      <c r="X7" s="159">
        <v>83071458</v>
      </c>
      <c r="Y7" s="159">
        <v>-34588098</v>
      </c>
      <c r="Z7" s="141">
        <v>-41.64</v>
      </c>
      <c r="AA7" s="157">
        <v>86547559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570780</v>
      </c>
      <c r="F9" s="100">
        <f t="shared" si="1"/>
        <v>570780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570780</v>
      </c>
    </row>
    <row r="10" spans="1:27" ht="12.75">
      <c r="A10" s="138" t="s">
        <v>79</v>
      </c>
      <c r="B10" s="136"/>
      <c r="C10" s="155"/>
      <c r="D10" s="155"/>
      <c r="E10" s="156">
        <v>570780</v>
      </c>
      <c r="F10" s="60">
        <v>570780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>
        <v>570780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1040488</v>
      </c>
      <c r="F15" s="100">
        <f t="shared" si="2"/>
        <v>1040488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250000</v>
      </c>
      <c r="L15" s="100">
        <f t="shared" si="2"/>
        <v>0</v>
      </c>
      <c r="M15" s="100">
        <f t="shared" si="2"/>
        <v>450000</v>
      </c>
      <c r="N15" s="100">
        <f t="shared" si="2"/>
        <v>700000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700000</v>
      </c>
      <c r="X15" s="100">
        <f t="shared" si="2"/>
        <v>0</v>
      </c>
      <c r="Y15" s="100">
        <f t="shared" si="2"/>
        <v>700000</v>
      </c>
      <c r="Z15" s="137">
        <f>+IF(X15&lt;&gt;0,+(Y15/X15)*100,0)</f>
        <v>0</v>
      </c>
      <c r="AA15" s="153">
        <f>SUM(AA16:AA18)</f>
        <v>1040488</v>
      </c>
    </row>
    <row r="16" spans="1:27" ht="12.75">
      <c r="A16" s="138" t="s">
        <v>85</v>
      </c>
      <c r="B16" s="136"/>
      <c r="C16" s="155"/>
      <c r="D16" s="155"/>
      <c r="E16" s="156">
        <v>1000000</v>
      </c>
      <c r="F16" s="60">
        <v>1000000</v>
      </c>
      <c r="G16" s="60"/>
      <c r="H16" s="60"/>
      <c r="I16" s="60"/>
      <c r="J16" s="60"/>
      <c r="K16" s="60">
        <v>250000</v>
      </c>
      <c r="L16" s="60"/>
      <c r="M16" s="60">
        <v>450000</v>
      </c>
      <c r="N16" s="60">
        <v>700000</v>
      </c>
      <c r="O16" s="60"/>
      <c r="P16" s="60"/>
      <c r="Q16" s="60"/>
      <c r="R16" s="60"/>
      <c r="S16" s="60"/>
      <c r="T16" s="60"/>
      <c r="U16" s="60"/>
      <c r="V16" s="60"/>
      <c r="W16" s="60">
        <v>700000</v>
      </c>
      <c r="X16" s="60"/>
      <c r="Y16" s="60">
        <v>700000</v>
      </c>
      <c r="Z16" s="140">
        <v>0</v>
      </c>
      <c r="AA16" s="155">
        <v>1000000</v>
      </c>
    </row>
    <row r="17" spans="1:27" ht="12.75">
      <c r="A17" s="138" t="s">
        <v>86</v>
      </c>
      <c r="B17" s="136"/>
      <c r="C17" s="155"/>
      <c r="D17" s="155"/>
      <c r="E17" s="156">
        <v>40488</v>
      </c>
      <c r="F17" s="60">
        <v>40488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40488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100375000</v>
      </c>
      <c r="F19" s="100">
        <f t="shared" si="3"/>
        <v>100375000</v>
      </c>
      <c r="G19" s="100">
        <f t="shared" si="3"/>
        <v>15317926</v>
      </c>
      <c r="H19" s="100">
        <f t="shared" si="3"/>
        <v>11012254</v>
      </c>
      <c r="I19" s="100">
        <f t="shared" si="3"/>
        <v>4284321</v>
      </c>
      <c r="J19" s="100">
        <f t="shared" si="3"/>
        <v>30614501</v>
      </c>
      <c r="K19" s="100">
        <f t="shared" si="3"/>
        <v>10315251</v>
      </c>
      <c r="L19" s="100">
        <f t="shared" si="3"/>
        <v>4483458</v>
      </c>
      <c r="M19" s="100">
        <f t="shared" si="3"/>
        <v>4106394</v>
      </c>
      <c r="N19" s="100">
        <f t="shared" si="3"/>
        <v>18905103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49519604</v>
      </c>
      <c r="X19" s="100">
        <f t="shared" si="3"/>
        <v>20711388</v>
      </c>
      <c r="Y19" s="100">
        <f t="shared" si="3"/>
        <v>28808216</v>
      </c>
      <c r="Z19" s="137">
        <f>+IF(X19&lt;&gt;0,+(Y19/X19)*100,0)</f>
        <v>139.09360396319167</v>
      </c>
      <c r="AA19" s="153">
        <f>SUM(AA20:AA23)</f>
        <v>100375000</v>
      </c>
    </row>
    <row r="20" spans="1:27" ht="12.75">
      <c r="A20" s="138" t="s">
        <v>89</v>
      </c>
      <c r="B20" s="136"/>
      <c r="C20" s="155"/>
      <c r="D20" s="155"/>
      <c r="E20" s="156">
        <v>22967000</v>
      </c>
      <c r="F20" s="60">
        <v>22967000</v>
      </c>
      <c r="G20" s="60">
        <v>1640765</v>
      </c>
      <c r="H20" s="60">
        <v>7896126</v>
      </c>
      <c r="I20" s="60">
        <v>1348506</v>
      </c>
      <c r="J20" s="60">
        <v>10885397</v>
      </c>
      <c r="K20" s="60">
        <v>1334476</v>
      </c>
      <c r="L20" s="60">
        <v>1446874</v>
      </c>
      <c r="M20" s="60">
        <v>1730514</v>
      </c>
      <c r="N20" s="60">
        <v>4511864</v>
      </c>
      <c r="O20" s="60"/>
      <c r="P20" s="60"/>
      <c r="Q20" s="60"/>
      <c r="R20" s="60"/>
      <c r="S20" s="60"/>
      <c r="T20" s="60"/>
      <c r="U20" s="60"/>
      <c r="V20" s="60"/>
      <c r="W20" s="60">
        <v>15397261</v>
      </c>
      <c r="X20" s="60">
        <v>11919090</v>
      </c>
      <c r="Y20" s="60">
        <v>3478171</v>
      </c>
      <c r="Z20" s="140">
        <v>29.18</v>
      </c>
      <c r="AA20" s="155">
        <v>22967000</v>
      </c>
    </row>
    <row r="21" spans="1:27" ht="12.75">
      <c r="A21" s="138" t="s">
        <v>90</v>
      </c>
      <c r="B21" s="136"/>
      <c r="C21" s="155"/>
      <c r="D21" s="155"/>
      <c r="E21" s="156">
        <v>28865000</v>
      </c>
      <c r="F21" s="60">
        <v>28865000</v>
      </c>
      <c r="G21" s="60">
        <v>11635995</v>
      </c>
      <c r="H21" s="60">
        <v>1053400</v>
      </c>
      <c r="I21" s="60">
        <v>1020497</v>
      </c>
      <c r="J21" s="60">
        <v>13709892</v>
      </c>
      <c r="K21" s="60">
        <v>6817854</v>
      </c>
      <c r="L21" s="60">
        <v>1167898</v>
      </c>
      <c r="M21" s="60">
        <v>506936</v>
      </c>
      <c r="N21" s="60">
        <v>8492688</v>
      </c>
      <c r="O21" s="60"/>
      <c r="P21" s="60"/>
      <c r="Q21" s="60"/>
      <c r="R21" s="60"/>
      <c r="S21" s="60"/>
      <c r="T21" s="60"/>
      <c r="U21" s="60"/>
      <c r="V21" s="60"/>
      <c r="W21" s="60">
        <v>22202580</v>
      </c>
      <c r="X21" s="60">
        <v>4492632</v>
      </c>
      <c r="Y21" s="60">
        <v>17709948</v>
      </c>
      <c r="Z21" s="140">
        <v>394.2</v>
      </c>
      <c r="AA21" s="155">
        <v>28865000</v>
      </c>
    </row>
    <row r="22" spans="1:27" ht="12.75">
      <c r="A22" s="138" t="s">
        <v>91</v>
      </c>
      <c r="B22" s="136"/>
      <c r="C22" s="157"/>
      <c r="D22" s="157"/>
      <c r="E22" s="158">
        <v>38435000</v>
      </c>
      <c r="F22" s="159">
        <v>38435000</v>
      </c>
      <c r="G22" s="159">
        <v>1135592</v>
      </c>
      <c r="H22" s="159">
        <v>1158192</v>
      </c>
      <c r="I22" s="159">
        <v>1010247</v>
      </c>
      <c r="J22" s="159">
        <v>3304031</v>
      </c>
      <c r="K22" s="159">
        <v>1257954</v>
      </c>
      <c r="L22" s="159">
        <v>963823</v>
      </c>
      <c r="M22" s="159">
        <v>963942</v>
      </c>
      <c r="N22" s="159">
        <v>3185719</v>
      </c>
      <c r="O22" s="159"/>
      <c r="P22" s="159"/>
      <c r="Q22" s="159"/>
      <c r="R22" s="159"/>
      <c r="S22" s="159"/>
      <c r="T22" s="159"/>
      <c r="U22" s="159"/>
      <c r="V22" s="159"/>
      <c r="W22" s="159">
        <v>6489750</v>
      </c>
      <c r="X22" s="159">
        <v>280104</v>
      </c>
      <c r="Y22" s="159">
        <v>6209646</v>
      </c>
      <c r="Z22" s="141">
        <v>2216.91</v>
      </c>
      <c r="AA22" s="157">
        <v>38435000</v>
      </c>
    </row>
    <row r="23" spans="1:27" ht="12.75">
      <c r="A23" s="138" t="s">
        <v>92</v>
      </c>
      <c r="B23" s="136"/>
      <c r="C23" s="155"/>
      <c r="D23" s="155"/>
      <c r="E23" s="156">
        <v>10108000</v>
      </c>
      <c r="F23" s="60">
        <v>10108000</v>
      </c>
      <c r="G23" s="60">
        <v>905574</v>
      </c>
      <c r="H23" s="60">
        <v>904536</v>
      </c>
      <c r="I23" s="60">
        <v>905071</v>
      </c>
      <c r="J23" s="60">
        <v>2715181</v>
      </c>
      <c r="K23" s="60">
        <v>904967</v>
      </c>
      <c r="L23" s="60">
        <v>904863</v>
      </c>
      <c r="M23" s="60">
        <v>905002</v>
      </c>
      <c r="N23" s="60">
        <v>2714832</v>
      </c>
      <c r="O23" s="60"/>
      <c r="P23" s="60"/>
      <c r="Q23" s="60"/>
      <c r="R23" s="60"/>
      <c r="S23" s="60"/>
      <c r="T23" s="60"/>
      <c r="U23" s="60"/>
      <c r="V23" s="60"/>
      <c r="W23" s="60">
        <v>5430013</v>
      </c>
      <c r="X23" s="60">
        <v>4019562</v>
      </c>
      <c r="Y23" s="60">
        <v>1410451</v>
      </c>
      <c r="Z23" s="140">
        <v>35.09</v>
      </c>
      <c r="AA23" s="155">
        <v>10108000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188533827</v>
      </c>
      <c r="F25" s="73">
        <f t="shared" si="4"/>
        <v>188533827</v>
      </c>
      <c r="G25" s="73">
        <f t="shared" si="4"/>
        <v>37192124</v>
      </c>
      <c r="H25" s="73">
        <f t="shared" si="4"/>
        <v>14579924</v>
      </c>
      <c r="I25" s="73">
        <f t="shared" si="4"/>
        <v>6039579</v>
      </c>
      <c r="J25" s="73">
        <f t="shared" si="4"/>
        <v>57811627</v>
      </c>
      <c r="K25" s="73">
        <f t="shared" si="4"/>
        <v>12660611</v>
      </c>
      <c r="L25" s="73">
        <f t="shared" si="4"/>
        <v>7006153</v>
      </c>
      <c r="M25" s="73">
        <f t="shared" si="4"/>
        <v>21224573</v>
      </c>
      <c r="N25" s="73">
        <f t="shared" si="4"/>
        <v>40891337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98702964</v>
      </c>
      <c r="X25" s="73">
        <f t="shared" si="4"/>
        <v>103782846</v>
      </c>
      <c r="Y25" s="73">
        <f t="shared" si="4"/>
        <v>-5079882</v>
      </c>
      <c r="Z25" s="170">
        <f>+IF(X25&lt;&gt;0,+(Y25/X25)*100,0)</f>
        <v>-4.894722197153854</v>
      </c>
      <c r="AA25" s="168">
        <f>+AA5+AA9+AA15+AA19+AA24</f>
        <v>188533827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142965754</v>
      </c>
      <c r="F28" s="100">
        <f t="shared" si="5"/>
        <v>142965754</v>
      </c>
      <c r="G28" s="100">
        <f t="shared" si="5"/>
        <v>5448454</v>
      </c>
      <c r="H28" s="100">
        <f t="shared" si="5"/>
        <v>4062737</v>
      </c>
      <c r="I28" s="100">
        <f t="shared" si="5"/>
        <v>3852318</v>
      </c>
      <c r="J28" s="100">
        <f t="shared" si="5"/>
        <v>13363509</v>
      </c>
      <c r="K28" s="100">
        <f t="shared" si="5"/>
        <v>3699045</v>
      </c>
      <c r="L28" s="100">
        <f t="shared" si="5"/>
        <v>4497892</v>
      </c>
      <c r="M28" s="100">
        <f t="shared" si="5"/>
        <v>3575836</v>
      </c>
      <c r="N28" s="100">
        <f t="shared" si="5"/>
        <v>11772773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25136282</v>
      </c>
      <c r="X28" s="100">
        <f t="shared" si="5"/>
        <v>52911387</v>
      </c>
      <c r="Y28" s="100">
        <f t="shared" si="5"/>
        <v>-27775105</v>
      </c>
      <c r="Z28" s="137">
        <f>+IF(X28&lt;&gt;0,+(Y28/X28)*100,0)</f>
        <v>-52.49362485999469</v>
      </c>
      <c r="AA28" s="153">
        <f>SUM(AA29:AA31)</f>
        <v>142965754</v>
      </c>
    </row>
    <row r="29" spans="1:27" ht="12.75">
      <c r="A29" s="138" t="s">
        <v>75</v>
      </c>
      <c r="B29" s="136"/>
      <c r="C29" s="155"/>
      <c r="D29" s="155"/>
      <c r="E29" s="156">
        <v>3859402</v>
      </c>
      <c r="F29" s="60">
        <v>3859402</v>
      </c>
      <c r="G29" s="60">
        <v>1485502</v>
      </c>
      <c r="H29" s="60">
        <v>844557</v>
      </c>
      <c r="I29" s="60">
        <v>898891</v>
      </c>
      <c r="J29" s="60">
        <v>3228950</v>
      </c>
      <c r="K29" s="60">
        <v>935463</v>
      </c>
      <c r="L29" s="60">
        <v>956959</v>
      </c>
      <c r="M29" s="60">
        <v>826814</v>
      </c>
      <c r="N29" s="60">
        <v>2719236</v>
      </c>
      <c r="O29" s="60"/>
      <c r="P29" s="60"/>
      <c r="Q29" s="60"/>
      <c r="R29" s="60"/>
      <c r="S29" s="60"/>
      <c r="T29" s="60"/>
      <c r="U29" s="60"/>
      <c r="V29" s="60"/>
      <c r="W29" s="60">
        <v>5948186</v>
      </c>
      <c r="X29" s="60">
        <v>7253896</v>
      </c>
      <c r="Y29" s="60">
        <v>-1305710</v>
      </c>
      <c r="Z29" s="140">
        <v>-18</v>
      </c>
      <c r="AA29" s="155">
        <v>3859402</v>
      </c>
    </row>
    <row r="30" spans="1:27" ht="12.75">
      <c r="A30" s="138" t="s">
        <v>76</v>
      </c>
      <c r="B30" s="136"/>
      <c r="C30" s="157"/>
      <c r="D30" s="157"/>
      <c r="E30" s="158">
        <v>139106352</v>
      </c>
      <c r="F30" s="159">
        <v>139106352</v>
      </c>
      <c r="G30" s="159">
        <v>3616511</v>
      </c>
      <c r="H30" s="159">
        <v>2975983</v>
      </c>
      <c r="I30" s="159">
        <v>2904699</v>
      </c>
      <c r="J30" s="159">
        <v>9497193</v>
      </c>
      <c r="K30" s="159">
        <v>2684147</v>
      </c>
      <c r="L30" s="159">
        <v>3173108</v>
      </c>
      <c r="M30" s="159">
        <v>2690089</v>
      </c>
      <c r="N30" s="159">
        <v>8547344</v>
      </c>
      <c r="O30" s="159"/>
      <c r="P30" s="159"/>
      <c r="Q30" s="159"/>
      <c r="R30" s="159"/>
      <c r="S30" s="159"/>
      <c r="T30" s="159"/>
      <c r="U30" s="159"/>
      <c r="V30" s="159"/>
      <c r="W30" s="159">
        <v>18044537</v>
      </c>
      <c r="X30" s="159">
        <v>45022613</v>
      </c>
      <c r="Y30" s="159">
        <v>-26978076</v>
      </c>
      <c r="Z30" s="141">
        <v>-59.92</v>
      </c>
      <c r="AA30" s="157">
        <v>139106352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346441</v>
      </c>
      <c r="H31" s="60">
        <v>242197</v>
      </c>
      <c r="I31" s="60">
        <v>48728</v>
      </c>
      <c r="J31" s="60">
        <v>637366</v>
      </c>
      <c r="K31" s="60">
        <v>79435</v>
      </c>
      <c r="L31" s="60">
        <v>367825</v>
      </c>
      <c r="M31" s="60">
        <v>58933</v>
      </c>
      <c r="N31" s="60">
        <v>506193</v>
      </c>
      <c r="O31" s="60"/>
      <c r="P31" s="60"/>
      <c r="Q31" s="60"/>
      <c r="R31" s="60"/>
      <c r="S31" s="60"/>
      <c r="T31" s="60"/>
      <c r="U31" s="60"/>
      <c r="V31" s="60"/>
      <c r="W31" s="60">
        <v>1143559</v>
      </c>
      <c r="X31" s="60">
        <v>634878</v>
      </c>
      <c r="Y31" s="60">
        <v>508681</v>
      </c>
      <c r="Z31" s="140">
        <v>80.12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52676</v>
      </c>
      <c r="H32" s="100">
        <f t="shared" si="6"/>
        <v>33691</v>
      </c>
      <c r="I32" s="100">
        <f t="shared" si="6"/>
        <v>34144</v>
      </c>
      <c r="J32" s="100">
        <f t="shared" si="6"/>
        <v>120511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120511</v>
      </c>
      <c r="X32" s="100">
        <f t="shared" si="6"/>
        <v>2380422</v>
      </c>
      <c r="Y32" s="100">
        <f t="shared" si="6"/>
        <v>-2259911</v>
      </c>
      <c r="Z32" s="137">
        <f>+IF(X32&lt;&gt;0,+(Y32/X32)*100,0)</f>
        <v>-94.93741025750896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52676</v>
      </c>
      <c r="H33" s="60">
        <v>33691</v>
      </c>
      <c r="I33" s="60">
        <v>33615</v>
      </c>
      <c r="J33" s="60">
        <v>119982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119982</v>
      </c>
      <c r="X33" s="60">
        <v>805962</v>
      </c>
      <c r="Y33" s="60">
        <v>-685980</v>
      </c>
      <c r="Z33" s="140">
        <v>-85.11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>
        <v>529</v>
      </c>
      <c r="J34" s="60">
        <v>529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529</v>
      </c>
      <c r="X34" s="60">
        <v>36996</v>
      </c>
      <c r="Y34" s="60">
        <v>-36467</v>
      </c>
      <c r="Z34" s="140">
        <v>-98.57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1511040</v>
      </c>
      <c r="Y36" s="60">
        <v>-1511040</v>
      </c>
      <c r="Z36" s="140">
        <v>-100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26424</v>
      </c>
      <c r="Y37" s="159">
        <v>-26424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292134</v>
      </c>
      <c r="H38" s="100">
        <f t="shared" si="7"/>
        <v>301455</v>
      </c>
      <c r="I38" s="100">
        <f t="shared" si="7"/>
        <v>242639</v>
      </c>
      <c r="J38" s="100">
        <f t="shared" si="7"/>
        <v>836228</v>
      </c>
      <c r="K38" s="100">
        <f t="shared" si="7"/>
        <v>292430</v>
      </c>
      <c r="L38" s="100">
        <f t="shared" si="7"/>
        <v>274068</v>
      </c>
      <c r="M38" s="100">
        <f t="shared" si="7"/>
        <v>220765</v>
      </c>
      <c r="N38" s="100">
        <f t="shared" si="7"/>
        <v>787263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1623491</v>
      </c>
      <c r="X38" s="100">
        <f t="shared" si="7"/>
        <v>5371645</v>
      </c>
      <c r="Y38" s="100">
        <f t="shared" si="7"/>
        <v>-3748154</v>
      </c>
      <c r="Z38" s="137">
        <f>+IF(X38&lt;&gt;0,+(Y38/X38)*100,0)</f>
        <v>-69.77665128652396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117241</v>
      </c>
      <c r="H39" s="60">
        <v>130140</v>
      </c>
      <c r="I39" s="60">
        <v>92282</v>
      </c>
      <c r="J39" s="60">
        <v>339663</v>
      </c>
      <c r="K39" s="60">
        <v>155985</v>
      </c>
      <c r="L39" s="60">
        <v>102003</v>
      </c>
      <c r="M39" s="60">
        <v>93972</v>
      </c>
      <c r="N39" s="60">
        <v>351960</v>
      </c>
      <c r="O39" s="60"/>
      <c r="P39" s="60"/>
      <c r="Q39" s="60"/>
      <c r="R39" s="60"/>
      <c r="S39" s="60"/>
      <c r="T39" s="60"/>
      <c r="U39" s="60"/>
      <c r="V39" s="60"/>
      <c r="W39" s="60">
        <v>691623</v>
      </c>
      <c r="X39" s="60">
        <v>2156161</v>
      </c>
      <c r="Y39" s="60">
        <v>-1464538</v>
      </c>
      <c r="Z39" s="140">
        <v>-67.92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174893</v>
      </c>
      <c r="H40" s="60">
        <v>171315</v>
      </c>
      <c r="I40" s="60">
        <v>150357</v>
      </c>
      <c r="J40" s="60">
        <v>496565</v>
      </c>
      <c r="K40" s="60">
        <v>136445</v>
      </c>
      <c r="L40" s="60">
        <v>172065</v>
      </c>
      <c r="M40" s="60">
        <v>126793</v>
      </c>
      <c r="N40" s="60">
        <v>435303</v>
      </c>
      <c r="O40" s="60"/>
      <c r="P40" s="60"/>
      <c r="Q40" s="60"/>
      <c r="R40" s="60"/>
      <c r="S40" s="60"/>
      <c r="T40" s="60"/>
      <c r="U40" s="60"/>
      <c r="V40" s="60"/>
      <c r="W40" s="60">
        <v>931868</v>
      </c>
      <c r="X40" s="60">
        <v>3215484</v>
      </c>
      <c r="Y40" s="60">
        <v>-2283616</v>
      </c>
      <c r="Z40" s="140">
        <v>-71.02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37181000</v>
      </c>
      <c r="F42" s="100">
        <f t="shared" si="8"/>
        <v>37181000</v>
      </c>
      <c r="G42" s="100">
        <f t="shared" si="8"/>
        <v>5737210</v>
      </c>
      <c r="H42" s="100">
        <f t="shared" si="8"/>
        <v>4743498</v>
      </c>
      <c r="I42" s="100">
        <f t="shared" si="8"/>
        <v>2150884</v>
      </c>
      <c r="J42" s="100">
        <f t="shared" si="8"/>
        <v>12631592</v>
      </c>
      <c r="K42" s="100">
        <f t="shared" si="8"/>
        <v>4513432</v>
      </c>
      <c r="L42" s="100">
        <f t="shared" si="8"/>
        <v>1688874</v>
      </c>
      <c r="M42" s="100">
        <f t="shared" si="8"/>
        <v>797162</v>
      </c>
      <c r="N42" s="100">
        <f t="shared" si="8"/>
        <v>6999468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19631060</v>
      </c>
      <c r="X42" s="100">
        <f t="shared" si="8"/>
        <v>29045795</v>
      </c>
      <c r="Y42" s="100">
        <f t="shared" si="8"/>
        <v>-9414735</v>
      </c>
      <c r="Z42" s="137">
        <f>+IF(X42&lt;&gt;0,+(Y42/X42)*100,0)</f>
        <v>-32.413418190137335</v>
      </c>
      <c r="AA42" s="153">
        <f>SUM(AA43:AA46)</f>
        <v>37181000</v>
      </c>
    </row>
    <row r="43" spans="1:27" ht="12.75">
      <c r="A43" s="138" t="s">
        <v>89</v>
      </c>
      <c r="B43" s="136"/>
      <c r="C43" s="155"/>
      <c r="D43" s="155"/>
      <c r="E43" s="156">
        <v>35181000</v>
      </c>
      <c r="F43" s="60">
        <v>35181000</v>
      </c>
      <c r="G43" s="60">
        <v>4607317</v>
      </c>
      <c r="H43" s="60">
        <v>4008973</v>
      </c>
      <c r="I43" s="60">
        <v>978741</v>
      </c>
      <c r="J43" s="60">
        <v>9595031</v>
      </c>
      <c r="K43" s="60">
        <v>2511887</v>
      </c>
      <c r="L43" s="60">
        <v>756143</v>
      </c>
      <c r="M43" s="60">
        <v>261613</v>
      </c>
      <c r="N43" s="60">
        <v>3529643</v>
      </c>
      <c r="O43" s="60"/>
      <c r="P43" s="60"/>
      <c r="Q43" s="60"/>
      <c r="R43" s="60"/>
      <c r="S43" s="60"/>
      <c r="T43" s="60"/>
      <c r="U43" s="60"/>
      <c r="V43" s="60"/>
      <c r="W43" s="60">
        <v>13124674</v>
      </c>
      <c r="X43" s="60">
        <v>14638434</v>
      </c>
      <c r="Y43" s="60">
        <v>-1513760</v>
      </c>
      <c r="Z43" s="140">
        <v>-10.34</v>
      </c>
      <c r="AA43" s="155">
        <v>35181000</v>
      </c>
    </row>
    <row r="44" spans="1:27" ht="12.75">
      <c r="A44" s="138" t="s">
        <v>90</v>
      </c>
      <c r="B44" s="136"/>
      <c r="C44" s="155"/>
      <c r="D44" s="155"/>
      <c r="E44" s="156">
        <v>2000000</v>
      </c>
      <c r="F44" s="60">
        <v>2000000</v>
      </c>
      <c r="G44" s="60">
        <v>327354</v>
      </c>
      <c r="H44" s="60">
        <v>33103</v>
      </c>
      <c r="I44" s="60">
        <v>219400</v>
      </c>
      <c r="J44" s="60">
        <v>579857</v>
      </c>
      <c r="K44" s="60">
        <v>610664</v>
      </c>
      <c r="L44" s="60">
        <v>224209</v>
      </c>
      <c r="M44" s="60">
        <v>26163</v>
      </c>
      <c r="N44" s="60">
        <v>861036</v>
      </c>
      <c r="O44" s="60"/>
      <c r="P44" s="60"/>
      <c r="Q44" s="60"/>
      <c r="R44" s="60"/>
      <c r="S44" s="60"/>
      <c r="T44" s="60"/>
      <c r="U44" s="60"/>
      <c r="V44" s="60"/>
      <c r="W44" s="60">
        <v>1440893</v>
      </c>
      <c r="X44" s="60">
        <v>7850429</v>
      </c>
      <c r="Y44" s="60">
        <v>-6409536</v>
      </c>
      <c r="Z44" s="140">
        <v>-81.65</v>
      </c>
      <c r="AA44" s="155">
        <v>2000000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>
        <v>802539</v>
      </c>
      <c r="H45" s="159">
        <v>701422</v>
      </c>
      <c r="I45" s="159">
        <v>952743</v>
      </c>
      <c r="J45" s="159">
        <v>2456704</v>
      </c>
      <c r="K45" s="159">
        <v>1390881</v>
      </c>
      <c r="L45" s="159">
        <v>708522</v>
      </c>
      <c r="M45" s="159">
        <v>509386</v>
      </c>
      <c r="N45" s="159">
        <v>2608789</v>
      </c>
      <c r="O45" s="159"/>
      <c r="P45" s="159"/>
      <c r="Q45" s="159"/>
      <c r="R45" s="159"/>
      <c r="S45" s="159"/>
      <c r="T45" s="159"/>
      <c r="U45" s="159"/>
      <c r="V45" s="159"/>
      <c r="W45" s="159">
        <v>5065493</v>
      </c>
      <c r="X45" s="159">
        <v>2963916</v>
      </c>
      <c r="Y45" s="159">
        <v>2101577</v>
      </c>
      <c r="Z45" s="141">
        <v>70.91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3593016</v>
      </c>
      <c r="Y46" s="60">
        <v>-3593016</v>
      </c>
      <c r="Z46" s="140">
        <v>-100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180146754</v>
      </c>
      <c r="F48" s="73">
        <f t="shared" si="9"/>
        <v>180146754</v>
      </c>
      <c r="G48" s="73">
        <f t="shared" si="9"/>
        <v>11530474</v>
      </c>
      <c r="H48" s="73">
        <f t="shared" si="9"/>
        <v>9141381</v>
      </c>
      <c r="I48" s="73">
        <f t="shared" si="9"/>
        <v>6279985</v>
      </c>
      <c r="J48" s="73">
        <f t="shared" si="9"/>
        <v>26951840</v>
      </c>
      <c r="K48" s="73">
        <f t="shared" si="9"/>
        <v>8504907</v>
      </c>
      <c r="L48" s="73">
        <f t="shared" si="9"/>
        <v>6460834</v>
      </c>
      <c r="M48" s="73">
        <f t="shared" si="9"/>
        <v>4593763</v>
      </c>
      <c r="N48" s="73">
        <f t="shared" si="9"/>
        <v>19559504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46511344</v>
      </c>
      <c r="X48" s="73">
        <f t="shared" si="9"/>
        <v>89709249</v>
      </c>
      <c r="Y48" s="73">
        <f t="shared" si="9"/>
        <v>-43197905</v>
      </c>
      <c r="Z48" s="170">
        <f>+IF(X48&lt;&gt;0,+(Y48/X48)*100,0)</f>
        <v>-48.15323445634909</v>
      </c>
      <c r="AA48" s="168">
        <f>+AA28+AA32+AA38+AA42+AA47</f>
        <v>180146754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8387073</v>
      </c>
      <c r="F49" s="173">
        <f t="shared" si="10"/>
        <v>8387073</v>
      </c>
      <c r="G49" s="173">
        <f t="shared" si="10"/>
        <v>25661650</v>
      </c>
      <c r="H49" s="173">
        <f t="shared" si="10"/>
        <v>5438543</v>
      </c>
      <c r="I49" s="173">
        <f t="shared" si="10"/>
        <v>-240406</v>
      </c>
      <c r="J49" s="173">
        <f t="shared" si="10"/>
        <v>30859787</v>
      </c>
      <c r="K49" s="173">
        <f t="shared" si="10"/>
        <v>4155704</v>
      </c>
      <c r="L49" s="173">
        <f t="shared" si="10"/>
        <v>545319</v>
      </c>
      <c r="M49" s="173">
        <f t="shared" si="10"/>
        <v>16630810</v>
      </c>
      <c r="N49" s="173">
        <f t="shared" si="10"/>
        <v>21331833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52191620</v>
      </c>
      <c r="X49" s="173">
        <f>IF(F25=F48,0,X25-X48)</f>
        <v>14073597</v>
      </c>
      <c r="Y49" s="173">
        <f t="shared" si="10"/>
        <v>38118023</v>
      </c>
      <c r="Z49" s="174">
        <f>+IF(X49&lt;&gt;0,+(Y49/X49)*100,0)</f>
        <v>270.8477655001774</v>
      </c>
      <c r="AA49" s="171">
        <f>+AA25-AA48</f>
        <v>8387073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19797160</v>
      </c>
      <c r="F5" s="60">
        <v>19797160</v>
      </c>
      <c r="G5" s="60">
        <v>1632921</v>
      </c>
      <c r="H5" s="60">
        <v>1201942</v>
      </c>
      <c r="I5" s="60">
        <v>1696104</v>
      </c>
      <c r="J5" s="60">
        <v>4530967</v>
      </c>
      <c r="K5" s="60">
        <v>1585633</v>
      </c>
      <c r="L5" s="60">
        <v>1767769</v>
      </c>
      <c r="M5" s="60">
        <v>1705537</v>
      </c>
      <c r="N5" s="60">
        <v>5058939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9589906</v>
      </c>
      <c r="X5" s="60">
        <v>7749396</v>
      </c>
      <c r="Y5" s="60">
        <v>1840510</v>
      </c>
      <c r="Z5" s="140">
        <v>23.75</v>
      </c>
      <c r="AA5" s="155">
        <v>19797160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200</v>
      </c>
      <c r="L6" s="60">
        <v>1053</v>
      </c>
      <c r="M6" s="60">
        <v>0</v>
      </c>
      <c r="N6" s="60">
        <v>1253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1253</v>
      </c>
      <c r="X6" s="60"/>
      <c r="Y6" s="60">
        <v>1253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22967000</v>
      </c>
      <c r="F7" s="60">
        <v>22967000</v>
      </c>
      <c r="G7" s="60">
        <v>1640765</v>
      </c>
      <c r="H7" s="60">
        <v>1539126</v>
      </c>
      <c r="I7" s="60">
        <v>1348506</v>
      </c>
      <c r="J7" s="60">
        <v>4528397</v>
      </c>
      <c r="K7" s="60">
        <v>1334476</v>
      </c>
      <c r="L7" s="60">
        <v>1446874</v>
      </c>
      <c r="M7" s="60">
        <v>1730514</v>
      </c>
      <c r="N7" s="60">
        <v>4511864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9040261</v>
      </c>
      <c r="X7" s="60">
        <v>7952340</v>
      </c>
      <c r="Y7" s="60">
        <v>1087921</v>
      </c>
      <c r="Z7" s="140">
        <v>13.68</v>
      </c>
      <c r="AA7" s="155">
        <v>22967000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8865000</v>
      </c>
      <c r="F8" s="60">
        <v>8865000</v>
      </c>
      <c r="G8" s="60">
        <v>494821</v>
      </c>
      <c r="H8" s="60">
        <v>548093</v>
      </c>
      <c r="I8" s="60">
        <v>514212</v>
      </c>
      <c r="J8" s="60">
        <v>1557126</v>
      </c>
      <c r="K8" s="60">
        <v>860109</v>
      </c>
      <c r="L8" s="60">
        <v>661089</v>
      </c>
      <c r="M8" s="60">
        <v>0</v>
      </c>
      <c r="N8" s="60">
        <v>1521198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3078324</v>
      </c>
      <c r="X8" s="60">
        <v>3279696</v>
      </c>
      <c r="Y8" s="60">
        <v>-201372</v>
      </c>
      <c r="Z8" s="140">
        <v>-6.14</v>
      </c>
      <c r="AA8" s="155">
        <v>8865000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8486000</v>
      </c>
      <c r="F9" s="60">
        <v>8486000</v>
      </c>
      <c r="G9" s="60">
        <v>965341</v>
      </c>
      <c r="H9" s="60">
        <v>963728</v>
      </c>
      <c r="I9" s="60">
        <v>964146</v>
      </c>
      <c r="J9" s="60">
        <v>2893215</v>
      </c>
      <c r="K9" s="60">
        <v>963931</v>
      </c>
      <c r="L9" s="60">
        <v>963823</v>
      </c>
      <c r="M9" s="60">
        <v>963942</v>
      </c>
      <c r="N9" s="60">
        <v>2891696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5784911</v>
      </c>
      <c r="X9" s="60">
        <v>3805584</v>
      </c>
      <c r="Y9" s="60">
        <v>1979327</v>
      </c>
      <c r="Z9" s="140">
        <v>52.01</v>
      </c>
      <c r="AA9" s="155">
        <v>8486000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10108000</v>
      </c>
      <c r="F10" s="54">
        <v>10108000</v>
      </c>
      <c r="G10" s="54">
        <v>905574</v>
      </c>
      <c r="H10" s="54">
        <v>904536</v>
      </c>
      <c r="I10" s="54">
        <v>905071</v>
      </c>
      <c r="J10" s="54">
        <v>2715181</v>
      </c>
      <c r="K10" s="54">
        <v>904967</v>
      </c>
      <c r="L10" s="54">
        <v>904863</v>
      </c>
      <c r="M10" s="54">
        <v>905002</v>
      </c>
      <c r="N10" s="54">
        <v>2714832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5430013</v>
      </c>
      <c r="X10" s="54"/>
      <c r="Y10" s="54">
        <v>5430013</v>
      </c>
      <c r="Z10" s="184">
        <v>0</v>
      </c>
      <c r="AA10" s="130">
        <v>10108000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489758</v>
      </c>
      <c r="H11" s="60">
        <v>378498</v>
      </c>
      <c r="I11" s="60">
        <v>43438</v>
      </c>
      <c r="J11" s="60">
        <v>911694</v>
      </c>
      <c r="K11" s="60">
        <v>493674</v>
      </c>
      <c r="L11" s="60">
        <v>458252</v>
      </c>
      <c r="M11" s="60">
        <v>43505</v>
      </c>
      <c r="N11" s="60">
        <v>995431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1907125</v>
      </c>
      <c r="X11" s="60"/>
      <c r="Y11" s="60">
        <v>1907125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570780</v>
      </c>
      <c r="F12" s="60">
        <v>570780</v>
      </c>
      <c r="G12" s="60">
        <v>16410</v>
      </c>
      <c r="H12" s="60">
        <v>12810</v>
      </c>
      <c r="I12" s="60">
        <v>12810</v>
      </c>
      <c r="J12" s="60">
        <v>42030</v>
      </c>
      <c r="K12" s="60">
        <v>12810</v>
      </c>
      <c r="L12" s="60">
        <v>12810</v>
      </c>
      <c r="M12" s="60">
        <v>16426</v>
      </c>
      <c r="N12" s="60">
        <v>42046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84076</v>
      </c>
      <c r="X12" s="60">
        <v>285390</v>
      </c>
      <c r="Y12" s="60">
        <v>-201314</v>
      </c>
      <c r="Z12" s="140">
        <v>-70.54</v>
      </c>
      <c r="AA12" s="155">
        <v>570780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842429</v>
      </c>
      <c r="F13" s="60">
        <v>842429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421212</v>
      </c>
      <c r="Y13" s="60">
        <v>-421212</v>
      </c>
      <c r="Z13" s="140">
        <v>-100</v>
      </c>
      <c r="AA13" s="155">
        <v>842429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3868620</v>
      </c>
      <c r="F14" s="60">
        <v>3868620</v>
      </c>
      <c r="G14" s="60">
        <v>669168</v>
      </c>
      <c r="H14" s="60">
        <v>696052</v>
      </c>
      <c r="I14" s="60">
        <v>545011</v>
      </c>
      <c r="J14" s="60">
        <v>1910231</v>
      </c>
      <c r="K14" s="60">
        <v>795504</v>
      </c>
      <c r="L14" s="60">
        <v>783196</v>
      </c>
      <c r="M14" s="60">
        <v>546831</v>
      </c>
      <c r="N14" s="60">
        <v>2125531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4035762</v>
      </c>
      <c r="X14" s="60">
        <v>1934310</v>
      </c>
      <c r="Y14" s="60">
        <v>2101452</v>
      </c>
      <c r="Z14" s="140">
        <v>108.64</v>
      </c>
      <c r="AA14" s="155">
        <v>3868620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33824</v>
      </c>
      <c r="F15" s="60">
        <v>33824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16914</v>
      </c>
      <c r="Y15" s="60">
        <v>-16914</v>
      </c>
      <c r="Z15" s="140">
        <v>-100</v>
      </c>
      <c r="AA15" s="155">
        <v>33824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35989</v>
      </c>
      <c r="F16" s="60">
        <v>35989</v>
      </c>
      <c r="G16" s="60">
        <v>2217</v>
      </c>
      <c r="H16" s="60">
        <v>222</v>
      </c>
      <c r="I16" s="60">
        <v>1203</v>
      </c>
      <c r="J16" s="60">
        <v>3642</v>
      </c>
      <c r="K16" s="60">
        <v>1837</v>
      </c>
      <c r="L16" s="60">
        <v>1014</v>
      </c>
      <c r="M16" s="60">
        <v>697</v>
      </c>
      <c r="N16" s="60">
        <v>3548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7190</v>
      </c>
      <c r="X16" s="60">
        <v>17994</v>
      </c>
      <c r="Y16" s="60">
        <v>-10804</v>
      </c>
      <c r="Z16" s="140">
        <v>-60.04</v>
      </c>
      <c r="AA16" s="155">
        <v>35989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4499</v>
      </c>
      <c r="F17" s="60">
        <v>4499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2250</v>
      </c>
      <c r="Y17" s="60">
        <v>-2250</v>
      </c>
      <c r="Z17" s="140">
        <v>-100</v>
      </c>
      <c r="AA17" s="155">
        <v>4499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61052000</v>
      </c>
      <c r="F19" s="60">
        <v>61052000</v>
      </c>
      <c r="G19" s="60">
        <v>19701000</v>
      </c>
      <c r="H19" s="60">
        <v>1970000</v>
      </c>
      <c r="I19" s="60">
        <v>0</v>
      </c>
      <c r="J19" s="60">
        <v>21671000</v>
      </c>
      <c r="K19" s="60">
        <v>250000</v>
      </c>
      <c r="L19" s="60">
        <v>0</v>
      </c>
      <c r="M19" s="60">
        <v>15311000</v>
      </c>
      <c r="N19" s="60">
        <v>15561000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37232000</v>
      </c>
      <c r="X19" s="60">
        <v>73601538</v>
      </c>
      <c r="Y19" s="60">
        <v>-36369538</v>
      </c>
      <c r="Z19" s="140">
        <v>-49.41</v>
      </c>
      <c r="AA19" s="155">
        <v>61052000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1953526</v>
      </c>
      <c r="F20" s="54">
        <v>1953526</v>
      </c>
      <c r="G20" s="54">
        <v>38149</v>
      </c>
      <c r="H20" s="54">
        <v>7917</v>
      </c>
      <c r="I20" s="54">
        <v>9078</v>
      </c>
      <c r="J20" s="54">
        <v>55144</v>
      </c>
      <c r="K20" s="54">
        <v>6470</v>
      </c>
      <c r="L20" s="54">
        <v>5410</v>
      </c>
      <c r="M20" s="54">
        <v>1119</v>
      </c>
      <c r="N20" s="54">
        <v>12999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68143</v>
      </c>
      <c r="X20" s="54">
        <v>976764</v>
      </c>
      <c r="Y20" s="54">
        <v>-908621</v>
      </c>
      <c r="Z20" s="184">
        <v>-93.02</v>
      </c>
      <c r="AA20" s="130">
        <v>1953526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138584827</v>
      </c>
      <c r="F22" s="190">
        <f t="shared" si="0"/>
        <v>138584827</v>
      </c>
      <c r="G22" s="190">
        <f t="shared" si="0"/>
        <v>26556124</v>
      </c>
      <c r="H22" s="190">
        <f t="shared" si="0"/>
        <v>8222924</v>
      </c>
      <c r="I22" s="190">
        <f t="shared" si="0"/>
        <v>6039579</v>
      </c>
      <c r="J22" s="190">
        <f t="shared" si="0"/>
        <v>40818627</v>
      </c>
      <c r="K22" s="190">
        <f t="shared" si="0"/>
        <v>7209611</v>
      </c>
      <c r="L22" s="190">
        <f t="shared" si="0"/>
        <v>7006153</v>
      </c>
      <c r="M22" s="190">
        <f t="shared" si="0"/>
        <v>21224573</v>
      </c>
      <c r="N22" s="190">
        <f t="shared" si="0"/>
        <v>35440337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76258964</v>
      </c>
      <c r="X22" s="190">
        <f t="shared" si="0"/>
        <v>100043388</v>
      </c>
      <c r="Y22" s="190">
        <f t="shared" si="0"/>
        <v>-23784424</v>
      </c>
      <c r="Z22" s="191">
        <f>+IF(X22&lt;&gt;0,+(Y22/X22)*100,0)</f>
        <v>-23.774108889634967</v>
      </c>
      <c r="AA22" s="188">
        <f>SUM(AA5:AA21)</f>
        <v>138584827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51715358</v>
      </c>
      <c r="F25" s="60">
        <v>51715358</v>
      </c>
      <c r="G25" s="60">
        <v>4033037</v>
      </c>
      <c r="H25" s="60">
        <v>4427153</v>
      </c>
      <c r="I25" s="60">
        <v>4268826</v>
      </c>
      <c r="J25" s="60">
        <v>12729016</v>
      </c>
      <c r="K25" s="60">
        <v>4187212</v>
      </c>
      <c r="L25" s="60">
        <v>4553614</v>
      </c>
      <c r="M25" s="60">
        <v>3823247</v>
      </c>
      <c r="N25" s="60">
        <v>12564073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25293089</v>
      </c>
      <c r="X25" s="60">
        <v>25857678</v>
      </c>
      <c r="Y25" s="60">
        <v>-564589</v>
      </c>
      <c r="Z25" s="140">
        <v>-2.18</v>
      </c>
      <c r="AA25" s="155">
        <v>51715358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3859402</v>
      </c>
      <c r="F26" s="60">
        <v>3859402</v>
      </c>
      <c r="G26" s="60">
        <v>337013</v>
      </c>
      <c r="H26" s="60">
        <v>321617</v>
      </c>
      <c r="I26" s="60">
        <v>321617</v>
      </c>
      <c r="J26" s="60">
        <v>980247</v>
      </c>
      <c r="K26" s="60">
        <v>321617</v>
      </c>
      <c r="L26" s="60">
        <v>321617</v>
      </c>
      <c r="M26" s="60">
        <v>325997</v>
      </c>
      <c r="N26" s="60">
        <v>969231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1949478</v>
      </c>
      <c r="X26" s="60">
        <v>1849752</v>
      </c>
      <c r="Y26" s="60">
        <v>99726</v>
      </c>
      <c r="Z26" s="140">
        <v>5.39</v>
      </c>
      <c r="AA26" s="155">
        <v>3859402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22998206</v>
      </c>
      <c r="F27" s="60">
        <v>22998206</v>
      </c>
      <c r="G27" s="60">
        <v>0</v>
      </c>
      <c r="H27" s="60">
        <v>0</v>
      </c>
      <c r="I27" s="60">
        <v>16500</v>
      </c>
      <c r="J27" s="60">
        <v>16500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16500</v>
      </c>
      <c r="X27" s="60">
        <v>11499102</v>
      </c>
      <c r="Y27" s="60">
        <v>-11482602</v>
      </c>
      <c r="Z27" s="140">
        <v>-99.86</v>
      </c>
      <c r="AA27" s="155">
        <v>22998206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33739440</v>
      </c>
      <c r="F28" s="60">
        <v>33739440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16869720</v>
      </c>
      <c r="Y28" s="60">
        <v>-16869720</v>
      </c>
      <c r="Z28" s="140">
        <v>-100</v>
      </c>
      <c r="AA28" s="155">
        <v>33739440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52850</v>
      </c>
      <c r="F29" s="60">
        <v>52850</v>
      </c>
      <c r="G29" s="60">
        <v>48173</v>
      </c>
      <c r="H29" s="60">
        <v>7489</v>
      </c>
      <c r="I29" s="60">
        <v>0</v>
      </c>
      <c r="J29" s="60">
        <v>55662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55662</v>
      </c>
      <c r="X29" s="60">
        <v>26424</v>
      </c>
      <c r="Y29" s="60">
        <v>29238</v>
      </c>
      <c r="Z29" s="140">
        <v>110.65</v>
      </c>
      <c r="AA29" s="155">
        <v>52850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32000000</v>
      </c>
      <c r="F30" s="60">
        <v>32000000</v>
      </c>
      <c r="G30" s="60">
        <v>4429343</v>
      </c>
      <c r="H30" s="60">
        <v>3502115</v>
      </c>
      <c r="I30" s="60">
        <v>548185</v>
      </c>
      <c r="J30" s="60">
        <v>8479643</v>
      </c>
      <c r="K30" s="60">
        <v>2300644</v>
      </c>
      <c r="L30" s="60">
        <v>255982</v>
      </c>
      <c r="M30" s="60">
        <v>0</v>
      </c>
      <c r="N30" s="60">
        <v>2556626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11036269</v>
      </c>
      <c r="X30" s="60">
        <v>14484780</v>
      </c>
      <c r="Y30" s="60">
        <v>-3448511</v>
      </c>
      <c r="Z30" s="140">
        <v>-23.81</v>
      </c>
      <c r="AA30" s="155">
        <v>32000000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5181000</v>
      </c>
      <c r="F31" s="60">
        <v>5181000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2057076</v>
      </c>
      <c r="Y31" s="60">
        <v>-2057076</v>
      </c>
      <c r="Z31" s="140">
        <v>-100</v>
      </c>
      <c r="AA31" s="155">
        <v>5181000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1867061</v>
      </c>
      <c r="H32" s="60">
        <v>290328</v>
      </c>
      <c r="I32" s="60">
        <v>736962</v>
      </c>
      <c r="J32" s="60">
        <v>2894351</v>
      </c>
      <c r="K32" s="60">
        <v>986939</v>
      </c>
      <c r="L32" s="60">
        <v>489837</v>
      </c>
      <c r="M32" s="60">
        <v>370210</v>
      </c>
      <c r="N32" s="60">
        <v>1846986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4741337</v>
      </c>
      <c r="X32" s="60">
        <v>9612970</v>
      </c>
      <c r="Y32" s="60">
        <v>-4871633</v>
      </c>
      <c r="Z32" s="140">
        <v>-50.68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30600498</v>
      </c>
      <c r="F34" s="60">
        <v>30600498</v>
      </c>
      <c r="G34" s="60">
        <v>815847</v>
      </c>
      <c r="H34" s="60">
        <v>592679</v>
      </c>
      <c r="I34" s="60">
        <v>387895</v>
      </c>
      <c r="J34" s="60">
        <v>1796421</v>
      </c>
      <c r="K34" s="60">
        <v>708495</v>
      </c>
      <c r="L34" s="60">
        <v>839784</v>
      </c>
      <c r="M34" s="60">
        <v>74309</v>
      </c>
      <c r="N34" s="60">
        <v>1622588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3419009</v>
      </c>
      <c r="X34" s="60">
        <v>7451747</v>
      </c>
      <c r="Y34" s="60">
        <v>-4032738</v>
      </c>
      <c r="Z34" s="140">
        <v>-54.12</v>
      </c>
      <c r="AA34" s="155">
        <v>30600498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180146754</v>
      </c>
      <c r="F36" s="190">
        <f t="shared" si="1"/>
        <v>180146754</v>
      </c>
      <c r="G36" s="190">
        <f t="shared" si="1"/>
        <v>11530474</v>
      </c>
      <c r="H36" s="190">
        <f t="shared" si="1"/>
        <v>9141381</v>
      </c>
      <c r="I36" s="190">
        <f t="shared" si="1"/>
        <v>6279985</v>
      </c>
      <c r="J36" s="190">
        <f t="shared" si="1"/>
        <v>26951840</v>
      </c>
      <c r="K36" s="190">
        <f t="shared" si="1"/>
        <v>8504907</v>
      </c>
      <c r="L36" s="190">
        <f t="shared" si="1"/>
        <v>6460834</v>
      </c>
      <c r="M36" s="190">
        <f t="shared" si="1"/>
        <v>4593763</v>
      </c>
      <c r="N36" s="190">
        <f t="shared" si="1"/>
        <v>19559504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46511344</v>
      </c>
      <c r="X36" s="190">
        <f t="shared" si="1"/>
        <v>89709249</v>
      </c>
      <c r="Y36" s="190">
        <f t="shared" si="1"/>
        <v>-43197905</v>
      </c>
      <c r="Z36" s="191">
        <f>+IF(X36&lt;&gt;0,+(Y36/X36)*100,0)</f>
        <v>-48.15323445634909</v>
      </c>
      <c r="AA36" s="188">
        <f>SUM(AA25:AA35)</f>
        <v>180146754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-41561927</v>
      </c>
      <c r="F38" s="106">
        <f t="shared" si="2"/>
        <v>-41561927</v>
      </c>
      <c r="G38" s="106">
        <f t="shared" si="2"/>
        <v>15025650</v>
      </c>
      <c r="H38" s="106">
        <f t="shared" si="2"/>
        <v>-918457</v>
      </c>
      <c r="I38" s="106">
        <f t="shared" si="2"/>
        <v>-240406</v>
      </c>
      <c r="J38" s="106">
        <f t="shared" si="2"/>
        <v>13866787</v>
      </c>
      <c r="K38" s="106">
        <f t="shared" si="2"/>
        <v>-1295296</v>
      </c>
      <c r="L38" s="106">
        <f t="shared" si="2"/>
        <v>545319</v>
      </c>
      <c r="M38" s="106">
        <f t="shared" si="2"/>
        <v>16630810</v>
      </c>
      <c r="N38" s="106">
        <f t="shared" si="2"/>
        <v>15880833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29747620</v>
      </c>
      <c r="X38" s="106">
        <f>IF(F22=F36,0,X22-X36)</f>
        <v>10334139</v>
      </c>
      <c r="Y38" s="106">
        <f t="shared" si="2"/>
        <v>19413481</v>
      </c>
      <c r="Z38" s="201">
        <f>+IF(X38&lt;&gt;0,+(Y38/X38)*100,0)</f>
        <v>187.85774992962644</v>
      </c>
      <c r="AA38" s="199">
        <f>+AA22-AA36</f>
        <v>-41561927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49949000</v>
      </c>
      <c r="F39" s="60">
        <v>49949000</v>
      </c>
      <c r="G39" s="60">
        <v>10636000</v>
      </c>
      <c r="H39" s="60">
        <v>6357000</v>
      </c>
      <c r="I39" s="60">
        <v>0</v>
      </c>
      <c r="J39" s="60">
        <v>16993000</v>
      </c>
      <c r="K39" s="60">
        <v>5451000</v>
      </c>
      <c r="L39" s="60">
        <v>0</v>
      </c>
      <c r="M39" s="60">
        <v>0</v>
      </c>
      <c r="N39" s="60">
        <v>5451000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22444000</v>
      </c>
      <c r="X39" s="60"/>
      <c r="Y39" s="60">
        <v>22444000</v>
      </c>
      <c r="Z39" s="140">
        <v>0</v>
      </c>
      <c r="AA39" s="155">
        <v>49949000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8387073</v>
      </c>
      <c r="F42" s="88">
        <f t="shared" si="3"/>
        <v>8387073</v>
      </c>
      <c r="G42" s="88">
        <f t="shared" si="3"/>
        <v>25661650</v>
      </c>
      <c r="H42" s="88">
        <f t="shared" si="3"/>
        <v>5438543</v>
      </c>
      <c r="I42" s="88">
        <f t="shared" si="3"/>
        <v>-240406</v>
      </c>
      <c r="J42" s="88">
        <f t="shared" si="3"/>
        <v>30859787</v>
      </c>
      <c r="K42" s="88">
        <f t="shared" si="3"/>
        <v>4155704</v>
      </c>
      <c r="L42" s="88">
        <f t="shared" si="3"/>
        <v>545319</v>
      </c>
      <c r="M42" s="88">
        <f t="shared" si="3"/>
        <v>16630810</v>
      </c>
      <c r="N42" s="88">
        <f t="shared" si="3"/>
        <v>21331833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52191620</v>
      </c>
      <c r="X42" s="88">
        <f t="shared" si="3"/>
        <v>10334139</v>
      </c>
      <c r="Y42" s="88">
        <f t="shared" si="3"/>
        <v>41857481</v>
      </c>
      <c r="Z42" s="208">
        <f>+IF(X42&lt;&gt;0,+(Y42/X42)*100,0)</f>
        <v>405.04081665632714</v>
      </c>
      <c r="AA42" s="206">
        <f>SUM(AA38:AA41)</f>
        <v>8387073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8387073</v>
      </c>
      <c r="F44" s="77">
        <f t="shared" si="4"/>
        <v>8387073</v>
      </c>
      <c r="G44" s="77">
        <f t="shared" si="4"/>
        <v>25661650</v>
      </c>
      <c r="H44" s="77">
        <f t="shared" si="4"/>
        <v>5438543</v>
      </c>
      <c r="I44" s="77">
        <f t="shared" si="4"/>
        <v>-240406</v>
      </c>
      <c r="J44" s="77">
        <f t="shared" si="4"/>
        <v>30859787</v>
      </c>
      <c r="K44" s="77">
        <f t="shared" si="4"/>
        <v>4155704</v>
      </c>
      <c r="L44" s="77">
        <f t="shared" si="4"/>
        <v>545319</v>
      </c>
      <c r="M44" s="77">
        <f t="shared" si="4"/>
        <v>16630810</v>
      </c>
      <c r="N44" s="77">
        <f t="shared" si="4"/>
        <v>21331833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52191620</v>
      </c>
      <c r="X44" s="77">
        <f t="shared" si="4"/>
        <v>10334139</v>
      </c>
      <c r="Y44" s="77">
        <f t="shared" si="4"/>
        <v>41857481</v>
      </c>
      <c r="Z44" s="212">
        <f>+IF(X44&lt;&gt;0,+(Y44/X44)*100,0)</f>
        <v>405.04081665632714</v>
      </c>
      <c r="AA44" s="210">
        <f>+AA42-AA43</f>
        <v>8387073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8387073</v>
      </c>
      <c r="F46" s="88">
        <f t="shared" si="5"/>
        <v>8387073</v>
      </c>
      <c r="G46" s="88">
        <f t="shared" si="5"/>
        <v>25661650</v>
      </c>
      <c r="H46" s="88">
        <f t="shared" si="5"/>
        <v>5438543</v>
      </c>
      <c r="I46" s="88">
        <f t="shared" si="5"/>
        <v>-240406</v>
      </c>
      <c r="J46" s="88">
        <f t="shared" si="5"/>
        <v>30859787</v>
      </c>
      <c r="K46" s="88">
        <f t="shared" si="5"/>
        <v>4155704</v>
      </c>
      <c r="L46" s="88">
        <f t="shared" si="5"/>
        <v>545319</v>
      </c>
      <c r="M46" s="88">
        <f t="shared" si="5"/>
        <v>16630810</v>
      </c>
      <c r="N46" s="88">
        <f t="shared" si="5"/>
        <v>21331833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52191620</v>
      </c>
      <c r="X46" s="88">
        <f t="shared" si="5"/>
        <v>10334139</v>
      </c>
      <c r="Y46" s="88">
        <f t="shared" si="5"/>
        <v>41857481</v>
      </c>
      <c r="Z46" s="208">
        <f>+IF(X46&lt;&gt;0,+(Y46/X46)*100,0)</f>
        <v>405.04081665632714</v>
      </c>
      <c r="AA46" s="206">
        <f>SUM(AA44:AA45)</f>
        <v>8387073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8387073</v>
      </c>
      <c r="F48" s="219">
        <f t="shared" si="6"/>
        <v>8387073</v>
      </c>
      <c r="G48" s="219">
        <f t="shared" si="6"/>
        <v>25661650</v>
      </c>
      <c r="H48" s="220">
        <f t="shared" si="6"/>
        <v>5438543</v>
      </c>
      <c r="I48" s="220">
        <f t="shared" si="6"/>
        <v>-240406</v>
      </c>
      <c r="J48" s="220">
        <f t="shared" si="6"/>
        <v>30859787</v>
      </c>
      <c r="K48" s="220">
        <f t="shared" si="6"/>
        <v>4155704</v>
      </c>
      <c r="L48" s="220">
        <f t="shared" si="6"/>
        <v>545319</v>
      </c>
      <c r="M48" s="219">
        <f t="shared" si="6"/>
        <v>16630810</v>
      </c>
      <c r="N48" s="219">
        <f t="shared" si="6"/>
        <v>21331833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52191620</v>
      </c>
      <c r="X48" s="220">
        <f t="shared" si="6"/>
        <v>10334139</v>
      </c>
      <c r="Y48" s="220">
        <f t="shared" si="6"/>
        <v>41857481</v>
      </c>
      <c r="Z48" s="221">
        <f>+IF(X48&lt;&gt;0,+(Y48/X48)*100,0)</f>
        <v>405.04081665632714</v>
      </c>
      <c r="AA48" s="222">
        <f>SUM(AA46:AA47)</f>
        <v>8387073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1090496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645958680</v>
      </c>
      <c r="Y5" s="100">
        <f t="shared" si="0"/>
        <v>-645958680</v>
      </c>
      <c r="Z5" s="137">
        <f>+IF(X5&lt;&gt;0,+(Y5/X5)*100,0)</f>
        <v>-100</v>
      </c>
      <c r="AA5" s="153">
        <f>SUM(AA6:AA8)</f>
        <v>0</v>
      </c>
    </row>
    <row r="6" spans="1:27" ht="12.75">
      <c r="A6" s="138" t="s">
        <v>75</v>
      </c>
      <c r="B6" s="136"/>
      <c r="C6" s="155">
        <v>93837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996659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645958680</v>
      </c>
      <c r="Y7" s="159">
        <v>-645958680</v>
      </c>
      <c r="Z7" s="141">
        <v>-100</v>
      </c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1200796</v>
      </c>
      <c r="D9" s="153">
        <f>SUM(D10:D14)</f>
        <v>0</v>
      </c>
      <c r="E9" s="154">
        <f t="shared" si="1"/>
        <v>13769200</v>
      </c>
      <c r="F9" s="100">
        <f t="shared" si="1"/>
        <v>13769200</v>
      </c>
      <c r="G9" s="100">
        <f t="shared" si="1"/>
        <v>0</v>
      </c>
      <c r="H9" s="100">
        <f t="shared" si="1"/>
        <v>0</v>
      </c>
      <c r="I9" s="100">
        <f t="shared" si="1"/>
        <v>1727515</v>
      </c>
      <c r="J9" s="100">
        <f t="shared" si="1"/>
        <v>1727515</v>
      </c>
      <c r="K9" s="100">
        <f t="shared" si="1"/>
        <v>477372</v>
      </c>
      <c r="L9" s="100">
        <f t="shared" si="1"/>
        <v>0</v>
      </c>
      <c r="M9" s="100">
        <f t="shared" si="1"/>
        <v>2496579</v>
      </c>
      <c r="N9" s="100">
        <f t="shared" si="1"/>
        <v>2973951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4701466</v>
      </c>
      <c r="X9" s="100">
        <f t="shared" si="1"/>
        <v>409590</v>
      </c>
      <c r="Y9" s="100">
        <f t="shared" si="1"/>
        <v>4291876</v>
      </c>
      <c r="Z9" s="137">
        <f>+IF(X9&lt;&gt;0,+(Y9/X9)*100,0)</f>
        <v>1047.8468712615054</v>
      </c>
      <c r="AA9" s="102">
        <f>SUM(AA10:AA14)</f>
        <v>13769200</v>
      </c>
    </row>
    <row r="10" spans="1:27" ht="12.75">
      <c r="A10" s="138" t="s">
        <v>79</v>
      </c>
      <c r="B10" s="136"/>
      <c r="C10" s="155">
        <v>1200796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>
        <v>13769200</v>
      </c>
      <c r="F11" s="60">
        <v>13769200</v>
      </c>
      <c r="G11" s="60"/>
      <c r="H11" s="60"/>
      <c r="I11" s="60">
        <v>1727515</v>
      </c>
      <c r="J11" s="60">
        <v>1727515</v>
      </c>
      <c r="K11" s="60">
        <v>477372</v>
      </c>
      <c r="L11" s="60"/>
      <c r="M11" s="60">
        <v>2496579</v>
      </c>
      <c r="N11" s="60">
        <v>2973951</v>
      </c>
      <c r="O11" s="60"/>
      <c r="P11" s="60"/>
      <c r="Q11" s="60"/>
      <c r="R11" s="60"/>
      <c r="S11" s="60"/>
      <c r="T11" s="60"/>
      <c r="U11" s="60"/>
      <c r="V11" s="60"/>
      <c r="W11" s="60">
        <v>4701466</v>
      </c>
      <c r="X11" s="60">
        <v>409590</v>
      </c>
      <c r="Y11" s="60">
        <v>4291876</v>
      </c>
      <c r="Z11" s="140">
        <v>1047.85</v>
      </c>
      <c r="AA11" s="62">
        <v>13769200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25113335</v>
      </c>
      <c r="D15" s="153">
        <f>SUM(D16:D18)</f>
        <v>0</v>
      </c>
      <c r="E15" s="154">
        <f t="shared" si="2"/>
        <v>8593611</v>
      </c>
      <c r="F15" s="100">
        <f t="shared" si="2"/>
        <v>8593611</v>
      </c>
      <c r="G15" s="100">
        <f t="shared" si="2"/>
        <v>0</v>
      </c>
      <c r="H15" s="100">
        <f t="shared" si="2"/>
        <v>113030</v>
      </c>
      <c r="I15" s="100">
        <f t="shared" si="2"/>
        <v>0</v>
      </c>
      <c r="J15" s="100">
        <f t="shared" si="2"/>
        <v>113030</v>
      </c>
      <c r="K15" s="100">
        <f t="shared" si="2"/>
        <v>0</v>
      </c>
      <c r="L15" s="100">
        <f t="shared" si="2"/>
        <v>396060</v>
      </c>
      <c r="M15" s="100">
        <f t="shared" si="2"/>
        <v>2697452</v>
      </c>
      <c r="N15" s="100">
        <f t="shared" si="2"/>
        <v>3093512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3206542</v>
      </c>
      <c r="X15" s="100">
        <f t="shared" si="2"/>
        <v>3388590</v>
      </c>
      <c r="Y15" s="100">
        <f t="shared" si="2"/>
        <v>-182048</v>
      </c>
      <c r="Z15" s="137">
        <f>+IF(X15&lt;&gt;0,+(Y15/X15)*100,0)</f>
        <v>-5.372382023201391</v>
      </c>
      <c r="AA15" s="102">
        <f>SUM(AA16:AA18)</f>
        <v>8593611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1048488</v>
      </c>
      <c r="Y16" s="60">
        <v>-1048488</v>
      </c>
      <c r="Z16" s="140">
        <v>-100</v>
      </c>
      <c r="AA16" s="62"/>
    </row>
    <row r="17" spans="1:27" ht="12.75">
      <c r="A17" s="138" t="s">
        <v>86</v>
      </c>
      <c r="B17" s="136"/>
      <c r="C17" s="155">
        <v>25113335</v>
      </c>
      <c r="D17" s="155"/>
      <c r="E17" s="156">
        <v>8593611</v>
      </c>
      <c r="F17" s="60">
        <v>8593611</v>
      </c>
      <c r="G17" s="60"/>
      <c r="H17" s="60">
        <v>113030</v>
      </c>
      <c r="I17" s="60"/>
      <c r="J17" s="60">
        <v>113030</v>
      </c>
      <c r="K17" s="60"/>
      <c r="L17" s="60">
        <v>396060</v>
      </c>
      <c r="M17" s="60">
        <v>2697452</v>
      </c>
      <c r="N17" s="60">
        <v>3093512</v>
      </c>
      <c r="O17" s="60"/>
      <c r="P17" s="60"/>
      <c r="Q17" s="60"/>
      <c r="R17" s="60"/>
      <c r="S17" s="60"/>
      <c r="T17" s="60"/>
      <c r="U17" s="60"/>
      <c r="V17" s="60"/>
      <c r="W17" s="60">
        <v>3206542</v>
      </c>
      <c r="X17" s="60">
        <v>2340102</v>
      </c>
      <c r="Y17" s="60">
        <v>866440</v>
      </c>
      <c r="Z17" s="140">
        <v>37.03</v>
      </c>
      <c r="AA17" s="62">
        <v>8593611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27586189</v>
      </c>
      <c r="F19" s="100">
        <f t="shared" si="3"/>
        <v>27586189</v>
      </c>
      <c r="G19" s="100">
        <f t="shared" si="3"/>
        <v>5086665</v>
      </c>
      <c r="H19" s="100">
        <f t="shared" si="3"/>
        <v>693018</v>
      </c>
      <c r="I19" s="100">
        <f t="shared" si="3"/>
        <v>0</v>
      </c>
      <c r="J19" s="100">
        <f t="shared" si="3"/>
        <v>5779683</v>
      </c>
      <c r="K19" s="100">
        <f t="shared" si="3"/>
        <v>430040</v>
      </c>
      <c r="L19" s="100">
        <f t="shared" si="3"/>
        <v>127959</v>
      </c>
      <c r="M19" s="100">
        <f t="shared" si="3"/>
        <v>2467198</v>
      </c>
      <c r="N19" s="100">
        <f t="shared" si="3"/>
        <v>3025197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8804880</v>
      </c>
      <c r="X19" s="100">
        <f t="shared" si="3"/>
        <v>20331095</v>
      </c>
      <c r="Y19" s="100">
        <f t="shared" si="3"/>
        <v>-11526215</v>
      </c>
      <c r="Z19" s="137">
        <f>+IF(X19&lt;&gt;0,+(Y19/X19)*100,0)</f>
        <v>-56.69254410546996</v>
      </c>
      <c r="AA19" s="102">
        <f>SUM(AA20:AA23)</f>
        <v>27586189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2431098</v>
      </c>
      <c r="Y20" s="60">
        <v>-2431098</v>
      </c>
      <c r="Z20" s="140">
        <v>-100</v>
      </c>
      <c r="AA20" s="62"/>
    </row>
    <row r="21" spans="1:27" ht="12.75">
      <c r="A21" s="138" t="s">
        <v>90</v>
      </c>
      <c r="B21" s="136"/>
      <c r="C21" s="155"/>
      <c r="D21" s="155"/>
      <c r="E21" s="156">
        <v>20000000</v>
      </c>
      <c r="F21" s="60">
        <v>20000000</v>
      </c>
      <c r="G21" s="60">
        <v>5086665</v>
      </c>
      <c r="H21" s="60"/>
      <c r="I21" s="60"/>
      <c r="J21" s="60">
        <v>5086665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5086665</v>
      </c>
      <c r="X21" s="60">
        <v>13397477</v>
      </c>
      <c r="Y21" s="60">
        <v>-8310812</v>
      </c>
      <c r="Z21" s="140">
        <v>-62.03</v>
      </c>
      <c r="AA21" s="62">
        <v>20000000</v>
      </c>
    </row>
    <row r="22" spans="1:27" ht="12.75">
      <c r="A22" s="138" t="s">
        <v>91</v>
      </c>
      <c r="B22" s="136"/>
      <c r="C22" s="157"/>
      <c r="D22" s="157"/>
      <c r="E22" s="158">
        <v>497602</v>
      </c>
      <c r="F22" s="159">
        <v>497602</v>
      </c>
      <c r="G22" s="159"/>
      <c r="H22" s="159">
        <v>693018</v>
      </c>
      <c r="I22" s="159"/>
      <c r="J22" s="159">
        <v>693018</v>
      </c>
      <c r="K22" s="159">
        <v>430040</v>
      </c>
      <c r="L22" s="159">
        <v>127959</v>
      </c>
      <c r="M22" s="159">
        <v>2467198</v>
      </c>
      <c r="N22" s="159">
        <v>3025197</v>
      </c>
      <c r="O22" s="159"/>
      <c r="P22" s="159"/>
      <c r="Q22" s="159"/>
      <c r="R22" s="159"/>
      <c r="S22" s="159"/>
      <c r="T22" s="159"/>
      <c r="U22" s="159"/>
      <c r="V22" s="159"/>
      <c r="W22" s="159">
        <v>3718215</v>
      </c>
      <c r="X22" s="159">
        <v>4239534</v>
      </c>
      <c r="Y22" s="159">
        <v>-521319</v>
      </c>
      <c r="Z22" s="141">
        <v>-12.3</v>
      </c>
      <c r="AA22" s="225">
        <v>497602</v>
      </c>
    </row>
    <row r="23" spans="1:27" ht="12.75">
      <c r="A23" s="138" t="s">
        <v>92</v>
      </c>
      <c r="B23" s="136"/>
      <c r="C23" s="155"/>
      <c r="D23" s="155"/>
      <c r="E23" s="156">
        <v>7088587</v>
      </c>
      <c r="F23" s="60">
        <v>7088587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262986</v>
      </c>
      <c r="Y23" s="60">
        <v>-262986</v>
      </c>
      <c r="Z23" s="140">
        <v>-100</v>
      </c>
      <c r="AA23" s="62">
        <v>7088587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27404627</v>
      </c>
      <c r="D25" s="217">
        <f>+D5+D9+D15+D19+D24</f>
        <v>0</v>
      </c>
      <c r="E25" s="230">
        <f t="shared" si="4"/>
        <v>49949000</v>
      </c>
      <c r="F25" s="219">
        <f t="shared" si="4"/>
        <v>49949000</v>
      </c>
      <c r="G25" s="219">
        <f t="shared" si="4"/>
        <v>5086665</v>
      </c>
      <c r="H25" s="219">
        <f t="shared" si="4"/>
        <v>806048</v>
      </c>
      <c r="I25" s="219">
        <f t="shared" si="4"/>
        <v>1727515</v>
      </c>
      <c r="J25" s="219">
        <f t="shared" si="4"/>
        <v>7620228</v>
      </c>
      <c r="K25" s="219">
        <f t="shared" si="4"/>
        <v>907412</v>
      </c>
      <c r="L25" s="219">
        <f t="shared" si="4"/>
        <v>524019</v>
      </c>
      <c r="M25" s="219">
        <f t="shared" si="4"/>
        <v>7661229</v>
      </c>
      <c r="N25" s="219">
        <f t="shared" si="4"/>
        <v>9092660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16712888</v>
      </c>
      <c r="X25" s="219">
        <f t="shared" si="4"/>
        <v>670087955</v>
      </c>
      <c r="Y25" s="219">
        <f t="shared" si="4"/>
        <v>-653375067</v>
      </c>
      <c r="Z25" s="231">
        <f>+IF(X25&lt;&gt;0,+(Y25/X25)*100,0)</f>
        <v>-97.50586652464153</v>
      </c>
      <c r="AA25" s="232">
        <f>+AA5+AA9+AA15+AA19+AA24</f>
        <v>49949000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27404627</v>
      </c>
      <c r="D28" s="155"/>
      <c r="E28" s="156">
        <v>49949000</v>
      </c>
      <c r="F28" s="60">
        <v>49949000</v>
      </c>
      <c r="G28" s="60">
        <v>5086665</v>
      </c>
      <c r="H28" s="60">
        <v>806048</v>
      </c>
      <c r="I28" s="60">
        <v>1727515</v>
      </c>
      <c r="J28" s="60">
        <v>7620228</v>
      </c>
      <c r="K28" s="60">
        <v>907412</v>
      </c>
      <c r="L28" s="60">
        <v>524019</v>
      </c>
      <c r="M28" s="60">
        <v>7661229</v>
      </c>
      <c r="N28" s="60">
        <v>9092660</v>
      </c>
      <c r="O28" s="60"/>
      <c r="P28" s="60"/>
      <c r="Q28" s="60"/>
      <c r="R28" s="60"/>
      <c r="S28" s="60"/>
      <c r="T28" s="60"/>
      <c r="U28" s="60"/>
      <c r="V28" s="60"/>
      <c r="W28" s="60">
        <v>16712888</v>
      </c>
      <c r="X28" s="60"/>
      <c r="Y28" s="60">
        <v>16712888</v>
      </c>
      <c r="Z28" s="140"/>
      <c r="AA28" s="155">
        <v>49949000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27404627</v>
      </c>
      <c r="D32" s="210">
        <f>SUM(D28:D31)</f>
        <v>0</v>
      </c>
      <c r="E32" s="211">
        <f t="shared" si="5"/>
        <v>49949000</v>
      </c>
      <c r="F32" s="77">
        <f t="shared" si="5"/>
        <v>49949000</v>
      </c>
      <c r="G32" s="77">
        <f t="shared" si="5"/>
        <v>5086665</v>
      </c>
      <c r="H32" s="77">
        <f t="shared" si="5"/>
        <v>806048</v>
      </c>
      <c r="I32" s="77">
        <f t="shared" si="5"/>
        <v>1727515</v>
      </c>
      <c r="J32" s="77">
        <f t="shared" si="5"/>
        <v>7620228</v>
      </c>
      <c r="K32" s="77">
        <f t="shared" si="5"/>
        <v>907412</v>
      </c>
      <c r="L32" s="77">
        <f t="shared" si="5"/>
        <v>524019</v>
      </c>
      <c r="M32" s="77">
        <f t="shared" si="5"/>
        <v>7661229</v>
      </c>
      <c r="N32" s="77">
        <f t="shared" si="5"/>
        <v>9092660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16712888</v>
      </c>
      <c r="X32" s="77">
        <f t="shared" si="5"/>
        <v>0</v>
      </c>
      <c r="Y32" s="77">
        <f t="shared" si="5"/>
        <v>16712888</v>
      </c>
      <c r="Z32" s="212">
        <f>+IF(X32&lt;&gt;0,+(Y32/X32)*100,0)</f>
        <v>0</v>
      </c>
      <c r="AA32" s="79">
        <f>SUM(AA28:AA31)</f>
        <v>49949000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27404627</v>
      </c>
      <c r="D36" s="222">
        <f>SUM(D32:D35)</f>
        <v>0</v>
      </c>
      <c r="E36" s="218">
        <f t="shared" si="6"/>
        <v>49949000</v>
      </c>
      <c r="F36" s="220">
        <f t="shared" si="6"/>
        <v>49949000</v>
      </c>
      <c r="G36" s="220">
        <f t="shared" si="6"/>
        <v>5086665</v>
      </c>
      <c r="H36" s="220">
        <f t="shared" si="6"/>
        <v>806048</v>
      </c>
      <c r="I36" s="220">
        <f t="shared" si="6"/>
        <v>1727515</v>
      </c>
      <c r="J36" s="220">
        <f t="shared" si="6"/>
        <v>7620228</v>
      </c>
      <c r="K36" s="220">
        <f t="shared" si="6"/>
        <v>907412</v>
      </c>
      <c r="L36" s="220">
        <f t="shared" si="6"/>
        <v>524019</v>
      </c>
      <c r="M36" s="220">
        <f t="shared" si="6"/>
        <v>7661229</v>
      </c>
      <c r="N36" s="220">
        <f t="shared" si="6"/>
        <v>9092660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16712888</v>
      </c>
      <c r="X36" s="220">
        <f t="shared" si="6"/>
        <v>0</v>
      </c>
      <c r="Y36" s="220">
        <f t="shared" si="6"/>
        <v>16712888</v>
      </c>
      <c r="Z36" s="221">
        <f>+IF(X36&lt;&gt;0,+(Y36/X36)*100,0)</f>
        <v>0</v>
      </c>
      <c r="AA36" s="239">
        <f>SUM(AA32:AA35)</f>
        <v>49949000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2646779</v>
      </c>
      <c r="D6" s="155"/>
      <c r="E6" s="59">
        <v>892001</v>
      </c>
      <c r="F6" s="60">
        <v>892001</v>
      </c>
      <c r="G6" s="60">
        <v>3534244</v>
      </c>
      <c r="H6" s="60">
        <v>4638579</v>
      </c>
      <c r="I6" s="60">
        <v>6034485</v>
      </c>
      <c r="J6" s="60">
        <v>6034485</v>
      </c>
      <c r="K6" s="60">
        <v>6034485</v>
      </c>
      <c r="L6" s="60">
        <v>6034485</v>
      </c>
      <c r="M6" s="60">
        <v>6034485</v>
      </c>
      <c r="N6" s="60">
        <v>6034485</v>
      </c>
      <c r="O6" s="60"/>
      <c r="P6" s="60"/>
      <c r="Q6" s="60"/>
      <c r="R6" s="60"/>
      <c r="S6" s="60"/>
      <c r="T6" s="60"/>
      <c r="U6" s="60"/>
      <c r="V6" s="60"/>
      <c r="W6" s="60">
        <v>6034485</v>
      </c>
      <c r="X6" s="60">
        <v>446001</v>
      </c>
      <c r="Y6" s="60">
        <v>5588484</v>
      </c>
      <c r="Z6" s="140">
        <v>1253.02</v>
      </c>
      <c r="AA6" s="62">
        <v>892001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17500180</v>
      </c>
      <c r="H7" s="60">
        <v>264</v>
      </c>
      <c r="I7" s="60">
        <v>264</v>
      </c>
      <c r="J7" s="60">
        <v>264</v>
      </c>
      <c r="K7" s="60">
        <v>264</v>
      </c>
      <c r="L7" s="60">
        <v>264</v>
      </c>
      <c r="M7" s="60">
        <v>264</v>
      </c>
      <c r="N7" s="60">
        <v>264</v>
      </c>
      <c r="O7" s="60"/>
      <c r="P7" s="60"/>
      <c r="Q7" s="60"/>
      <c r="R7" s="60"/>
      <c r="S7" s="60"/>
      <c r="T7" s="60"/>
      <c r="U7" s="60"/>
      <c r="V7" s="60"/>
      <c r="W7" s="60">
        <v>264</v>
      </c>
      <c r="X7" s="60"/>
      <c r="Y7" s="60">
        <v>264</v>
      </c>
      <c r="Z7" s="140"/>
      <c r="AA7" s="62"/>
    </row>
    <row r="8" spans="1:27" ht="12.75">
      <c r="A8" s="249" t="s">
        <v>145</v>
      </c>
      <c r="B8" s="182"/>
      <c r="C8" s="155">
        <v>88628569</v>
      </c>
      <c r="D8" s="155"/>
      <c r="E8" s="59">
        <v>25321880</v>
      </c>
      <c r="F8" s="60">
        <v>25321880</v>
      </c>
      <c r="G8" s="60">
        <v>88628462</v>
      </c>
      <c r="H8" s="60">
        <v>91947667</v>
      </c>
      <c r="I8" s="60">
        <v>92935405</v>
      </c>
      <c r="J8" s="60">
        <v>92935405</v>
      </c>
      <c r="K8" s="60">
        <v>92935405</v>
      </c>
      <c r="L8" s="60">
        <v>92935405</v>
      </c>
      <c r="M8" s="60">
        <v>92935405</v>
      </c>
      <c r="N8" s="60">
        <v>92935405</v>
      </c>
      <c r="O8" s="60"/>
      <c r="P8" s="60"/>
      <c r="Q8" s="60"/>
      <c r="R8" s="60"/>
      <c r="S8" s="60"/>
      <c r="T8" s="60"/>
      <c r="U8" s="60"/>
      <c r="V8" s="60"/>
      <c r="W8" s="60">
        <v>92935405</v>
      </c>
      <c r="X8" s="60">
        <v>12660940</v>
      </c>
      <c r="Y8" s="60">
        <v>80274465</v>
      </c>
      <c r="Z8" s="140">
        <v>634.03</v>
      </c>
      <c r="AA8" s="62">
        <v>25321880</v>
      </c>
    </row>
    <row r="9" spans="1:27" ht="12.75">
      <c r="A9" s="249" t="s">
        <v>146</v>
      </c>
      <c r="B9" s="182"/>
      <c r="C9" s="155">
        <v>15126494</v>
      </c>
      <c r="D9" s="155"/>
      <c r="E9" s="59"/>
      <c r="F9" s="60"/>
      <c r="G9" s="60">
        <v>17668</v>
      </c>
      <c r="H9" s="60">
        <v>17668</v>
      </c>
      <c r="I9" s="60">
        <v>17668</v>
      </c>
      <c r="J9" s="60">
        <v>17668</v>
      </c>
      <c r="K9" s="60">
        <v>17668</v>
      </c>
      <c r="L9" s="60">
        <v>17668</v>
      </c>
      <c r="M9" s="60">
        <v>17668</v>
      </c>
      <c r="N9" s="60">
        <v>17668</v>
      </c>
      <c r="O9" s="60"/>
      <c r="P9" s="60"/>
      <c r="Q9" s="60"/>
      <c r="R9" s="60"/>
      <c r="S9" s="60"/>
      <c r="T9" s="60"/>
      <c r="U9" s="60"/>
      <c r="V9" s="60"/>
      <c r="W9" s="60">
        <v>17668</v>
      </c>
      <c r="X9" s="60"/>
      <c r="Y9" s="60">
        <v>17668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2300623</v>
      </c>
      <c r="D11" s="155"/>
      <c r="E11" s="59">
        <v>4991154</v>
      </c>
      <c r="F11" s="60">
        <v>4991154</v>
      </c>
      <c r="G11" s="60">
        <v>18522</v>
      </c>
      <c r="H11" s="60">
        <v>2300623</v>
      </c>
      <c r="I11" s="60">
        <v>9273</v>
      </c>
      <c r="J11" s="60">
        <v>9273</v>
      </c>
      <c r="K11" s="60">
        <v>9273</v>
      </c>
      <c r="L11" s="60">
        <v>9273</v>
      </c>
      <c r="M11" s="60">
        <v>9273</v>
      </c>
      <c r="N11" s="60">
        <v>9273</v>
      </c>
      <c r="O11" s="60"/>
      <c r="P11" s="60"/>
      <c r="Q11" s="60"/>
      <c r="R11" s="60"/>
      <c r="S11" s="60"/>
      <c r="T11" s="60"/>
      <c r="U11" s="60"/>
      <c r="V11" s="60"/>
      <c r="W11" s="60">
        <v>9273</v>
      </c>
      <c r="X11" s="60">
        <v>2495577</v>
      </c>
      <c r="Y11" s="60">
        <v>-2486304</v>
      </c>
      <c r="Z11" s="140">
        <v>-99.63</v>
      </c>
      <c r="AA11" s="62">
        <v>4991154</v>
      </c>
    </row>
    <row r="12" spans="1:27" ht="12.75">
      <c r="A12" s="250" t="s">
        <v>56</v>
      </c>
      <c r="B12" s="251"/>
      <c r="C12" s="168">
        <f aca="true" t="shared" si="0" ref="C12:Y12">SUM(C6:C11)</f>
        <v>108702465</v>
      </c>
      <c r="D12" s="168">
        <f>SUM(D6:D11)</f>
        <v>0</v>
      </c>
      <c r="E12" s="72">
        <f t="shared" si="0"/>
        <v>31205035</v>
      </c>
      <c r="F12" s="73">
        <f t="shared" si="0"/>
        <v>31205035</v>
      </c>
      <c r="G12" s="73">
        <f t="shared" si="0"/>
        <v>109699076</v>
      </c>
      <c r="H12" s="73">
        <f t="shared" si="0"/>
        <v>98904801</v>
      </c>
      <c r="I12" s="73">
        <f t="shared" si="0"/>
        <v>98997095</v>
      </c>
      <c r="J12" s="73">
        <f t="shared" si="0"/>
        <v>98997095</v>
      </c>
      <c r="K12" s="73">
        <f t="shared" si="0"/>
        <v>98997095</v>
      </c>
      <c r="L12" s="73">
        <f t="shared" si="0"/>
        <v>98997095</v>
      </c>
      <c r="M12" s="73">
        <f t="shared" si="0"/>
        <v>98997095</v>
      </c>
      <c r="N12" s="73">
        <f t="shared" si="0"/>
        <v>98997095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98997095</v>
      </c>
      <c r="X12" s="73">
        <f t="shared" si="0"/>
        <v>15602518</v>
      </c>
      <c r="Y12" s="73">
        <f t="shared" si="0"/>
        <v>83394577</v>
      </c>
      <c r="Z12" s="170">
        <f>+IF(X12&lt;&gt;0,+(Y12/X12)*100,0)</f>
        <v>534.494348924962</v>
      </c>
      <c r="AA12" s="74">
        <f>SUM(AA6:AA11)</f>
        <v>31205035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237277795</v>
      </c>
      <c r="D17" s="155"/>
      <c r="E17" s="59">
        <v>21987714</v>
      </c>
      <c r="F17" s="60">
        <v>21987714</v>
      </c>
      <c r="G17" s="60"/>
      <c r="H17" s="60">
        <v>227899591</v>
      </c>
      <c r="I17" s="60">
        <v>227899591</v>
      </c>
      <c r="J17" s="60">
        <v>227899591</v>
      </c>
      <c r="K17" s="60">
        <v>227899591</v>
      </c>
      <c r="L17" s="60">
        <v>227899591</v>
      </c>
      <c r="M17" s="60">
        <v>227899591</v>
      </c>
      <c r="N17" s="60">
        <v>227899591</v>
      </c>
      <c r="O17" s="60"/>
      <c r="P17" s="60"/>
      <c r="Q17" s="60"/>
      <c r="R17" s="60"/>
      <c r="S17" s="60"/>
      <c r="T17" s="60"/>
      <c r="U17" s="60"/>
      <c r="V17" s="60"/>
      <c r="W17" s="60">
        <v>227899591</v>
      </c>
      <c r="X17" s="60">
        <v>10993857</v>
      </c>
      <c r="Y17" s="60">
        <v>216905734</v>
      </c>
      <c r="Z17" s="140">
        <v>1972.97</v>
      </c>
      <c r="AA17" s="62">
        <v>21987714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738270480</v>
      </c>
      <c r="D19" s="155"/>
      <c r="E19" s="59">
        <v>672768585</v>
      </c>
      <c r="F19" s="60">
        <v>672768585</v>
      </c>
      <c r="G19" s="60">
        <v>533391732</v>
      </c>
      <c r="H19" s="60">
        <v>744717936</v>
      </c>
      <c r="I19" s="60">
        <v>746156001</v>
      </c>
      <c r="J19" s="60">
        <v>746156001</v>
      </c>
      <c r="K19" s="60">
        <v>746156001</v>
      </c>
      <c r="L19" s="60">
        <v>746156001</v>
      </c>
      <c r="M19" s="60">
        <v>746156001</v>
      </c>
      <c r="N19" s="60">
        <v>746156001</v>
      </c>
      <c r="O19" s="60"/>
      <c r="P19" s="60"/>
      <c r="Q19" s="60"/>
      <c r="R19" s="60"/>
      <c r="S19" s="60"/>
      <c r="T19" s="60"/>
      <c r="U19" s="60"/>
      <c r="V19" s="60"/>
      <c r="W19" s="60">
        <v>746156001</v>
      </c>
      <c r="X19" s="60">
        <v>336384293</v>
      </c>
      <c r="Y19" s="60">
        <v>409771708</v>
      </c>
      <c r="Z19" s="140">
        <v>121.82</v>
      </c>
      <c r="AA19" s="62">
        <v>672768585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15000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781304</v>
      </c>
      <c r="D22" s="155"/>
      <c r="E22" s="59">
        <v>116270</v>
      </c>
      <c r="F22" s="60">
        <v>116270</v>
      </c>
      <c r="G22" s="60">
        <v>-705870</v>
      </c>
      <c r="H22" s="60">
        <v>225673</v>
      </c>
      <c r="I22" s="60">
        <v>225673</v>
      </c>
      <c r="J22" s="60">
        <v>225673</v>
      </c>
      <c r="K22" s="60">
        <v>225673</v>
      </c>
      <c r="L22" s="60">
        <v>225673</v>
      </c>
      <c r="M22" s="60">
        <v>225673</v>
      </c>
      <c r="N22" s="60">
        <v>225673</v>
      </c>
      <c r="O22" s="60"/>
      <c r="P22" s="60"/>
      <c r="Q22" s="60"/>
      <c r="R22" s="60"/>
      <c r="S22" s="60"/>
      <c r="T22" s="60"/>
      <c r="U22" s="60"/>
      <c r="V22" s="60"/>
      <c r="W22" s="60">
        <v>225673</v>
      </c>
      <c r="X22" s="60">
        <v>58135</v>
      </c>
      <c r="Y22" s="60">
        <v>167538</v>
      </c>
      <c r="Z22" s="140">
        <v>288.19</v>
      </c>
      <c r="AA22" s="62">
        <v>116270</v>
      </c>
    </row>
    <row r="23" spans="1:27" ht="12.75">
      <c r="A23" s="249" t="s">
        <v>158</v>
      </c>
      <c r="B23" s="182"/>
      <c r="C23" s="155">
        <v>119855</v>
      </c>
      <c r="D23" s="155"/>
      <c r="E23" s="59"/>
      <c r="F23" s="60"/>
      <c r="G23" s="159">
        <v>1290074</v>
      </c>
      <c r="H23" s="159">
        <v>1021977</v>
      </c>
      <c r="I23" s="159">
        <v>1021977</v>
      </c>
      <c r="J23" s="60">
        <v>1021977</v>
      </c>
      <c r="K23" s="159">
        <v>1021977</v>
      </c>
      <c r="L23" s="159">
        <v>1021977</v>
      </c>
      <c r="M23" s="60">
        <v>1021977</v>
      </c>
      <c r="N23" s="159">
        <v>1021977</v>
      </c>
      <c r="O23" s="159"/>
      <c r="P23" s="159"/>
      <c r="Q23" s="60"/>
      <c r="R23" s="159"/>
      <c r="S23" s="159"/>
      <c r="T23" s="60"/>
      <c r="U23" s="159"/>
      <c r="V23" s="159"/>
      <c r="W23" s="159">
        <v>1021977</v>
      </c>
      <c r="X23" s="60"/>
      <c r="Y23" s="159">
        <v>1021977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976464434</v>
      </c>
      <c r="D24" s="168">
        <f>SUM(D15:D23)</f>
        <v>0</v>
      </c>
      <c r="E24" s="76">
        <f t="shared" si="1"/>
        <v>694872569</v>
      </c>
      <c r="F24" s="77">
        <f t="shared" si="1"/>
        <v>694872569</v>
      </c>
      <c r="G24" s="77">
        <f t="shared" si="1"/>
        <v>533975936</v>
      </c>
      <c r="H24" s="77">
        <f t="shared" si="1"/>
        <v>973865177</v>
      </c>
      <c r="I24" s="77">
        <f t="shared" si="1"/>
        <v>975303242</v>
      </c>
      <c r="J24" s="77">
        <f t="shared" si="1"/>
        <v>975303242</v>
      </c>
      <c r="K24" s="77">
        <f t="shared" si="1"/>
        <v>975303242</v>
      </c>
      <c r="L24" s="77">
        <f t="shared" si="1"/>
        <v>975303242</v>
      </c>
      <c r="M24" s="77">
        <f t="shared" si="1"/>
        <v>975303242</v>
      </c>
      <c r="N24" s="77">
        <f t="shared" si="1"/>
        <v>975303242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975303242</v>
      </c>
      <c r="X24" s="77">
        <f t="shared" si="1"/>
        <v>347436285</v>
      </c>
      <c r="Y24" s="77">
        <f t="shared" si="1"/>
        <v>627866957</v>
      </c>
      <c r="Z24" s="212">
        <f>+IF(X24&lt;&gt;0,+(Y24/X24)*100,0)</f>
        <v>180.71427312204884</v>
      </c>
      <c r="AA24" s="79">
        <f>SUM(AA15:AA23)</f>
        <v>694872569</v>
      </c>
    </row>
    <row r="25" spans="1:27" ht="12.75">
      <c r="A25" s="250" t="s">
        <v>159</v>
      </c>
      <c r="B25" s="251"/>
      <c r="C25" s="168">
        <f aca="true" t="shared" si="2" ref="C25:Y25">+C12+C24</f>
        <v>1085166899</v>
      </c>
      <c r="D25" s="168">
        <f>+D12+D24</f>
        <v>0</v>
      </c>
      <c r="E25" s="72">
        <f t="shared" si="2"/>
        <v>726077604</v>
      </c>
      <c r="F25" s="73">
        <f t="shared" si="2"/>
        <v>726077604</v>
      </c>
      <c r="G25" s="73">
        <f t="shared" si="2"/>
        <v>643675012</v>
      </c>
      <c r="H25" s="73">
        <f t="shared" si="2"/>
        <v>1072769978</v>
      </c>
      <c r="I25" s="73">
        <f t="shared" si="2"/>
        <v>1074300337</v>
      </c>
      <c r="J25" s="73">
        <f t="shared" si="2"/>
        <v>1074300337</v>
      </c>
      <c r="K25" s="73">
        <f t="shared" si="2"/>
        <v>1074300337</v>
      </c>
      <c r="L25" s="73">
        <f t="shared" si="2"/>
        <v>1074300337</v>
      </c>
      <c r="M25" s="73">
        <f t="shared" si="2"/>
        <v>1074300337</v>
      </c>
      <c r="N25" s="73">
        <f t="shared" si="2"/>
        <v>1074300337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1074300337</v>
      </c>
      <c r="X25" s="73">
        <f t="shared" si="2"/>
        <v>363038803</v>
      </c>
      <c r="Y25" s="73">
        <f t="shared" si="2"/>
        <v>711261534</v>
      </c>
      <c r="Z25" s="170">
        <f>+IF(X25&lt;&gt;0,+(Y25/X25)*100,0)</f>
        <v>195.91887371885147</v>
      </c>
      <c r="AA25" s="74">
        <f>+AA12+AA24</f>
        <v>726077604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781696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93824176</v>
      </c>
      <c r="D32" s="155"/>
      <c r="E32" s="59">
        <v>12517634</v>
      </c>
      <c r="F32" s="60">
        <v>12517634</v>
      </c>
      <c r="G32" s="60">
        <v>66082283</v>
      </c>
      <c r="H32" s="60">
        <v>58075889</v>
      </c>
      <c r="I32" s="60">
        <v>58075889</v>
      </c>
      <c r="J32" s="60">
        <v>58075889</v>
      </c>
      <c r="K32" s="60">
        <v>58075889</v>
      </c>
      <c r="L32" s="60">
        <v>58075889</v>
      </c>
      <c r="M32" s="60">
        <v>58075889</v>
      </c>
      <c r="N32" s="60">
        <v>58075889</v>
      </c>
      <c r="O32" s="60"/>
      <c r="P32" s="60"/>
      <c r="Q32" s="60"/>
      <c r="R32" s="60"/>
      <c r="S32" s="60"/>
      <c r="T32" s="60"/>
      <c r="U32" s="60"/>
      <c r="V32" s="60"/>
      <c r="W32" s="60">
        <v>58075889</v>
      </c>
      <c r="X32" s="60">
        <v>6258817</v>
      </c>
      <c r="Y32" s="60">
        <v>51817072</v>
      </c>
      <c r="Z32" s="140">
        <v>827.91</v>
      </c>
      <c r="AA32" s="62">
        <v>12517634</v>
      </c>
    </row>
    <row r="33" spans="1:27" ht="12.75">
      <c r="A33" s="249" t="s">
        <v>165</v>
      </c>
      <c r="B33" s="182"/>
      <c r="C33" s="155">
        <v>985155</v>
      </c>
      <c r="D33" s="155"/>
      <c r="E33" s="59">
        <v>798035</v>
      </c>
      <c r="F33" s="60">
        <v>798035</v>
      </c>
      <c r="G33" s="60">
        <v>5941415</v>
      </c>
      <c r="H33" s="60">
        <v>5941415</v>
      </c>
      <c r="I33" s="60">
        <v>5941415</v>
      </c>
      <c r="J33" s="60">
        <v>5941415</v>
      </c>
      <c r="K33" s="60">
        <v>5941415</v>
      </c>
      <c r="L33" s="60">
        <v>5941415</v>
      </c>
      <c r="M33" s="60">
        <v>5941415</v>
      </c>
      <c r="N33" s="60">
        <v>5941415</v>
      </c>
      <c r="O33" s="60"/>
      <c r="P33" s="60"/>
      <c r="Q33" s="60"/>
      <c r="R33" s="60"/>
      <c r="S33" s="60"/>
      <c r="T33" s="60"/>
      <c r="U33" s="60"/>
      <c r="V33" s="60"/>
      <c r="W33" s="60">
        <v>5941415</v>
      </c>
      <c r="X33" s="60">
        <v>399018</v>
      </c>
      <c r="Y33" s="60">
        <v>5542397</v>
      </c>
      <c r="Z33" s="140">
        <v>1389.01</v>
      </c>
      <c r="AA33" s="62">
        <v>798035</v>
      </c>
    </row>
    <row r="34" spans="1:27" ht="12.75">
      <c r="A34" s="250" t="s">
        <v>58</v>
      </c>
      <c r="B34" s="251"/>
      <c r="C34" s="168">
        <f aca="true" t="shared" si="3" ref="C34:Y34">SUM(C29:C33)</f>
        <v>95591027</v>
      </c>
      <c r="D34" s="168">
        <f>SUM(D29:D33)</f>
        <v>0</v>
      </c>
      <c r="E34" s="72">
        <f t="shared" si="3"/>
        <v>13315669</v>
      </c>
      <c r="F34" s="73">
        <f t="shared" si="3"/>
        <v>13315669</v>
      </c>
      <c r="G34" s="73">
        <f t="shared" si="3"/>
        <v>72023698</v>
      </c>
      <c r="H34" s="73">
        <f t="shared" si="3"/>
        <v>64017304</v>
      </c>
      <c r="I34" s="73">
        <f t="shared" si="3"/>
        <v>64017304</v>
      </c>
      <c r="J34" s="73">
        <f t="shared" si="3"/>
        <v>64017304</v>
      </c>
      <c r="K34" s="73">
        <f t="shared" si="3"/>
        <v>64017304</v>
      </c>
      <c r="L34" s="73">
        <f t="shared" si="3"/>
        <v>64017304</v>
      </c>
      <c r="M34" s="73">
        <f t="shared" si="3"/>
        <v>64017304</v>
      </c>
      <c r="N34" s="73">
        <f t="shared" si="3"/>
        <v>64017304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64017304</v>
      </c>
      <c r="X34" s="73">
        <f t="shared" si="3"/>
        <v>6657835</v>
      </c>
      <c r="Y34" s="73">
        <f t="shared" si="3"/>
        <v>57359469</v>
      </c>
      <c r="Z34" s="170">
        <f>+IF(X34&lt;&gt;0,+(Y34/X34)*100,0)</f>
        <v>861.5333513071441</v>
      </c>
      <c r="AA34" s="74">
        <f>SUM(AA29:AA33)</f>
        <v>13315669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3780987</v>
      </c>
      <c r="H37" s="60">
        <v>1082621</v>
      </c>
      <c r="I37" s="60">
        <v>1082621</v>
      </c>
      <c r="J37" s="60">
        <v>1082621</v>
      </c>
      <c r="K37" s="60">
        <v>1082621</v>
      </c>
      <c r="L37" s="60">
        <v>1082621</v>
      </c>
      <c r="M37" s="60">
        <v>1082621</v>
      </c>
      <c r="N37" s="60">
        <v>1082621</v>
      </c>
      <c r="O37" s="60"/>
      <c r="P37" s="60"/>
      <c r="Q37" s="60"/>
      <c r="R37" s="60"/>
      <c r="S37" s="60"/>
      <c r="T37" s="60"/>
      <c r="U37" s="60"/>
      <c r="V37" s="60"/>
      <c r="W37" s="60">
        <v>1082621</v>
      </c>
      <c r="X37" s="60"/>
      <c r="Y37" s="60">
        <v>1082621</v>
      </c>
      <c r="Z37" s="140"/>
      <c r="AA37" s="62"/>
    </row>
    <row r="38" spans="1:27" ht="12.75">
      <c r="A38" s="249" t="s">
        <v>165</v>
      </c>
      <c r="B38" s="182"/>
      <c r="C38" s="155">
        <v>14660944</v>
      </c>
      <c r="D38" s="155"/>
      <c r="E38" s="59">
        <v>12167051</v>
      </c>
      <c r="F38" s="60">
        <v>12167051</v>
      </c>
      <c r="G38" s="60">
        <v>13014465</v>
      </c>
      <c r="H38" s="60">
        <v>8068876</v>
      </c>
      <c r="I38" s="60">
        <v>8068876</v>
      </c>
      <c r="J38" s="60">
        <v>8068876</v>
      </c>
      <c r="K38" s="60">
        <v>8068876</v>
      </c>
      <c r="L38" s="60">
        <v>8068876</v>
      </c>
      <c r="M38" s="60">
        <v>8068876</v>
      </c>
      <c r="N38" s="60">
        <v>8068876</v>
      </c>
      <c r="O38" s="60"/>
      <c r="P38" s="60"/>
      <c r="Q38" s="60"/>
      <c r="R38" s="60"/>
      <c r="S38" s="60"/>
      <c r="T38" s="60"/>
      <c r="U38" s="60"/>
      <c r="V38" s="60"/>
      <c r="W38" s="60">
        <v>8068876</v>
      </c>
      <c r="X38" s="60">
        <v>6083526</v>
      </c>
      <c r="Y38" s="60">
        <v>1985350</v>
      </c>
      <c r="Z38" s="140">
        <v>32.63</v>
      </c>
      <c r="AA38" s="62">
        <v>12167051</v>
      </c>
    </row>
    <row r="39" spans="1:27" ht="12.75">
      <c r="A39" s="250" t="s">
        <v>59</v>
      </c>
      <c r="B39" s="253"/>
      <c r="C39" s="168">
        <f aca="true" t="shared" si="4" ref="C39:Y39">SUM(C37:C38)</f>
        <v>14660944</v>
      </c>
      <c r="D39" s="168">
        <f>SUM(D37:D38)</f>
        <v>0</v>
      </c>
      <c r="E39" s="76">
        <f t="shared" si="4"/>
        <v>12167051</v>
      </c>
      <c r="F39" s="77">
        <f t="shared" si="4"/>
        <v>12167051</v>
      </c>
      <c r="G39" s="77">
        <f t="shared" si="4"/>
        <v>16795452</v>
      </c>
      <c r="H39" s="77">
        <f t="shared" si="4"/>
        <v>9151497</v>
      </c>
      <c r="I39" s="77">
        <f t="shared" si="4"/>
        <v>9151497</v>
      </c>
      <c r="J39" s="77">
        <f t="shared" si="4"/>
        <v>9151497</v>
      </c>
      <c r="K39" s="77">
        <f t="shared" si="4"/>
        <v>9151497</v>
      </c>
      <c r="L39" s="77">
        <f t="shared" si="4"/>
        <v>9151497</v>
      </c>
      <c r="M39" s="77">
        <f t="shared" si="4"/>
        <v>9151497</v>
      </c>
      <c r="N39" s="77">
        <f t="shared" si="4"/>
        <v>9151497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9151497</v>
      </c>
      <c r="X39" s="77">
        <f t="shared" si="4"/>
        <v>6083526</v>
      </c>
      <c r="Y39" s="77">
        <f t="shared" si="4"/>
        <v>3067971</v>
      </c>
      <c r="Z39" s="212">
        <f>+IF(X39&lt;&gt;0,+(Y39/X39)*100,0)</f>
        <v>50.43080279430055</v>
      </c>
      <c r="AA39" s="79">
        <f>SUM(AA37:AA38)</f>
        <v>12167051</v>
      </c>
    </row>
    <row r="40" spans="1:27" ht="12.75">
      <c r="A40" s="250" t="s">
        <v>167</v>
      </c>
      <c r="B40" s="251"/>
      <c r="C40" s="168">
        <f aca="true" t="shared" si="5" ref="C40:Y40">+C34+C39</f>
        <v>110251971</v>
      </c>
      <c r="D40" s="168">
        <f>+D34+D39</f>
        <v>0</v>
      </c>
      <c r="E40" s="72">
        <f t="shared" si="5"/>
        <v>25482720</v>
      </c>
      <c r="F40" s="73">
        <f t="shared" si="5"/>
        <v>25482720</v>
      </c>
      <c r="G40" s="73">
        <f t="shared" si="5"/>
        <v>88819150</v>
      </c>
      <c r="H40" s="73">
        <f t="shared" si="5"/>
        <v>73168801</v>
      </c>
      <c r="I40" s="73">
        <f t="shared" si="5"/>
        <v>73168801</v>
      </c>
      <c r="J40" s="73">
        <f t="shared" si="5"/>
        <v>73168801</v>
      </c>
      <c r="K40" s="73">
        <f t="shared" si="5"/>
        <v>73168801</v>
      </c>
      <c r="L40" s="73">
        <f t="shared" si="5"/>
        <v>73168801</v>
      </c>
      <c r="M40" s="73">
        <f t="shared" si="5"/>
        <v>73168801</v>
      </c>
      <c r="N40" s="73">
        <f t="shared" si="5"/>
        <v>73168801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73168801</v>
      </c>
      <c r="X40" s="73">
        <f t="shared" si="5"/>
        <v>12741361</v>
      </c>
      <c r="Y40" s="73">
        <f t="shared" si="5"/>
        <v>60427440</v>
      </c>
      <c r="Z40" s="170">
        <f>+IF(X40&lt;&gt;0,+(Y40/X40)*100,0)</f>
        <v>474.2620509692803</v>
      </c>
      <c r="AA40" s="74">
        <f>+AA34+AA39</f>
        <v>25482720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974914928</v>
      </c>
      <c r="D42" s="257">
        <f>+D25-D40</f>
        <v>0</v>
      </c>
      <c r="E42" s="258">
        <f t="shared" si="6"/>
        <v>700594884</v>
      </c>
      <c r="F42" s="259">
        <f t="shared" si="6"/>
        <v>700594884</v>
      </c>
      <c r="G42" s="259">
        <f t="shared" si="6"/>
        <v>554855862</v>
      </c>
      <c r="H42" s="259">
        <f t="shared" si="6"/>
        <v>999601177</v>
      </c>
      <c r="I42" s="259">
        <f t="shared" si="6"/>
        <v>1001131536</v>
      </c>
      <c r="J42" s="259">
        <f t="shared" si="6"/>
        <v>1001131536</v>
      </c>
      <c r="K42" s="259">
        <f t="shared" si="6"/>
        <v>1001131536</v>
      </c>
      <c r="L42" s="259">
        <f t="shared" si="6"/>
        <v>1001131536</v>
      </c>
      <c r="M42" s="259">
        <f t="shared" si="6"/>
        <v>1001131536</v>
      </c>
      <c r="N42" s="259">
        <f t="shared" si="6"/>
        <v>1001131536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1001131536</v>
      </c>
      <c r="X42" s="259">
        <f t="shared" si="6"/>
        <v>350297442</v>
      </c>
      <c r="Y42" s="259">
        <f t="shared" si="6"/>
        <v>650834094</v>
      </c>
      <c r="Z42" s="260">
        <f>+IF(X42&lt;&gt;0,+(Y42/X42)*100,0)</f>
        <v>185.79470357651084</v>
      </c>
      <c r="AA42" s="261">
        <f>+AA25-AA40</f>
        <v>700594884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974914928</v>
      </c>
      <c r="D45" s="155"/>
      <c r="E45" s="59">
        <v>700594884</v>
      </c>
      <c r="F45" s="60">
        <v>700594884</v>
      </c>
      <c r="G45" s="60">
        <v>-34068886</v>
      </c>
      <c r="H45" s="60">
        <v>999601177</v>
      </c>
      <c r="I45" s="60">
        <v>1001131536</v>
      </c>
      <c r="J45" s="60">
        <v>1001131536</v>
      </c>
      <c r="K45" s="60">
        <v>1001131536</v>
      </c>
      <c r="L45" s="60">
        <v>1001131536</v>
      </c>
      <c r="M45" s="60">
        <v>1001131536</v>
      </c>
      <c r="N45" s="60">
        <v>1001131536</v>
      </c>
      <c r="O45" s="60"/>
      <c r="P45" s="60"/>
      <c r="Q45" s="60"/>
      <c r="R45" s="60"/>
      <c r="S45" s="60"/>
      <c r="T45" s="60"/>
      <c r="U45" s="60"/>
      <c r="V45" s="60"/>
      <c r="W45" s="60">
        <v>1001131536</v>
      </c>
      <c r="X45" s="60">
        <v>350297442</v>
      </c>
      <c r="Y45" s="60">
        <v>650834094</v>
      </c>
      <c r="Z45" s="139">
        <v>185.79</v>
      </c>
      <c r="AA45" s="62">
        <v>700594884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588924748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974914928</v>
      </c>
      <c r="D48" s="217">
        <f>SUM(D45:D47)</f>
        <v>0</v>
      </c>
      <c r="E48" s="264">
        <f t="shared" si="7"/>
        <v>700594884</v>
      </c>
      <c r="F48" s="219">
        <f t="shared" si="7"/>
        <v>700594884</v>
      </c>
      <c r="G48" s="219">
        <f t="shared" si="7"/>
        <v>554855862</v>
      </c>
      <c r="H48" s="219">
        <f t="shared" si="7"/>
        <v>999601177</v>
      </c>
      <c r="I48" s="219">
        <f t="shared" si="7"/>
        <v>1001131536</v>
      </c>
      <c r="J48" s="219">
        <f t="shared" si="7"/>
        <v>1001131536</v>
      </c>
      <c r="K48" s="219">
        <f t="shared" si="7"/>
        <v>1001131536</v>
      </c>
      <c r="L48" s="219">
        <f t="shared" si="7"/>
        <v>1001131536</v>
      </c>
      <c r="M48" s="219">
        <f t="shared" si="7"/>
        <v>1001131536</v>
      </c>
      <c r="N48" s="219">
        <f t="shared" si="7"/>
        <v>1001131536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1001131536</v>
      </c>
      <c r="X48" s="219">
        <f t="shared" si="7"/>
        <v>350297442</v>
      </c>
      <c r="Y48" s="219">
        <f t="shared" si="7"/>
        <v>650834094</v>
      </c>
      <c r="Z48" s="265">
        <f>+IF(X48&lt;&gt;0,+(Y48/X48)*100,0)</f>
        <v>185.79470357651084</v>
      </c>
      <c r="AA48" s="232">
        <f>SUM(AA45:AA47)</f>
        <v>700594884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6216405</v>
      </c>
      <c r="D6" s="155"/>
      <c r="E6" s="59">
        <v>14253955</v>
      </c>
      <c r="F6" s="60">
        <v>14253955</v>
      </c>
      <c r="G6" s="60">
        <v>485487</v>
      </c>
      <c r="H6" s="60">
        <v>372046</v>
      </c>
      <c r="I6" s="60">
        <v>1010815</v>
      </c>
      <c r="J6" s="60">
        <v>1868348</v>
      </c>
      <c r="K6" s="60">
        <v>424008</v>
      </c>
      <c r="L6" s="60">
        <v>388584</v>
      </c>
      <c r="M6" s="60">
        <v>509341</v>
      </c>
      <c r="N6" s="60">
        <v>1321933</v>
      </c>
      <c r="O6" s="60"/>
      <c r="P6" s="60"/>
      <c r="Q6" s="60"/>
      <c r="R6" s="60"/>
      <c r="S6" s="60"/>
      <c r="T6" s="60"/>
      <c r="U6" s="60"/>
      <c r="V6" s="60"/>
      <c r="W6" s="60">
        <v>3190281</v>
      </c>
      <c r="X6" s="60">
        <v>6928998</v>
      </c>
      <c r="Y6" s="60">
        <v>-3738717</v>
      </c>
      <c r="Z6" s="140">
        <v>-53.96</v>
      </c>
      <c r="AA6" s="62">
        <v>14253955</v>
      </c>
    </row>
    <row r="7" spans="1:27" ht="12.75">
      <c r="A7" s="249" t="s">
        <v>32</v>
      </c>
      <c r="B7" s="182"/>
      <c r="C7" s="155">
        <v>27672554</v>
      </c>
      <c r="D7" s="155"/>
      <c r="E7" s="59">
        <v>40302891</v>
      </c>
      <c r="F7" s="60">
        <v>40302891</v>
      </c>
      <c r="G7" s="60">
        <v>2080951</v>
      </c>
      <c r="H7" s="60">
        <v>2159816</v>
      </c>
      <c r="I7" s="60">
        <v>2173502</v>
      </c>
      <c r="J7" s="60">
        <v>6414269</v>
      </c>
      <c r="K7" s="60">
        <v>1835824</v>
      </c>
      <c r="L7" s="60">
        <v>2005396</v>
      </c>
      <c r="M7" s="60">
        <v>1699122</v>
      </c>
      <c r="N7" s="60">
        <v>5540342</v>
      </c>
      <c r="O7" s="60"/>
      <c r="P7" s="60"/>
      <c r="Q7" s="60"/>
      <c r="R7" s="60"/>
      <c r="S7" s="60"/>
      <c r="T7" s="60"/>
      <c r="U7" s="60"/>
      <c r="V7" s="60"/>
      <c r="W7" s="60">
        <v>11954611</v>
      </c>
      <c r="X7" s="60">
        <v>18777072</v>
      </c>
      <c r="Y7" s="60">
        <v>-6822461</v>
      </c>
      <c r="Z7" s="140">
        <v>-36.33</v>
      </c>
      <c r="AA7" s="62">
        <v>40302891</v>
      </c>
    </row>
    <row r="8" spans="1:27" ht="12.75">
      <c r="A8" s="249" t="s">
        <v>178</v>
      </c>
      <c r="B8" s="182"/>
      <c r="C8" s="155"/>
      <c r="D8" s="155"/>
      <c r="E8" s="59">
        <v>2564796</v>
      </c>
      <c r="F8" s="60">
        <v>2564796</v>
      </c>
      <c r="G8" s="60">
        <v>21835</v>
      </c>
      <c r="H8" s="60">
        <v>18648</v>
      </c>
      <c r="I8" s="60">
        <v>32487</v>
      </c>
      <c r="J8" s="60">
        <v>72970</v>
      </c>
      <c r="K8" s="60">
        <v>14591</v>
      </c>
      <c r="L8" s="60">
        <v>23577</v>
      </c>
      <c r="M8" s="60">
        <v>10934</v>
      </c>
      <c r="N8" s="60">
        <v>49102</v>
      </c>
      <c r="O8" s="60"/>
      <c r="P8" s="60"/>
      <c r="Q8" s="60"/>
      <c r="R8" s="60"/>
      <c r="S8" s="60"/>
      <c r="T8" s="60"/>
      <c r="U8" s="60"/>
      <c r="V8" s="60"/>
      <c r="W8" s="60">
        <v>122072</v>
      </c>
      <c r="X8" s="60">
        <v>1282398</v>
      </c>
      <c r="Y8" s="60">
        <v>-1160326</v>
      </c>
      <c r="Z8" s="140">
        <v>-90.48</v>
      </c>
      <c r="AA8" s="62">
        <v>2564796</v>
      </c>
    </row>
    <row r="9" spans="1:27" ht="12.75">
      <c r="A9" s="249" t="s">
        <v>179</v>
      </c>
      <c r="B9" s="182"/>
      <c r="C9" s="155">
        <v>93649000</v>
      </c>
      <c r="D9" s="155"/>
      <c r="E9" s="59">
        <v>61052000</v>
      </c>
      <c r="F9" s="60">
        <v>61052000</v>
      </c>
      <c r="G9" s="60">
        <v>19701000</v>
      </c>
      <c r="H9" s="60">
        <v>1970000</v>
      </c>
      <c r="I9" s="60"/>
      <c r="J9" s="60">
        <v>21671000</v>
      </c>
      <c r="K9" s="60">
        <v>250000</v>
      </c>
      <c r="L9" s="60"/>
      <c r="M9" s="60">
        <v>15311000</v>
      </c>
      <c r="N9" s="60">
        <v>15561000</v>
      </c>
      <c r="O9" s="60"/>
      <c r="P9" s="60"/>
      <c r="Q9" s="60"/>
      <c r="R9" s="60"/>
      <c r="S9" s="60"/>
      <c r="T9" s="60"/>
      <c r="U9" s="60"/>
      <c r="V9" s="60"/>
      <c r="W9" s="60">
        <v>37232000</v>
      </c>
      <c r="X9" s="60">
        <v>43550000</v>
      </c>
      <c r="Y9" s="60">
        <v>-6318000</v>
      </c>
      <c r="Z9" s="140">
        <v>-14.51</v>
      </c>
      <c r="AA9" s="62">
        <v>61052000</v>
      </c>
    </row>
    <row r="10" spans="1:27" ht="12.75">
      <c r="A10" s="249" t="s">
        <v>180</v>
      </c>
      <c r="B10" s="182"/>
      <c r="C10" s="155"/>
      <c r="D10" s="155"/>
      <c r="E10" s="59">
        <v>49949000</v>
      </c>
      <c r="F10" s="60">
        <v>49949000</v>
      </c>
      <c r="G10" s="60">
        <v>10636000</v>
      </c>
      <c r="H10" s="60">
        <v>6357000</v>
      </c>
      <c r="I10" s="60"/>
      <c r="J10" s="60">
        <v>16993000</v>
      </c>
      <c r="K10" s="60">
        <v>5451000</v>
      </c>
      <c r="L10" s="60"/>
      <c r="M10" s="60"/>
      <c r="N10" s="60">
        <v>5451000</v>
      </c>
      <c r="O10" s="60"/>
      <c r="P10" s="60"/>
      <c r="Q10" s="60"/>
      <c r="R10" s="60"/>
      <c r="S10" s="60"/>
      <c r="T10" s="60"/>
      <c r="U10" s="60"/>
      <c r="V10" s="60"/>
      <c r="W10" s="60">
        <v>22444000</v>
      </c>
      <c r="X10" s="60">
        <v>43584000</v>
      </c>
      <c r="Y10" s="60">
        <v>-21140000</v>
      </c>
      <c r="Z10" s="140">
        <v>-48.5</v>
      </c>
      <c r="AA10" s="62">
        <v>49949000</v>
      </c>
    </row>
    <row r="11" spans="1:27" ht="12.75">
      <c r="A11" s="249" t="s">
        <v>181</v>
      </c>
      <c r="B11" s="182"/>
      <c r="C11" s="155">
        <v>512557</v>
      </c>
      <c r="D11" s="155"/>
      <c r="E11" s="59">
        <v>4711044</v>
      </c>
      <c r="F11" s="60">
        <v>4711044</v>
      </c>
      <c r="G11" s="60">
        <v>669168</v>
      </c>
      <c r="H11" s="60">
        <v>314562</v>
      </c>
      <c r="I11" s="60">
        <v>545011</v>
      </c>
      <c r="J11" s="60">
        <v>1528741</v>
      </c>
      <c r="K11" s="60"/>
      <c r="L11" s="60">
        <v>23162</v>
      </c>
      <c r="M11" s="60"/>
      <c r="N11" s="60">
        <v>23162</v>
      </c>
      <c r="O11" s="60"/>
      <c r="P11" s="60"/>
      <c r="Q11" s="60"/>
      <c r="R11" s="60"/>
      <c r="S11" s="60"/>
      <c r="T11" s="60"/>
      <c r="U11" s="60"/>
      <c r="V11" s="60"/>
      <c r="W11" s="60">
        <v>1551903</v>
      </c>
      <c r="X11" s="60">
        <v>2355522</v>
      </c>
      <c r="Y11" s="60">
        <v>-803619</v>
      </c>
      <c r="Z11" s="140">
        <v>-34.12</v>
      </c>
      <c r="AA11" s="62">
        <v>4711044</v>
      </c>
    </row>
    <row r="12" spans="1:27" ht="12.75">
      <c r="A12" s="249" t="s">
        <v>182</v>
      </c>
      <c r="B12" s="182"/>
      <c r="C12" s="155">
        <v>3569</v>
      </c>
      <c r="D12" s="155"/>
      <c r="E12" s="59">
        <v>33828</v>
      </c>
      <c r="F12" s="60">
        <v>33828</v>
      </c>
      <c r="G12" s="60"/>
      <c r="H12" s="60"/>
      <c r="I12" s="60"/>
      <c r="J12" s="60"/>
      <c r="K12" s="60"/>
      <c r="L12" s="60"/>
      <c r="M12" s="60">
        <v>1080</v>
      </c>
      <c r="N12" s="60">
        <v>1080</v>
      </c>
      <c r="O12" s="60"/>
      <c r="P12" s="60"/>
      <c r="Q12" s="60"/>
      <c r="R12" s="60"/>
      <c r="S12" s="60"/>
      <c r="T12" s="60"/>
      <c r="U12" s="60"/>
      <c r="V12" s="60"/>
      <c r="W12" s="60">
        <v>1080</v>
      </c>
      <c r="X12" s="60">
        <v>16914</v>
      </c>
      <c r="Y12" s="60">
        <v>-15834</v>
      </c>
      <c r="Z12" s="140">
        <v>-93.61</v>
      </c>
      <c r="AA12" s="62">
        <v>33828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-96254006</v>
      </c>
      <c r="D14" s="155"/>
      <c r="E14" s="59">
        <v>-120166007</v>
      </c>
      <c r="F14" s="60">
        <v>-120166007</v>
      </c>
      <c r="G14" s="60">
        <v>-11482301</v>
      </c>
      <c r="H14" s="60">
        <v>-9133892</v>
      </c>
      <c r="I14" s="60">
        <v>-6263485</v>
      </c>
      <c r="J14" s="60">
        <v>-26879678</v>
      </c>
      <c r="K14" s="60">
        <v>-8504907</v>
      </c>
      <c r="L14" s="60">
        <v>-6460834</v>
      </c>
      <c r="M14" s="60">
        <v>-4593763</v>
      </c>
      <c r="N14" s="60">
        <v>-19559504</v>
      </c>
      <c r="O14" s="60"/>
      <c r="P14" s="60"/>
      <c r="Q14" s="60"/>
      <c r="R14" s="60"/>
      <c r="S14" s="60"/>
      <c r="T14" s="60"/>
      <c r="U14" s="60"/>
      <c r="V14" s="60"/>
      <c r="W14" s="60">
        <v>-46439182</v>
      </c>
      <c r="X14" s="60">
        <v>-51735018</v>
      </c>
      <c r="Y14" s="60">
        <v>5295836</v>
      </c>
      <c r="Z14" s="140">
        <v>-10.24</v>
      </c>
      <c r="AA14" s="62">
        <v>-120166007</v>
      </c>
    </row>
    <row r="15" spans="1:27" ht="12.75">
      <c r="A15" s="249" t="s">
        <v>40</v>
      </c>
      <c r="B15" s="182"/>
      <c r="C15" s="155">
        <v>-2334853</v>
      </c>
      <c r="D15" s="155"/>
      <c r="E15" s="59">
        <v>-52848</v>
      </c>
      <c r="F15" s="60">
        <v>-52848</v>
      </c>
      <c r="G15" s="60">
        <v>-48173</v>
      </c>
      <c r="H15" s="60">
        <v>-7489</v>
      </c>
      <c r="I15" s="60">
        <v>-44230</v>
      </c>
      <c r="J15" s="60">
        <v>-99892</v>
      </c>
      <c r="K15" s="60"/>
      <c r="L15" s="60">
        <v>-81558</v>
      </c>
      <c r="M15" s="60"/>
      <c r="N15" s="60">
        <v>-81558</v>
      </c>
      <c r="O15" s="60"/>
      <c r="P15" s="60"/>
      <c r="Q15" s="60"/>
      <c r="R15" s="60"/>
      <c r="S15" s="60"/>
      <c r="T15" s="60"/>
      <c r="U15" s="60"/>
      <c r="V15" s="60"/>
      <c r="W15" s="60">
        <v>-181450</v>
      </c>
      <c r="X15" s="60">
        <v>-26424</v>
      </c>
      <c r="Y15" s="60">
        <v>-155026</v>
      </c>
      <c r="Z15" s="140">
        <v>586.69</v>
      </c>
      <c r="AA15" s="62">
        <v>-52848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29465226</v>
      </c>
      <c r="D17" s="168">
        <f t="shared" si="0"/>
        <v>0</v>
      </c>
      <c r="E17" s="72">
        <f t="shared" si="0"/>
        <v>52648659</v>
      </c>
      <c r="F17" s="73">
        <f t="shared" si="0"/>
        <v>52648659</v>
      </c>
      <c r="G17" s="73">
        <f t="shared" si="0"/>
        <v>22063967</v>
      </c>
      <c r="H17" s="73">
        <f t="shared" si="0"/>
        <v>2050691</v>
      </c>
      <c r="I17" s="73">
        <f t="shared" si="0"/>
        <v>-2545900</v>
      </c>
      <c r="J17" s="73">
        <f t="shared" si="0"/>
        <v>21568758</v>
      </c>
      <c r="K17" s="73">
        <f t="shared" si="0"/>
        <v>-529484</v>
      </c>
      <c r="L17" s="73">
        <f t="shared" si="0"/>
        <v>-4101673</v>
      </c>
      <c r="M17" s="73">
        <f t="shared" si="0"/>
        <v>12937714</v>
      </c>
      <c r="N17" s="73">
        <f t="shared" si="0"/>
        <v>8306557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29875315</v>
      </c>
      <c r="X17" s="73">
        <f t="shared" si="0"/>
        <v>64733462</v>
      </c>
      <c r="Y17" s="73">
        <f t="shared" si="0"/>
        <v>-34858147</v>
      </c>
      <c r="Z17" s="170">
        <f>+IF(X17&lt;&gt;0,+(Y17/X17)*100,0)</f>
        <v>-53.848729734244706</v>
      </c>
      <c r="AA17" s="74">
        <f>SUM(AA6:AA16)</f>
        <v>52648659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1368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-417795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-25753447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-49949000</v>
      </c>
      <c r="F26" s="60">
        <v>-49949000</v>
      </c>
      <c r="G26" s="60">
        <v>-5086665</v>
      </c>
      <c r="H26" s="60">
        <v>-1861882</v>
      </c>
      <c r="I26" s="60">
        <v>-1727515</v>
      </c>
      <c r="J26" s="60">
        <v>-8676062</v>
      </c>
      <c r="K26" s="60">
        <v>-907414</v>
      </c>
      <c r="L26" s="60">
        <v>-524019</v>
      </c>
      <c r="M26" s="60">
        <v>-7661229</v>
      </c>
      <c r="N26" s="60">
        <v>-9092662</v>
      </c>
      <c r="O26" s="60"/>
      <c r="P26" s="60"/>
      <c r="Q26" s="60"/>
      <c r="R26" s="60"/>
      <c r="S26" s="60"/>
      <c r="T26" s="60"/>
      <c r="U26" s="60"/>
      <c r="V26" s="60"/>
      <c r="W26" s="60">
        <v>-17768724</v>
      </c>
      <c r="X26" s="60">
        <v>-24478000</v>
      </c>
      <c r="Y26" s="60">
        <v>6709276</v>
      </c>
      <c r="Z26" s="140">
        <v>-27.41</v>
      </c>
      <c r="AA26" s="62">
        <v>-49949000</v>
      </c>
    </row>
    <row r="27" spans="1:27" ht="12.75">
      <c r="A27" s="250" t="s">
        <v>192</v>
      </c>
      <c r="B27" s="251"/>
      <c r="C27" s="168">
        <f aca="true" t="shared" si="1" ref="C27:Y27">SUM(C21:C26)</f>
        <v>-26169874</v>
      </c>
      <c r="D27" s="168">
        <f>SUM(D21:D26)</f>
        <v>0</v>
      </c>
      <c r="E27" s="72">
        <f t="shared" si="1"/>
        <v>-49949000</v>
      </c>
      <c r="F27" s="73">
        <f t="shared" si="1"/>
        <v>-49949000</v>
      </c>
      <c r="G27" s="73">
        <f t="shared" si="1"/>
        <v>-5086665</v>
      </c>
      <c r="H27" s="73">
        <f t="shared" si="1"/>
        <v>-1861882</v>
      </c>
      <c r="I27" s="73">
        <f t="shared" si="1"/>
        <v>-1727515</v>
      </c>
      <c r="J27" s="73">
        <f t="shared" si="1"/>
        <v>-8676062</v>
      </c>
      <c r="K27" s="73">
        <f t="shared" si="1"/>
        <v>-907414</v>
      </c>
      <c r="L27" s="73">
        <f t="shared" si="1"/>
        <v>-524019</v>
      </c>
      <c r="M27" s="73">
        <f t="shared" si="1"/>
        <v>-7661229</v>
      </c>
      <c r="N27" s="73">
        <f t="shared" si="1"/>
        <v>-9092662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-17768724</v>
      </c>
      <c r="X27" s="73">
        <f t="shared" si="1"/>
        <v>-24478000</v>
      </c>
      <c r="Y27" s="73">
        <f t="shared" si="1"/>
        <v>6709276</v>
      </c>
      <c r="Z27" s="170">
        <f>+IF(X27&lt;&gt;0,+(Y27/X27)*100,0)</f>
        <v>-27.409412533703737</v>
      </c>
      <c r="AA27" s="74">
        <f>SUM(AA21:AA26)</f>
        <v>-49949000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3295352</v>
      </c>
      <c r="D38" s="153">
        <f>+D17+D27+D36</f>
        <v>0</v>
      </c>
      <c r="E38" s="99">
        <f t="shared" si="3"/>
        <v>2699659</v>
      </c>
      <c r="F38" s="100">
        <f t="shared" si="3"/>
        <v>2699659</v>
      </c>
      <c r="G38" s="100">
        <f t="shared" si="3"/>
        <v>16977302</v>
      </c>
      <c r="H38" s="100">
        <f t="shared" si="3"/>
        <v>188809</v>
      </c>
      <c r="I38" s="100">
        <f t="shared" si="3"/>
        <v>-4273415</v>
      </c>
      <c r="J38" s="100">
        <f t="shared" si="3"/>
        <v>12892696</v>
      </c>
      <c r="K38" s="100">
        <f t="shared" si="3"/>
        <v>-1436898</v>
      </c>
      <c r="L38" s="100">
        <f t="shared" si="3"/>
        <v>-4625692</v>
      </c>
      <c r="M38" s="100">
        <f t="shared" si="3"/>
        <v>5276485</v>
      </c>
      <c r="N38" s="100">
        <f t="shared" si="3"/>
        <v>-786105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12106591</v>
      </c>
      <c r="X38" s="100">
        <f t="shared" si="3"/>
        <v>40255462</v>
      </c>
      <c r="Y38" s="100">
        <f t="shared" si="3"/>
        <v>-28148871</v>
      </c>
      <c r="Z38" s="137">
        <f>+IF(X38&lt;&gt;0,+(Y38/X38)*100,0)</f>
        <v>-69.92559419638508</v>
      </c>
      <c r="AA38" s="102">
        <f>+AA17+AA27+AA36</f>
        <v>2699659</v>
      </c>
    </row>
    <row r="39" spans="1:27" ht="12.75">
      <c r="A39" s="249" t="s">
        <v>200</v>
      </c>
      <c r="B39" s="182"/>
      <c r="C39" s="153">
        <v>512819</v>
      </c>
      <c r="D39" s="153"/>
      <c r="E39" s="99">
        <v>282000</v>
      </c>
      <c r="F39" s="100">
        <v>282000</v>
      </c>
      <c r="G39" s="100">
        <v>2646779</v>
      </c>
      <c r="H39" s="100">
        <v>19624081</v>
      </c>
      <c r="I39" s="100">
        <v>19812890</v>
      </c>
      <c r="J39" s="100">
        <v>2646779</v>
      </c>
      <c r="K39" s="100">
        <v>15539475</v>
      </c>
      <c r="L39" s="100">
        <v>14102577</v>
      </c>
      <c r="M39" s="100">
        <v>9476885</v>
      </c>
      <c r="N39" s="100">
        <v>15539475</v>
      </c>
      <c r="O39" s="100"/>
      <c r="P39" s="100"/>
      <c r="Q39" s="100"/>
      <c r="R39" s="100"/>
      <c r="S39" s="100"/>
      <c r="T39" s="100"/>
      <c r="U39" s="100"/>
      <c r="V39" s="100"/>
      <c r="W39" s="100">
        <v>2646779</v>
      </c>
      <c r="X39" s="100">
        <v>282000</v>
      </c>
      <c r="Y39" s="100">
        <v>2364779</v>
      </c>
      <c r="Z39" s="137">
        <v>838.57</v>
      </c>
      <c r="AA39" s="102">
        <v>282000</v>
      </c>
    </row>
    <row r="40" spans="1:27" ht="12.75">
      <c r="A40" s="269" t="s">
        <v>201</v>
      </c>
      <c r="B40" s="256"/>
      <c r="C40" s="257">
        <v>3808171</v>
      </c>
      <c r="D40" s="257"/>
      <c r="E40" s="258">
        <v>2981660</v>
      </c>
      <c r="F40" s="259">
        <v>2981660</v>
      </c>
      <c r="G40" s="259">
        <v>19624081</v>
      </c>
      <c r="H40" s="259">
        <v>19812890</v>
      </c>
      <c r="I40" s="259">
        <v>15539475</v>
      </c>
      <c r="J40" s="259">
        <v>15539475</v>
      </c>
      <c r="K40" s="259">
        <v>14102577</v>
      </c>
      <c r="L40" s="259">
        <v>9476885</v>
      </c>
      <c r="M40" s="259">
        <v>14753370</v>
      </c>
      <c r="N40" s="259">
        <v>14753370</v>
      </c>
      <c r="O40" s="259"/>
      <c r="P40" s="259"/>
      <c r="Q40" s="259"/>
      <c r="R40" s="259"/>
      <c r="S40" s="259"/>
      <c r="T40" s="259"/>
      <c r="U40" s="259"/>
      <c r="V40" s="259"/>
      <c r="W40" s="259">
        <v>14753370</v>
      </c>
      <c r="X40" s="259">
        <v>40537463</v>
      </c>
      <c r="Y40" s="259">
        <v>-25784093</v>
      </c>
      <c r="Z40" s="260">
        <v>-63.61</v>
      </c>
      <c r="AA40" s="261">
        <v>2981660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27404627</v>
      </c>
      <c r="D5" s="200">
        <f t="shared" si="0"/>
        <v>0</v>
      </c>
      <c r="E5" s="106">
        <f t="shared" si="0"/>
        <v>49949000</v>
      </c>
      <c r="F5" s="106">
        <f t="shared" si="0"/>
        <v>49949000</v>
      </c>
      <c r="G5" s="106">
        <f t="shared" si="0"/>
        <v>5086665</v>
      </c>
      <c r="H5" s="106">
        <f t="shared" si="0"/>
        <v>806048</v>
      </c>
      <c r="I5" s="106">
        <f t="shared" si="0"/>
        <v>1727515</v>
      </c>
      <c r="J5" s="106">
        <f t="shared" si="0"/>
        <v>7620228</v>
      </c>
      <c r="K5" s="106">
        <f t="shared" si="0"/>
        <v>907412</v>
      </c>
      <c r="L5" s="106">
        <f t="shared" si="0"/>
        <v>524019</v>
      </c>
      <c r="M5" s="106">
        <f t="shared" si="0"/>
        <v>7661229</v>
      </c>
      <c r="N5" s="106">
        <f t="shared" si="0"/>
        <v>9092660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16712888</v>
      </c>
      <c r="X5" s="106">
        <f t="shared" si="0"/>
        <v>24974501</v>
      </c>
      <c r="Y5" s="106">
        <f t="shared" si="0"/>
        <v>-8261613</v>
      </c>
      <c r="Z5" s="201">
        <f>+IF(X5&lt;&gt;0,+(Y5/X5)*100,0)</f>
        <v>-33.08019247311488</v>
      </c>
      <c r="AA5" s="199">
        <f>SUM(AA11:AA18)</f>
        <v>49949000</v>
      </c>
    </row>
    <row r="6" spans="1:27" ht="12.75">
      <c r="A6" s="291" t="s">
        <v>206</v>
      </c>
      <c r="B6" s="142"/>
      <c r="C6" s="62"/>
      <c r="D6" s="156"/>
      <c r="E6" s="60">
        <v>8593611</v>
      </c>
      <c r="F6" s="60">
        <v>8593611</v>
      </c>
      <c r="G6" s="60"/>
      <c r="H6" s="60">
        <v>113030</v>
      </c>
      <c r="I6" s="60"/>
      <c r="J6" s="60">
        <v>113030</v>
      </c>
      <c r="K6" s="60"/>
      <c r="L6" s="60">
        <v>396060</v>
      </c>
      <c r="M6" s="60">
        <v>2697452</v>
      </c>
      <c r="N6" s="60">
        <v>3093512</v>
      </c>
      <c r="O6" s="60"/>
      <c r="P6" s="60"/>
      <c r="Q6" s="60"/>
      <c r="R6" s="60"/>
      <c r="S6" s="60"/>
      <c r="T6" s="60"/>
      <c r="U6" s="60"/>
      <c r="V6" s="60"/>
      <c r="W6" s="60">
        <v>3206542</v>
      </c>
      <c r="X6" s="60">
        <v>4296806</v>
      </c>
      <c r="Y6" s="60">
        <v>-1090264</v>
      </c>
      <c r="Z6" s="140">
        <v>-25.37</v>
      </c>
      <c r="AA6" s="155">
        <v>8593611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>
        <v>20000000</v>
      </c>
      <c r="F8" s="60">
        <v>20000000</v>
      </c>
      <c r="G8" s="60">
        <v>5086665</v>
      </c>
      <c r="H8" s="60"/>
      <c r="I8" s="60"/>
      <c r="J8" s="60">
        <v>5086665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5086665</v>
      </c>
      <c r="X8" s="60">
        <v>10000000</v>
      </c>
      <c r="Y8" s="60">
        <v>-4913335</v>
      </c>
      <c r="Z8" s="140">
        <v>-49.13</v>
      </c>
      <c r="AA8" s="155">
        <v>20000000</v>
      </c>
    </row>
    <row r="9" spans="1:27" ht="12.75">
      <c r="A9" s="291" t="s">
        <v>209</v>
      </c>
      <c r="B9" s="142"/>
      <c r="C9" s="62"/>
      <c r="D9" s="156"/>
      <c r="E9" s="60">
        <v>497602</v>
      </c>
      <c r="F9" s="60">
        <v>497602</v>
      </c>
      <c r="G9" s="60"/>
      <c r="H9" s="60">
        <v>693018</v>
      </c>
      <c r="I9" s="60"/>
      <c r="J9" s="60">
        <v>693018</v>
      </c>
      <c r="K9" s="60">
        <v>430040</v>
      </c>
      <c r="L9" s="60">
        <v>127959</v>
      </c>
      <c r="M9" s="60">
        <v>2467198</v>
      </c>
      <c r="N9" s="60">
        <v>3025197</v>
      </c>
      <c r="O9" s="60"/>
      <c r="P9" s="60"/>
      <c r="Q9" s="60"/>
      <c r="R9" s="60"/>
      <c r="S9" s="60"/>
      <c r="T9" s="60"/>
      <c r="U9" s="60"/>
      <c r="V9" s="60"/>
      <c r="W9" s="60">
        <v>3718215</v>
      </c>
      <c r="X9" s="60">
        <v>248801</v>
      </c>
      <c r="Y9" s="60">
        <v>3469414</v>
      </c>
      <c r="Z9" s="140">
        <v>1394.45</v>
      </c>
      <c r="AA9" s="155">
        <v>497602</v>
      </c>
    </row>
    <row r="10" spans="1:27" ht="12.75">
      <c r="A10" s="291" t="s">
        <v>210</v>
      </c>
      <c r="B10" s="142"/>
      <c r="C10" s="62">
        <v>25113335</v>
      </c>
      <c r="D10" s="156"/>
      <c r="E10" s="60">
        <v>7088587</v>
      </c>
      <c r="F10" s="60">
        <v>7088587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3544294</v>
      </c>
      <c r="Y10" s="60">
        <v>-3544294</v>
      </c>
      <c r="Z10" s="140">
        <v>-100</v>
      </c>
      <c r="AA10" s="155">
        <v>7088587</v>
      </c>
    </row>
    <row r="11" spans="1:27" ht="12.75">
      <c r="A11" s="292" t="s">
        <v>211</v>
      </c>
      <c r="B11" s="142"/>
      <c r="C11" s="293">
        <f aca="true" t="shared" si="1" ref="C11:Y11">SUM(C6:C10)</f>
        <v>25113335</v>
      </c>
      <c r="D11" s="294">
        <f t="shared" si="1"/>
        <v>0</v>
      </c>
      <c r="E11" s="295">
        <f t="shared" si="1"/>
        <v>36179800</v>
      </c>
      <c r="F11" s="295">
        <f t="shared" si="1"/>
        <v>36179800</v>
      </c>
      <c r="G11" s="295">
        <f t="shared" si="1"/>
        <v>5086665</v>
      </c>
      <c r="H11" s="295">
        <f t="shared" si="1"/>
        <v>806048</v>
      </c>
      <c r="I11" s="295">
        <f t="shared" si="1"/>
        <v>0</v>
      </c>
      <c r="J11" s="295">
        <f t="shared" si="1"/>
        <v>5892713</v>
      </c>
      <c r="K11" s="295">
        <f t="shared" si="1"/>
        <v>430040</v>
      </c>
      <c r="L11" s="295">
        <f t="shared" si="1"/>
        <v>524019</v>
      </c>
      <c r="M11" s="295">
        <f t="shared" si="1"/>
        <v>5164650</v>
      </c>
      <c r="N11" s="295">
        <f t="shared" si="1"/>
        <v>6118709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12011422</v>
      </c>
      <c r="X11" s="295">
        <f t="shared" si="1"/>
        <v>18089901</v>
      </c>
      <c r="Y11" s="295">
        <f t="shared" si="1"/>
        <v>-6078479</v>
      </c>
      <c r="Z11" s="296">
        <f>+IF(X11&lt;&gt;0,+(Y11/X11)*100,0)</f>
        <v>-33.601505060751855</v>
      </c>
      <c r="AA11" s="297">
        <f>SUM(AA6:AA10)</f>
        <v>36179800</v>
      </c>
    </row>
    <row r="12" spans="1:27" ht="12.75">
      <c r="A12" s="298" t="s">
        <v>212</v>
      </c>
      <c r="B12" s="136"/>
      <c r="C12" s="62">
        <v>1200796</v>
      </c>
      <c r="D12" s="156"/>
      <c r="E12" s="60">
        <v>13769200</v>
      </c>
      <c r="F12" s="60">
        <v>13769200</v>
      </c>
      <c r="G12" s="60"/>
      <c r="H12" s="60"/>
      <c r="I12" s="60">
        <v>1727515</v>
      </c>
      <c r="J12" s="60">
        <v>1727515</v>
      </c>
      <c r="K12" s="60">
        <v>477372</v>
      </c>
      <c r="L12" s="60"/>
      <c r="M12" s="60">
        <v>2496579</v>
      </c>
      <c r="N12" s="60">
        <v>2973951</v>
      </c>
      <c r="O12" s="60"/>
      <c r="P12" s="60"/>
      <c r="Q12" s="60"/>
      <c r="R12" s="60"/>
      <c r="S12" s="60"/>
      <c r="T12" s="60"/>
      <c r="U12" s="60"/>
      <c r="V12" s="60"/>
      <c r="W12" s="60">
        <v>4701466</v>
      </c>
      <c r="X12" s="60">
        <v>6884600</v>
      </c>
      <c r="Y12" s="60">
        <v>-2183134</v>
      </c>
      <c r="Z12" s="140">
        <v>-31.71</v>
      </c>
      <c r="AA12" s="155">
        <v>13769200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1090496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8593611</v>
      </c>
      <c r="F36" s="60">
        <f t="shared" si="4"/>
        <v>8593611</v>
      </c>
      <c r="G36" s="60">
        <f t="shared" si="4"/>
        <v>0</v>
      </c>
      <c r="H36" s="60">
        <f t="shared" si="4"/>
        <v>113030</v>
      </c>
      <c r="I36" s="60">
        <f t="shared" si="4"/>
        <v>0</v>
      </c>
      <c r="J36" s="60">
        <f t="shared" si="4"/>
        <v>113030</v>
      </c>
      <c r="K36" s="60">
        <f t="shared" si="4"/>
        <v>0</v>
      </c>
      <c r="L36" s="60">
        <f t="shared" si="4"/>
        <v>396060</v>
      </c>
      <c r="M36" s="60">
        <f t="shared" si="4"/>
        <v>2697452</v>
      </c>
      <c r="N36" s="60">
        <f t="shared" si="4"/>
        <v>3093512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3206542</v>
      </c>
      <c r="X36" s="60">
        <f t="shared" si="4"/>
        <v>4296806</v>
      </c>
      <c r="Y36" s="60">
        <f t="shared" si="4"/>
        <v>-1090264</v>
      </c>
      <c r="Z36" s="140">
        <f aca="true" t="shared" si="5" ref="Z36:Z49">+IF(X36&lt;&gt;0,+(Y36/X36)*100,0)</f>
        <v>-25.373824184754906</v>
      </c>
      <c r="AA36" s="155">
        <f>AA6+AA21</f>
        <v>8593611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20000000</v>
      </c>
      <c r="F38" s="60">
        <f t="shared" si="4"/>
        <v>20000000</v>
      </c>
      <c r="G38" s="60">
        <f t="shared" si="4"/>
        <v>5086665</v>
      </c>
      <c r="H38" s="60">
        <f t="shared" si="4"/>
        <v>0</v>
      </c>
      <c r="I38" s="60">
        <f t="shared" si="4"/>
        <v>0</v>
      </c>
      <c r="J38" s="60">
        <f t="shared" si="4"/>
        <v>5086665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5086665</v>
      </c>
      <c r="X38" s="60">
        <f t="shared" si="4"/>
        <v>10000000</v>
      </c>
      <c r="Y38" s="60">
        <f t="shared" si="4"/>
        <v>-4913335</v>
      </c>
      <c r="Z38" s="140">
        <f t="shared" si="5"/>
        <v>-49.13335</v>
      </c>
      <c r="AA38" s="155">
        <f>AA8+AA23</f>
        <v>20000000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497602</v>
      </c>
      <c r="F39" s="60">
        <f t="shared" si="4"/>
        <v>497602</v>
      </c>
      <c r="G39" s="60">
        <f t="shared" si="4"/>
        <v>0</v>
      </c>
      <c r="H39" s="60">
        <f t="shared" si="4"/>
        <v>693018</v>
      </c>
      <c r="I39" s="60">
        <f t="shared" si="4"/>
        <v>0</v>
      </c>
      <c r="J39" s="60">
        <f t="shared" si="4"/>
        <v>693018</v>
      </c>
      <c r="K39" s="60">
        <f t="shared" si="4"/>
        <v>430040</v>
      </c>
      <c r="L39" s="60">
        <f t="shared" si="4"/>
        <v>127959</v>
      </c>
      <c r="M39" s="60">
        <f t="shared" si="4"/>
        <v>2467198</v>
      </c>
      <c r="N39" s="60">
        <f t="shared" si="4"/>
        <v>3025197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3718215</v>
      </c>
      <c r="X39" s="60">
        <f t="shared" si="4"/>
        <v>248801</v>
      </c>
      <c r="Y39" s="60">
        <f t="shared" si="4"/>
        <v>3469414</v>
      </c>
      <c r="Z39" s="140">
        <f t="shared" si="5"/>
        <v>1394.4533984992022</v>
      </c>
      <c r="AA39" s="155">
        <f>AA9+AA24</f>
        <v>497602</v>
      </c>
    </row>
    <row r="40" spans="1:27" ht="12.75">
      <c r="A40" s="291" t="s">
        <v>210</v>
      </c>
      <c r="B40" s="142"/>
      <c r="C40" s="62">
        <f t="shared" si="4"/>
        <v>25113335</v>
      </c>
      <c r="D40" s="156">
        <f t="shared" si="4"/>
        <v>0</v>
      </c>
      <c r="E40" s="60">
        <f t="shared" si="4"/>
        <v>7088587</v>
      </c>
      <c r="F40" s="60">
        <f t="shared" si="4"/>
        <v>7088587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3544294</v>
      </c>
      <c r="Y40" s="60">
        <f t="shared" si="4"/>
        <v>-3544294</v>
      </c>
      <c r="Z40" s="140">
        <f t="shared" si="5"/>
        <v>-100</v>
      </c>
      <c r="AA40" s="155">
        <f>AA10+AA25</f>
        <v>7088587</v>
      </c>
    </row>
    <row r="41" spans="1:27" ht="12.75">
      <c r="A41" s="292" t="s">
        <v>211</v>
      </c>
      <c r="B41" s="142"/>
      <c r="C41" s="293">
        <f aca="true" t="shared" si="6" ref="C41:Y41">SUM(C36:C40)</f>
        <v>25113335</v>
      </c>
      <c r="D41" s="294">
        <f t="shared" si="6"/>
        <v>0</v>
      </c>
      <c r="E41" s="295">
        <f t="shared" si="6"/>
        <v>36179800</v>
      </c>
      <c r="F41" s="295">
        <f t="shared" si="6"/>
        <v>36179800</v>
      </c>
      <c r="G41" s="295">
        <f t="shared" si="6"/>
        <v>5086665</v>
      </c>
      <c r="H41" s="295">
        <f t="shared" si="6"/>
        <v>806048</v>
      </c>
      <c r="I41" s="295">
        <f t="shared" si="6"/>
        <v>0</v>
      </c>
      <c r="J41" s="295">
        <f t="shared" si="6"/>
        <v>5892713</v>
      </c>
      <c r="K41" s="295">
        <f t="shared" si="6"/>
        <v>430040</v>
      </c>
      <c r="L41" s="295">
        <f t="shared" si="6"/>
        <v>524019</v>
      </c>
      <c r="M41" s="295">
        <f t="shared" si="6"/>
        <v>5164650</v>
      </c>
      <c r="N41" s="295">
        <f t="shared" si="6"/>
        <v>6118709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12011422</v>
      </c>
      <c r="X41" s="295">
        <f t="shared" si="6"/>
        <v>18089901</v>
      </c>
      <c r="Y41" s="295">
        <f t="shared" si="6"/>
        <v>-6078479</v>
      </c>
      <c r="Z41" s="296">
        <f t="shared" si="5"/>
        <v>-33.601505060751855</v>
      </c>
      <c r="AA41" s="297">
        <f>SUM(AA36:AA40)</f>
        <v>36179800</v>
      </c>
    </row>
    <row r="42" spans="1:27" ht="12.75">
      <c r="A42" s="298" t="s">
        <v>212</v>
      </c>
      <c r="B42" s="136"/>
      <c r="C42" s="95">
        <f aca="true" t="shared" si="7" ref="C42:Y48">C12+C27</f>
        <v>1200796</v>
      </c>
      <c r="D42" s="129">
        <f t="shared" si="7"/>
        <v>0</v>
      </c>
      <c r="E42" s="54">
        <f t="shared" si="7"/>
        <v>13769200</v>
      </c>
      <c r="F42" s="54">
        <f t="shared" si="7"/>
        <v>13769200</v>
      </c>
      <c r="G42" s="54">
        <f t="shared" si="7"/>
        <v>0</v>
      </c>
      <c r="H42" s="54">
        <f t="shared" si="7"/>
        <v>0</v>
      </c>
      <c r="I42" s="54">
        <f t="shared" si="7"/>
        <v>1727515</v>
      </c>
      <c r="J42" s="54">
        <f t="shared" si="7"/>
        <v>1727515</v>
      </c>
      <c r="K42" s="54">
        <f t="shared" si="7"/>
        <v>477372</v>
      </c>
      <c r="L42" s="54">
        <f t="shared" si="7"/>
        <v>0</v>
      </c>
      <c r="M42" s="54">
        <f t="shared" si="7"/>
        <v>2496579</v>
      </c>
      <c r="N42" s="54">
        <f t="shared" si="7"/>
        <v>2973951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4701466</v>
      </c>
      <c r="X42" s="54">
        <f t="shared" si="7"/>
        <v>6884600</v>
      </c>
      <c r="Y42" s="54">
        <f t="shared" si="7"/>
        <v>-2183134</v>
      </c>
      <c r="Z42" s="184">
        <f t="shared" si="5"/>
        <v>-31.71039711820585</v>
      </c>
      <c r="AA42" s="130">
        <f aca="true" t="shared" si="8" ref="AA42:AA48">AA12+AA27</f>
        <v>13769200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1090496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27404627</v>
      </c>
      <c r="D49" s="218">
        <f t="shared" si="9"/>
        <v>0</v>
      </c>
      <c r="E49" s="220">
        <f t="shared" si="9"/>
        <v>49949000</v>
      </c>
      <c r="F49" s="220">
        <f t="shared" si="9"/>
        <v>49949000</v>
      </c>
      <c r="G49" s="220">
        <f t="shared" si="9"/>
        <v>5086665</v>
      </c>
      <c r="H49" s="220">
        <f t="shared" si="9"/>
        <v>806048</v>
      </c>
      <c r="I49" s="220">
        <f t="shared" si="9"/>
        <v>1727515</v>
      </c>
      <c r="J49" s="220">
        <f t="shared" si="9"/>
        <v>7620228</v>
      </c>
      <c r="K49" s="220">
        <f t="shared" si="9"/>
        <v>907412</v>
      </c>
      <c r="L49" s="220">
        <f t="shared" si="9"/>
        <v>524019</v>
      </c>
      <c r="M49" s="220">
        <f t="shared" si="9"/>
        <v>7661229</v>
      </c>
      <c r="N49" s="220">
        <f t="shared" si="9"/>
        <v>9092660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16712888</v>
      </c>
      <c r="X49" s="220">
        <f t="shared" si="9"/>
        <v>24974501</v>
      </c>
      <c r="Y49" s="220">
        <f t="shared" si="9"/>
        <v>-8261613</v>
      </c>
      <c r="Z49" s="221">
        <f t="shared" si="5"/>
        <v>-33.08019247311488</v>
      </c>
      <c r="AA49" s="222">
        <f>SUM(AA41:AA48)</f>
        <v>49949000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5181000</v>
      </c>
      <c r="F51" s="54">
        <f t="shared" si="10"/>
        <v>5181000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2590500</v>
      </c>
      <c r="Y51" s="54">
        <f t="shared" si="10"/>
        <v>-2590500</v>
      </c>
      <c r="Z51" s="184">
        <f>+IF(X51&lt;&gt;0,+(Y51/X51)*100,0)</f>
        <v>-100</v>
      </c>
      <c r="AA51" s="130">
        <f>SUM(AA57:AA61)</f>
        <v>5181000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5181000</v>
      </c>
      <c r="F61" s="60">
        <v>5181000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2590500</v>
      </c>
      <c r="Y61" s="60">
        <v>-2590500</v>
      </c>
      <c r="Z61" s="140">
        <v>-100</v>
      </c>
      <c r="AA61" s="155">
        <v>5181000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>
        <v>87796</v>
      </c>
      <c r="M67" s="60"/>
      <c r="N67" s="60">
        <v>87796</v>
      </c>
      <c r="O67" s="60"/>
      <c r="P67" s="60"/>
      <c r="Q67" s="60"/>
      <c r="R67" s="60"/>
      <c r="S67" s="60"/>
      <c r="T67" s="60"/>
      <c r="U67" s="60"/>
      <c r="V67" s="60"/>
      <c r="W67" s="60">
        <v>87796</v>
      </c>
      <c r="X67" s="60"/>
      <c r="Y67" s="60">
        <v>87796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341212</v>
      </c>
      <c r="H68" s="60">
        <v>18550</v>
      </c>
      <c r="I68" s="60"/>
      <c r="J68" s="60">
        <v>359762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359762</v>
      </c>
      <c r="X68" s="60"/>
      <c r="Y68" s="60">
        <v>359762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341212</v>
      </c>
      <c r="H69" s="220">
        <f t="shared" si="12"/>
        <v>18550</v>
      </c>
      <c r="I69" s="220">
        <f t="shared" si="12"/>
        <v>0</v>
      </c>
      <c r="J69" s="220">
        <f t="shared" si="12"/>
        <v>359762</v>
      </c>
      <c r="K69" s="220">
        <f t="shared" si="12"/>
        <v>0</v>
      </c>
      <c r="L69" s="220">
        <f t="shared" si="12"/>
        <v>87796</v>
      </c>
      <c r="M69" s="220">
        <f t="shared" si="12"/>
        <v>0</v>
      </c>
      <c r="N69" s="220">
        <f t="shared" si="12"/>
        <v>87796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447558</v>
      </c>
      <c r="X69" s="220">
        <f t="shared" si="12"/>
        <v>0</v>
      </c>
      <c r="Y69" s="220">
        <f t="shared" si="12"/>
        <v>447558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25113335</v>
      </c>
      <c r="D5" s="357">
        <f t="shared" si="0"/>
        <v>0</v>
      </c>
      <c r="E5" s="356">
        <f t="shared" si="0"/>
        <v>36179800</v>
      </c>
      <c r="F5" s="358">
        <f t="shared" si="0"/>
        <v>36179800</v>
      </c>
      <c r="G5" s="358">
        <f t="shared" si="0"/>
        <v>5086665</v>
      </c>
      <c r="H5" s="356">
        <f t="shared" si="0"/>
        <v>806048</v>
      </c>
      <c r="I5" s="356">
        <f t="shared" si="0"/>
        <v>0</v>
      </c>
      <c r="J5" s="358">
        <f t="shared" si="0"/>
        <v>5892713</v>
      </c>
      <c r="K5" s="358">
        <f t="shared" si="0"/>
        <v>430040</v>
      </c>
      <c r="L5" s="356">
        <f t="shared" si="0"/>
        <v>524019</v>
      </c>
      <c r="M5" s="356">
        <f t="shared" si="0"/>
        <v>5164650</v>
      </c>
      <c r="N5" s="358">
        <f t="shared" si="0"/>
        <v>6118709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12011422</v>
      </c>
      <c r="X5" s="356">
        <f t="shared" si="0"/>
        <v>18089901</v>
      </c>
      <c r="Y5" s="358">
        <f t="shared" si="0"/>
        <v>-6078479</v>
      </c>
      <c r="Z5" s="359">
        <f>+IF(X5&lt;&gt;0,+(Y5/X5)*100,0)</f>
        <v>-33.601505060751855</v>
      </c>
      <c r="AA5" s="360">
        <f>+AA6+AA8+AA11+AA13+AA15</f>
        <v>36179800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8593611</v>
      </c>
      <c r="F6" s="59">
        <f t="shared" si="1"/>
        <v>8593611</v>
      </c>
      <c r="G6" s="59">
        <f t="shared" si="1"/>
        <v>0</v>
      </c>
      <c r="H6" s="60">
        <f t="shared" si="1"/>
        <v>113030</v>
      </c>
      <c r="I6" s="60">
        <f t="shared" si="1"/>
        <v>0</v>
      </c>
      <c r="J6" s="59">
        <f t="shared" si="1"/>
        <v>113030</v>
      </c>
      <c r="K6" s="59">
        <f t="shared" si="1"/>
        <v>0</v>
      </c>
      <c r="L6" s="60">
        <f t="shared" si="1"/>
        <v>396060</v>
      </c>
      <c r="M6" s="60">
        <f t="shared" si="1"/>
        <v>2697452</v>
      </c>
      <c r="N6" s="59">
        <f t="shared" si="1"/>
        <v>3093512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3206542</v>
      </c>
      <c r="X6" s="60">
        <f t="shared" si="1"/>
        <v>4296806</v>
      </c>
      <c r="Y6" s="59">
        <f t="shared" si="1"/>
        <v>-1090264</v>
      </c>
      <c r="Z6" s="61">
        <f>+IF(X6&lt;&gt;0,+(Y6/X6)*100,0)</f>
        <v>-25.373824184754906</v>
      </c>
      <c r="AA6" s="62">
        <f t="shared" si="1"/>
        <v>8593611</v>
      </c>
    </row>
    <row r="7" spans="1:27" ht="12.75">
      <c r="A7" s="291" t="s">
        <v>230</v>
      </c>
      <c r="B7" s="142"/>
      <c r="C7" s="60"/>
      <c r="D7" s="340"/>
      <c r="E7" s="60">
        <v>8593611</v>
      </c>
      <c r="F7" s="59">
        <v>8593611</v>
      </c>
      <c r="G7" s="59"/>
      <c r="H7" s="60">
        <v>113030</v>
      </c>
      <c r="I7" s="60"/>
      <c r="J7" s="59">
        <v>113030</v>
      </c>
      <c r="K7" s="59"/>
      <c r="L7" s="60">
        <v>396060</v>
      </c>
      <c r="M7" s="60">
        <v>2697452</v>
      </c>
      <c r="N7" s="59">
        <v>3093512</v>
      </c>
      <c r="O7" s="59"/>
      <c r="P7" s="60"/>
      <c r="Q7" s="60"/>
      <c r="R7" s="59"/>
      <c r="S7" s="59"/>
      <c r="T7" s="60"/>
      <c r="U7" s="60"/>
      <c r="V7" s="59"/>
      <c r="W7" s="59">
        <v>3206542</v>
      </c>
      <c r="X7" s="60">
        <v>4296806</v>
      </c>
      <c r="Y7" s="59">
        <v>-1090264</v>
      </c>
      <c r="Z7" s="61">
        <v>-25.37</v>
      </c>
      <c r="AA7" s="62">
        <v>8593611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20000000</v>
      </c>
      <c r="F11" s="364">
        <f t="shared" si="3"/>
        <v>20000000</v>
      </c>
      <c r="G11" s="364">
        <f t="shared" si="3"/>
        <v>5086665</v>
      </c>
      <c r="H11" s="362">
        <f t="shared" si="3"/>
        <v>0</v>
      </c>
      <c r="I11" s="362">
        <f t="shared" si="3"/>
        <v>0</v>
      </c>
      <c r="J11" s="364">
        <f t="shared" si="3"/>
        <v>5086665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5086665</v>
      </c>
      <c r="X11" s="362">
        <f t="shared" si="3"/>
        <v>10000000</v>
      </c>
      <c r="Y11" s="364">
        <f t="shared" si="3"/>
        <v>-4913335</v>
      </c>
      <c r="Z11" s="365">
        <f>+IF(X11&lt;&gt;0,+(Y11/X11)*100,0)</f>
        <v>-49.13335</v>
      </c>
      <c r="AA11" s="366">
        <f t="shared" si="3"/>
        <v>20000000</v>
      </c>
    </row>
    <row r="12" spans="1:27" ht="12.75">
      <c r="A12" s="291" t="s">
        <v>233</v>
      </c>
      <c r="B12" s="136"/>
      <c r="C12" s="60"/>
      <c r="D12" s="340"/>
      <c r="E12" s="60">
        <v>20000000</v>
      </c>
      <c r="F12" s="59">
        <v>20000000</v>
      </c>
      <c r="G12" s="59">
        <v>5086665</v>
      </c>
      <c r="H12" s="60"/>
      <c r="I12" s="60"/>
      <c r="J12" s="59">
        <v>5086665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5086665</v>
      </c>
      <c r="X12" s="60">
        <v>10000000</v>
      </c>
      <c r="Y12" s="59">
        <v>-4913335</v>
      </c>
      <c r="Z12" s="61">
        <v>-49.13</v>
      </c>
      <c r="AA12" s="62">
        <v>20000000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497602</v>
      </c>
      <c r="F13" s="342">
        <f t="shared" si="4"/>
        <v>497602</v>
      </c>
      <c r="G13" s="342">
        <f t="shared" si="4"/>
        <v>0</v>
      </c>
      <c r="H13" s="275">
        <f t="shared" si="4"/>
        <v>693018</v>
      </c>
      <c r="I13" s="275">
        <f t="shared" si="4"/>
        <v>0</v>
      </c>
      <c r="J13" s="342">
        <f t="shared" si="4"/>
        <v>693018</v>
      </c>
      <c r="K13" s="342">
        <f t="shared" si="4"/>
        <v>430040</v>
      </c>
      <c r="L13" s="275">
        <f t="shared" si="4"/>
        <v>127959</v>
      </c>
      <c r="M13" s="275">
        <f t="shared" si="4"/>
        <v>2467198</v>
      </c>
      <c r="N13" s="342">
        <f t="shared" si="4"/>
        <v>3025197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3718215</v>
      </c>
      <c r="X13" s="275">
        <f t="shared" si="4"/>
        <v>248801</v>
      </c>
      <c r="Y13" s="342">
        <f t="shared" si="4"/>
        <v>3469414</v>
      </c>
      <c r="Z13" s="335">
        <f>+IF(X13&lt;&gt;0,+(Y13/X13)*100,0)</f>
        <v>1394.4533984992022</v>
      </c>
      <c r="AA13" s="273">
        <f t="shared" si="4"/>
        <v>497602</v>
      </c>
    </row>
    <row r="14" spans="1:27" ht="12.75">
      <c r="A14" s="291" t="s">
        <v>234</v>
      </c>
      <c r="B14" s="136"/>
      <c r="C14" s="60"/>
      <c r="D14" s="340"/>
      <c r="E14" s="60">
        <v>497602</v>
      </c>
      <c r="F14" s="59">
        <v>497602</v>
      </c>
      <c r="G14" s="59"/>
      <c r="H14" s="60">
        <v>693018</v>
      </c>
      <c r="I14" s="60"/>
      <c r="J14" s="59">
        <v>693018</v>
      </c>
      <c r="K14" s="59">
        <v>430040</v>
      </c>
      <c r="L14" s="60">
        <v>127959</v>
      </c>
      <c r="M14" s="60">
        <v>2467198</v>
      </c>
      <c r="N14" s="59">
        <v>3025197</v>
      </c>
      <c r="O14" s="59"/>
      <c r="P14" s="60"/>
      <c r="Q14" s="60"/>
      <c r="R14" s="59"/>
      <c r="S14" s="59"/>
      <c r="T14" s="60"/>
      <c r="U14" s="60"/>
      <c r="V14" s="59"/>
      <c r="W14" s="59">
        <v>3718215</v>
      </c>
      <c r="X14" s="60">
        <v>248801</v>
      </c>
      <c r="Y14" s="59">
        <v>3469414</v>
      </c>
      <c r="Z14" s="61">
        <v>1394.45</v>
      </c>
      <c r="AA14" s="62">
        <v>497602</v>
      </c>
    </row>
    <row r="15" spans="1:27" ht="12.75">
      <c r="A15" s="361" t="s">
        <v>210</v>
      </c>
      <c r="B15" s="136"/>
      <c r="C15" s="60">
        <f aca="true" t="shared" si="5" ref="C15:Y15">SUM(C16:C20)</f>
        <v>25113335</v>
      </c>
      <c r="D15" s="340">
        <f t="shared" si="5"/>
        <v>0</v>
      </c>
      <c r="E15" s="60">
        <f t="shared" si="5"/>
        <v>7088587</v>
      </c>
      <c r="F15" s="59">
        <f t="shared" si="5"/>
        <v>7088587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3544294</v>
      </c>
      <c r="Y15" s="59">
        <f t="shared" si="5"/>
        <v>-3544294</v>
      </c>
      <c r="Z15" s="61">
        <f>+IF(X15&lt;&gt;0,+(Y15/X15)*100,0)</f>
        <v>-100</v>
      </c>
      <c r="AA15" s="62">
        <f>SUM(AA16:AA20)</f>
        <v>7088587</v>
      </c>
    </row>
    <row r="16" spans="1:27" ht="12.75">
      <c r="A16" s="291" t="s">
        <v>235</v>
      </c>
      <c r="B16" s="300"/>
      <c r="C16" s="60"/>
      <c r="D16" s="340"/>
      <c r="E16" s="60">
        <v>7088587</v>
      </c>
      <c r="F16" s="59">
        <v>7088587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3544294</v>
      </c>
      <c r="Y16" s="59">
        <v>-3544294</v>
      </c>
      <c r="Z16" s="61">
        <v>-100</v>
      </c>
      <c r="AA16" s="62">
        <v>7088587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25113335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1200796</v>
      </c>
      <c r="D22" s="344">
        <f t="shared" si="6"/>
        <v>0</v>
      </c>
      <c r="E22" s="343">
        <f t="shared" si="6"/>
        <v>13769200</v>
      </c>
      <c r="F22" s="345">
        <f t="shared" si="6"/>
        <v>13769200</v>
      </c>
      <c r="G22" s="345">
        <f t="shared" si="6"/>
        <v>0</v>
      </c>
      <c r="H22" s="343">
        <f t="shared" si="6"/>
        <v>0</v>
      </c>
      <c r="I22" s="343">
        <f t="shared" si="6"/>
        <v>1727515</v>
      </c>
      <c r="J22" s="345">
        <f t="shared" si="6"/>
        <v>1727515</v>
      </c>
      <c r="K22" s="345">
        <f t="shared" si="6"/>
        <v>477372</v>
      </c>
      <c r="L22" s="343">
        <f t="shared" si="6"/>
        <v>0</v>
      </c>
      <c r="M22" s="343">
        <f t="shared" si="6"/>
        <v>2496579</v>
      </c>
      <c r="N22" s="345">
        <f t="shared" si="6"/>
        <v>2973951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4701466</v>
      </c>
      <c r="X22" s="343">
        <f t="shared" si="6"/>
        <v>6884600</v>
      </c>
      <c r="Y22" s="345">
        <f t="shared" si="6"/>
        <v>-2183134</v>
      </c>
      <c r="Z22" s="336">
        <f>+IF(X22&lt;&gt;0,+(Y22/X22)*100,0)</f>
        <v>-31.71039711820585</v>
      </c>
      <c r="AA22" s="350">
        <f>SUM(AA23:AA32)</f>
        <v>13769200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>
        <v>1727515</v>
      </c>
      <c r="J24" s="59">
        <v>1727515</v>
      </c>
      <c r="K24" s="59">
        <v>477372</v>
      </c>
      <c r="L24" s="60"/>
      <c r="M24" s="60">
        <v>2496579</v>
      </c>
      <c r="N24" s="59">
        <v>2973951</v>
      </c>
      <c r="O24" s="59"/>
      <c r="P24" s="60"/>
      <c r="Q24" s="60"/>
      <c r="R24" s="59"/>
      <c r="S24" s="59"/>
      <c r="T24" s="60"/>
      <c r="U24" s="60"/>
      <c r="V24" s="59"/>
      <c r="W24" s="59">
        <v>4701466</v>
      </c>
      <c r="X24" s="60"/>
      <c r="Y24" s="59">
        <v>4701466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13769200</v>
      </c>
      <c r="F27" s="59">
        <v>13769200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6884600</v>
      </c>
      <c r="Y27" s="59">
        <v>-6884600</v>
      </c>
      <c r="Z27" s="61">
        <v>-100</v>
      </c>
      <c r="AA27" s="62">
        <v>13769200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1200796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1090496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93837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996659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27404627</v>
      </c>
      <c r="D60" s="346">
        <f t="shared" si="14"/>
        <v>0</v>
      </c>
      <c r="E60" s="219">
        <f t="shared" si="14"/>
        <v>49949000</v>
      </c>
      <c r="F60" s="264">
        <f t="shared" si="14"/>
        <v>49949000</v>
      </c>
      <c r="G60" s="264">
        <f t="shared" si="14"/>
        <v>5086665</v>
      </c>
      <c r="H60" s="219">
        <f t="shared" si="14"/>
        <v>806048</v>
      </c>
      <c r="I60" s="219">
        <f t="shared" si="14"/>
        <v>1727515</v>
      </c>
      <c r="J60" s="264">
        <f t="shared" si="14"/>
        <v>7620228</v>
      </c>
      <c r="K60" s="264">
        <f t="shared" si="14"/>
        <v>907412</v>
      </c>
      <c r="L60" s="219">
        <f t="shared" si="14"/>
        <v>524019</v>
      </c>
      <c r="M60" s="219">
        <f t="shared" si="14"/>
        <v>7661229</v>
      </c>
      <c r="N60" s="264">
        <f t="shared" si="14"/>
        <v>9092660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16712888</v>
      </c>
      <c r="X60" s="219">
        <f t="shared" si="14"/>
        <v>24974501</v>
      </c>
      <c r="Y60" s="264">
        <f t="shared" si="14"/>
        <v>-8261613</v>
      </c>
      <c r="Z60" s="337">
        <f>+IF(X60&lt;&gt;0,+(Y60/X60)*100,0)</f>
        <v>-33.08019247311488</v>
      </c>
      <c r="AA60" s="232">
        <f>+AA57+AA54+AA51+AA40+AA37+AA34+AA22+AA5</f>
        <v>49949000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2019-01-31T13:01:41Z</dcterms:created>
  <dcterms:modified xsi:type="dcterms:W3CDTF">2019-01-31T13:01:45Z</dcterms:modified>
  <cp:category/>
  <cp:version/>
  <cp:contentType/>
  <cp:contentStatus/>
</cp:coreProperties>
</file>