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<sst xmlns="http://schemas.openxmlformats.org/spreadsheetml/2006/main" count="859" uniqueCount="304">
  <si>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Mohokare(FS163)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</si>
  <si>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</si>
  <si>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</si>
  <si>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</si>
  <si>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</si>
  <si>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</si>
  <si>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</si>
  <si>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</si>
  <si>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</si>
  <si>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</si>
  <si>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</si>
  <si>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</si>
  <si>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</si>
  <si>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</si>
  <si>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</si>
  <si>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</si>
  <si>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</si>
  <si>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</si>
  <si>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</si>
  <si>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</si>
  <si>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</si>
  <si>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</si>
  <si>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</si>
  <si>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</si>
  <si>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</si>
  <si>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</si>
  <si>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</si>
  <si>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</si>
  <si>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</si>
  <si>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</si>
  <si>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</si>
  <si>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</si>
  <si>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</si>
  <si>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</si>
  <si>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</si>
  <si>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</si>
  <si>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</si>
  <si>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</si>
  <si>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</si>
  <si>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</si>
  <si>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</si>
  <si>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</si>
  <si>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</si>
  <si>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</si>
  <si>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</si>
  <si>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</si>
  <si>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</si>
  <si>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</si>
  <si>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</si>
  <si>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</si>
  <si>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</si>
  <si>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</si>
  <si>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</si>
  <si>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</si>
  <si>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</si>
  <si>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</si>
  <si>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</si>
  <si>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</si>
  <si>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</si>
  <si>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</si>
  <si>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</si>
  <si>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</si>
  <si>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</si>
  <si>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</si>
  <si>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</si>
  <si>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</si>
  <si>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</si>
  <si>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</si>
  <si>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</si>
  <si>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</si>
  <si>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Mohokare(FS163)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</si>
  <si>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</si>
  <si>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</si>
  <si>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</si>
  <si>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</si>
  <si>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</si>
  <si>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</si>
  <si>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</si>
  <si>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</si>
  <si>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</si>
  <si>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</si>
  <si>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</si>
  <si>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</si>
  <si>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</si>
  <si>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</si>
  <si>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</si>
  <si>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</si>
  <si>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</si>
  <si>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</si>
  <si>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</si>
  <si>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</si>
  <si>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</si>
  <si>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</si>
  <si>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</si>
  <si>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</si>
  <si>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</si>
  <si>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</si>
  <si>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</si>
  <si>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</si>
  <si>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</si>
  <si>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Mohokare(FS163)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</si>
  <si>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</si>
  <si>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</si>
  <si>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</si>
  <si>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</si>
  <si>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</si>
  <si>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</si>
  <si>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</si>
  <si>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</si>
  <si>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</si>
  <si>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</si>
  <si>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</si>
  <si>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</si>
  <si>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</si>
  <si>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</si>
  <si>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</si>
  <si>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</si>
  <si>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</si>
  <si>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</si>
  <si>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</si>
  <si>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</si>
  <si>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</si>
  <si>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</si>
  <si>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</si>
  <si>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</si>
  <si>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</si>
  <si>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</si>
  <si>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</si>
  <si>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</si>
  <si>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Mohokare(FS163)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</si>
  <si>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</si>
  <si>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</si>
  <si>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</si>
  <si>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</si>
  <si>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</si>
  <si>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</si>
  <si>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</si>
  <si>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</si>
  <si>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</si>
  <si>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</si>
  <si>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Mohokare(FS163)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</si>
  <si>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</si>
  <si>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</si>
  <si>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</si>
  <si>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</si>
  <si>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</si>
  <si>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</si>
  <si>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</si>
  <si>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</si>
  <si>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</si>
  <si>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</si>
  <si>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</si>
  <si>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</si>
  <si>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</si>
  <si>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</si>
  <si>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</si>
  <si>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</si>
  <si>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</si>
  <si>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</si>
  <si>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</si>
  <si>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</si>
  <si>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</si>
  <si>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</si>
  <si>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</si>
  <si>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</si>
  <si>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</si>
  <si>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</si>
  <si>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</si>
  <si>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</si>
  <si>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</si>
  <si>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</si>
  <si>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</si>
  <si>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</si>
  <si>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</si>
  <si>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Mohokare(FS163)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</si>
  <si>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</si>
  <si>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</si>
  <si>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</si>
  <si>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</si>
  <si>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</si>
  <si>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</si>
  <si>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</si>
  <si>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</si>
  <si>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</si>
  <si>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</si>
  <si>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</si>
  <si>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</si>
  <si>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</si>
  <si>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</si>
  <si>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</si>
  <si>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</si>
  <si>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</si>
  <si>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</si>
  <si>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</si>
  <si>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</si>
  <si>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</si>
  <si>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</si>
  <si>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</si>
  <si>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</si>
  <si>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</si>
  <si>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</si>
  <si>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</si>
  <si>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Mohokare(FS163)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</si>
  <si>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</si>
  <si>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</si>
  <si>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</si>
  <si>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</si>
  <si>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</si>
  <si>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</si>
  <si>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</si>
  <si>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</si>
  <si>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</si>
  <si>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</si>
  <si>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</si>
  <si>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</si>
  <si>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</si>
  <si>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</si>
  <si>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</si>
  <si>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</si>
  <si>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</si>
  <si>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</si>
  <si>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</si>
  <si>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</si>
  <si>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</si>
  <si>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</si>
  <si>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</si>
  <si>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</si>
  <si>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</si>
  <si>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Mohokare(FS163)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</si>
  <si>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</si>
  <si>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</si>
  <si>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</si>
  <si>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</si>
  <si>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</si>
  <si>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</si>
  <si>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</si>
  <si>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</si>
  <si>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</si>
  <si>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</si>
  <si>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</si>
  <si>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</si>
  <si>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</si>
  <si>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</si>
  <si>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</si>
  <si>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</si>
  <si>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</si>
  <si>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</si>
  <si>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</si>
  <si>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</si>
  <si>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</si>
  <si>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</si>
  <si>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</si>
  <si>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</si>
  <si>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</si>
  <si>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</si>
  <si>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</si>
  <si>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</si>
  <si>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</si>
  <si>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</si>
  <si>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</si>
  <si>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</si>
  <si>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</si>
  <si>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</si>
  <si>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</si>
  <si>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Mohokare(FS163)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</si>
  <si>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</si>
  <si>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</si>
  <si>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Free State: Mohokare(FS163)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</si>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</sst>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7694858</v>
      </c>
      <c r="C5" s="19">
        <v>0</v>
      </c>
      <c r="D5" s="59">
        <v>7981014</v>
      </c>
      <c r="E5" s="60">
        <v>7981014</v>
      </c>
      <c r="F5" s="60">
        <v>10684</v>
      </c>
      <c r="G5" s="60">
        <v>0</v>
      </c>
      <c r="H5" s="60">
        <v>0</v>
      </c>
      <c r="I5" s="60">
        <v>10684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10684</v>
      </c>
      <c r="W5" s="60">
        <v>5771890</v>
      </c>
      <c r="X5" s="60">
        <v>-5761206</v>
      </c>
      <c r="Y5" s="61">
        <v>-99.81</v>
      </c>
      <c r="Z5" s="62">
        <v>7981014</v>
      </c>
    </row>
    <row r="6" spans="1:26" ht="12.75">
      <c r="A6" s="58" t="s">
        <v>32</v>
      </c>
      <c r="B6" s="19">
        <v>67299066</v>
      </c>
      <c r="C6" s="19">
        <v>0</v>
      </c>
      <c r="D6" s="59">
        <v>65002054</v>
      </c>
      <c r="E6" s="60">
        <v>65002054</v>
      </c>
      <c r="F6" s="60">
        <v>3469726</v>
      </c>
      <c r="G6" s="60">
        <v>0</v>
      </c>
      <c r="H6" s="60">
        <v>0</v>
      </c>
      <c r="I6" s="60">
        <v>3469726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3469726</v>
      </c>
      <c r="W6" s="60">
        <v>32155738</v>
      </c>
      <c r="X6" s="60">
        <v>-28686012</v>
      </c>
      <c r="Y6" s="61">
        <v>-89.21</v>
      </c>
      <c r="Z6" s="62">
        <v>65002054</v>
      </c>
    </row>
    <row r="7" spans="1:26" ht="12.75">
      <c r="A7" s="58" t="s">
        <v>33</v>
      </c>
      <c r="B7" s="19">
        <v>3206029</v>
      </c>
      <c r="C7" s="19">
        <v>0</v>
      </c>
      <c r="D7" s="59">
        <v>900000</v>
      </c>
      <c r="E7" s="60">
        <v>900000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450000</v>
      </c>
      <c r="X7" s="60">
        <v>-450000</v>
      </c>
      <c r="Y7" s="61">
        <v>-100</v>
      </c>
      <c r="Z7" s="62">
        <v>900000</v>
      </c>
    </row>
    <row r="8" spans="1:26" ht="12.75">
      <c r="A8" s="58" t="s">
        <v>34</v>
      </c>
      <c r="B8" s="19">
        <v>58955000</v>
      </c>
      <c r="C8" s="19">
        <v>0</v>
      </c>
      <c r="D8" s="59">
        <v>66393001</v>
      </c>
      <c r="E8" s="60">
        <v>66393001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48466890</v>
      </c>
      <c r="X8" s="60">
        <v>-48466890</v>
      </c>
      <c r="Y8" s="61">
        <v>-100</v>
      </c>
      <c r="Z8" s="62">
        <v>66393001</v>
      </c>
    </row>
    <row r="9" spans="1:26" ht="12.75">
      <c r="A9" s="58" t="s">
        <v>35</v>
      </c>
      <c r="B9" s="19">
        <v>54822152</v>
      </c>
      <c r="C9" s="19">
        <v>0</v>
      </c>
      <c r="D9" s="59">
        <v>46255124</v>
      </c>
      <c r="E9" s="60">
        <v>46255124</v>
      </c>
      <c r="F9" s="60">
        <v>532334</v>
      </c>
      <c r="G9" s="60">
        <v>0</v>
      </c>
      <c r="H9" s="60">
        <v>0</v>
      </c>
      <c r="I9" s="60">
        <v>532334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532334</v>
      </c>
      <c r="W9" s="60">
        <v>31283505</v>
      </c>
      <c r="X9" s="60">
        <v>-30751171</v>
      </c>
      <c r="Y9" s="61">
        <v>-98.3</v>
      </c>
      <c r="Z9" s="62">
        <v>46255124</v>
      </c>
    </row>
    <row r="10" spans="1:26" ht="22.5">
      <c r="A10" s="63" t="s">
        <v>279</v>
      </c>
      <c r="B10" s="64">
        <f>SUM(B5:B9)</f>
        <v>191977105</v>
      </c>
      <c r="C10" s="64">
        <f>SUM(C5:C9)</f>
        <v>0</v>
      </c>
      <c r="D10" s="65">
        <f aca="true" t="shared" si="0" ref="D10:Z10">SUM(D5:D9)</f>
        <v>186531193</v>
      </c>
      <c r="E10" s="66">
        <f t="shared" si="0"/>
        <v>186531193</v>
      </c>
      <c r="F10" s="66">
        <f t="shared" si="0"/>
        <v>4012744</v>
      </c>
      <c r="G10" s="66">
        <f t="shared" si="0"/>
        <v>0</v>
      </c>
      <c r="H10" s="66">
        <f t="shared" si="0"/>
        <v>0</v>
      </c>
      <c r="I10" s="66">
        <f t="shared" si="0"/>
        <v>4012744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4012744</v>
      </c>
      <c r="W10" s="66">
        <f t="shared" si="0"/>
        <v>118128023</v>
      </c>
      <c r="X10" s="66">
        <f t="shared" si="0"/>
        <v>-114115279</v>
      </c>
      <c r="Y10" s="67">
        <f>+IF(W10&lt;&gt;0,(X10/W10)*100,0)</f>
        <v>-96.60305497536346</v>
      </c>
      <c r="Z10" s="68">
        <f t="shared" si="0"/>
        <v>186531193</v>
      </c>
    </row>
    <row r="11" spans="1:26" ht="12.75">
      <c r="A11" s="58" t="s">
        <v>37</v>
      </c>
      <c r="B11" s="19">
        <v>67563486</v>
      </c>
      <c r="C11" s="19">
        <v>0</v>
      </c>
      <c r="D11" s="59">
        <v>72060588</v>
      </c>
      <c r="E11" s="60">
        <v>72060588</v>
      </c>
      <c r="F11" s="60">
        <v>5807076</v>
      </c>
      <c r="G11" s="60">
        <v>0</v>
      </c>
      <c r="H11" s="60">
        <v>0</v>
      </c>
      <c r="I11" s="60">
        <v>5807076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5807076</v>
      </c>
      <c r="W11" s="60">
        <v>35815288</v>
      </c>
      <c r="X11" s="60">
        <v>-30008212</v>
      </c>
      <c r="Y11" s="61">
        <v>-83.79</v>
      </c>
      <c r="Z11" s="62">
        <v>72060588</v>
      </c>
    </row>
    <row r="12" spans="1:26" ht="12.75">
      <c r="A12" s="58" t="s">
        <v>38</v>
      </c>
      <c r="B12" s="19">
        <v>3745840</v>
      </c>
      <c r="C12" s="19">
        <v>0</v>
      </c>
      <c r="D12" s="59">
        <v>4148313</v>
      </c>
      <c r="E12" s="60">
        <v>4148313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2061780</v>
      </c>
      <c r="X12" s="60">
        <v>-2061780</v>
      </c>
      <c r="Y12" s="61">
        <v>-100</v>
      </c>
      <c r="Z12" s="62">
        <v>4148313</v>
      </c>
    </row>
    <row r="13" spans="1:26" ht="12.75">
      <c r="A13" s="58" t="s">
        <v>280</v>
      </c>
      <c r="B13" s="19">
        <v>23153878</v>
      </c>
      <c r="C13" s="19">
        <v>0</v>
      </c>
      <c r="D13" s="59">
        <v>31720500</v>
      </c>
      <c r="E13" s="60">
        <v>31720500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15765606</v>
      </c>
      <c r="X13" s="60">
        <v>-15765606</v>
      </c>
      <c r="Y13" s="61">
        <v>-100</v>
      </c>
      <c r="Z13" s="62">
        <v>31720500</v>
      </c>
    </row>
    <row r="14" spans="1:26" ht="12.75">
      <c r="A14" s="58" t="s">
        <v>40</v>
      </c>
      <c r="B14" s="19">
        <v>8426357</v>
      </c>
      <c r="C14" s="19">
        <v>0</v>
      </c>
      <c r="D14" s="59">
        <v>4879000</v>
      </c>
      <c r="E14" s="60">
        <v>4879000</v>
      </c>
      <c r="F14" s="60">
        <v>14850</v>
      </c>
      <c r="G14" s="60">
        <v>0</v>
      </c>
      <c r="H14" s="60">
        <v>0</v>
      </c>
      <c r="I14" s="60">
        <v>14850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14850</v>
      </c>
      <c r="W14" s="60">
        <v>2424943</v>
      </c>
      <c r="X14" s="60">
        <v>-2410093</v>
      </c>
      <c r="Y14" s="61">
        <v>-99.39</v>
      </c>
      <c r="Z14" s="62">
        <v>4879000</v>
      </c>
    </row>
    <row r="15" spans="1:26" ht="12.75">
      <c r="A15" s="58" t="s">
        <v>41</v>
      </c>
      <c r="B15" s="19">
        <v>24270817</v>
      </c>
      <c r="C15" s="19">
        <v>0</v>
      </c>
      <c r="D15" s="59">
        <v>40143085</v>
      </c>
      <c r="E15" s="60">
        <v>40143085</v>
      </c>
      <c r="F15" s="60">
        <v>141124</v>
      </c>
      <c r="G15" s="60">
        <v>0</v>
      </c>
      <c r="H15" s="60">
        <v>0</v>
      </c>
      <c r="I15" s="60">
        <v>141124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141124</v>
      </c>
      <c r="W15" s="60"/>
      <c r="X15" s="60">
        <v>141124</v>
      </c>
      <c r="Y15" s="61">
        <v>0</v>
      </c>
      <c r="Z15" s="62">
        <v>40143085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109975992</v>
      </c>
      <c r="C17" s="19">
        <v>0</v>
      </c>
      <c r="D17" s="59">
        <v>48231300</v>
      </c>
      <c r="E17" s="60">
        <v>48231300</v>
      </c>
      <c r="F17" s="60">
        <v>1066745</v>
      </c>
      <c r="G17" s="60">
        <v>0</v>
      </c>
      <c r="H17" s="60">
        <v>0</v>
      </c>
      <c r="I17" s="60">
        <v>1066745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1066745</v>
      </c>
      <c r="W17" s="60">
        <v>23971747</v>
      </c>
      <c r="X17" s="60">
        <v>-22905002</v>
      </c>
      <c r="Y17" s="61">
        <v>-95.55</v>
      </c>
      <c r="Z17" s="62">
        <v>48231300</v>
      </c>
    </row>
    <row r="18" spans="1:26" ht="12.75">
      <c r="A18" s="70" t="s">
        <v>44</v>
      </c>
      <c r="B18" s="71">
        <f>SUM(B11:B17)</f>
        <v>237136370</v>
      </c>
      <c r="C18" s="71">
        <f>SUM(C11:C17)</f>
        <v>0</v>
      </c>
      <c r="D18" s="72">
        <f aca="true" t="shared" si="1" ref="D18:Z18">SUM(D11:D17)</f>
        <v>201182786</v>
      </c>
      <c r="E18" s="73">
        <f t="shared" si="1"/>
        <v>201182786</v>
      </c>
      <c r="F18" s="73">
        <f t="shared" si="1"/>
        <v>7029795</v>
      </c>
      <c r="G18" s="73">
        <f t="shared" si="1"/>
        <v>0</v>
      </c>
      <c r="H18" s="73">
        <f t="shared" si="1"/>
        <v>0</v>
      </c>
      <c r="I18" s="73">
        <f t="shared" si="1"/>
        <v>7029795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7029795</v>
      </c>
      <c r="W18" s="73">
        <f t="shared" si="1"/>
        <v>80039364</v>
      </c>
      <c r="X18" s="73">
        <f t="shared" si="1"/>
        <v>-73009569</v>
      </c>
      <c r="Y18" s="67">
        <f>+IF(W18&lt;&gt;0,(X18/W18)*100,0)</f>
        <v>-91.21707788682579</v>
      </c>
      <c r="Z18" s="74">
        <f t="shared" si="1"/>
        <v>201182786</v>
      </c>
    </row>
    <row r="19" spans="1:26" ht="12.75">
      <c r="A19" s="70" t="s">
        <v>45</v>
      </c>
      <c r="B19" s="75">
        <f>+B10-B18</f>
        <v>-45159265</v>
      </c>
      <c r="C19" s="75">
        <f>+C10-C18</f>
        <v>0</v>
      </c>
      <c r="D19" s="76">
        <f aca="true" t="shared" si="2" ref="D19:Z19">+D10-D18</f>
        <v>-14651593</v>
      </c>
      <c r="E19" s="77">
        <f t="shared" si="2"/>
        <v>-14651593</v>
      </c>
      <c r="F19" s="77">
        <f t="shared" si="2"/>
        <v>-3017051</v>
      </c>
      <c r="G19" s="77">
        <f t="shared" si="2"/>
        <v>0</v>
      </c>
      <c r="H19" s="77">
        <f t="shared" si="2"/>
        <v>0</v>
      </c>
      <c r="I19" s="77">
        <f t="shared" si="2"/>
        <v>-3017051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-3017051</v>
      </c>
      <c r="W19" s="77">
        <f>IF(E10=E18,0,W10-W18)</f>
        <v>38088659</v>
      </c>
      <c r="X19" s="77">
        <f t="shared" si="2"/>
        <v>-41105710</v>
      </c>
      <c r="Y19" s="78">
        <f>+IF(W19&lt;&gt;0,(X19/W19)*100,0)</f>
        <v>-107.92112686351074</v>
      </c>
      <c r="Z19" s="79">
        <f t="shared" si="2"/>
        <v>-14651593</v>
      </c>
    </row>
    <row r="20" spans="1:26" ht="12.75">
      <c r="A20" s="58" t="s">
        <v>46</v>
      </c>
      <c r="B20" s="19">
        <v>70048369</v>
      </c>
      <c r="C20" s="19">
        <v>0</v>
      </c>
      <c r="D20" s="59">
        <v>104708000</v>
      </c>
      <c r="E20" s="60">
        <v>104708000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104708000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68060200</v>
      </c>
      <c r="X21" s="82">
        <v>-68060200</v>
      </c>
      <c r="Y21" s="83">
        <v>-100</v>
      </c>
      <c r="Z21" s="84">
        <v>0</v>
      </c>
    </row>
    <row r="22" spans="1:26" ht="22.5">
      <c r="A22" s="85" t="s">
        <v>282</v>
      </c>
      <c r="B22" s="86">
        <f>SUM(B19:B21)</f>
        <v>24889104</v>
      </c>
      <c r="C22" s="86">
        <f>SUM(C19:C21)</f>
        <v>0</v>
      </c>
      <c r="D22" s="87">
        <f aca="true" t="shared" si="3" ref="D22:Z22">SUM(D19:D21)</f>
        <v>90056407</v>
      </c>
      <c r="E22" s="88">
        <f t="shared" si="3"/>
        <v>90056407</v>
      </c>
      <c r="F22" s="88">
        <f t="shared" si="3"/>
        <v>-3017051</v>
      </c>
      <c r="G22" s="88">
        <f t="shared" si="3"/>
        <v>0</v>
      </c>
      <c r="H22" s="88">
        <f t="shared" si="3"/>
        <v>0</v>
      </c>
      <c r="I22" s="88">
        <f t="shared" si="3"/>
        <v>-3017051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-3017051</v>
      </c>
      <c r="W22" s="88">
        <f t="shared" si="3"/>
        <v>106148859</v>
      </c>
      <c r="X22" s="88">
        <f t="shared" si="3"/>
        <v>-109165910</v>
      </c>
      <c r="Y22" s="89">
        <f>+IF(W22&lt;&gt;0,(X22/W22)*100,0)</f>
        <v>-102.84228302444589</v>
      </c>
      <c r="Z22" s="90">
        <f t="shared" si="3"/>
        <v>90056407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24889104</v>
      </c>
      <c r="C24" s="75">
        <f>SUM(C22:C23)</f>
        <v>0</v>
      </c>
      <c r="D24" s="76">
        <f aca="true" t="shared" si="4" ref="D24:Z24">SUM(D22:D23)</f>
        <v>90056407</v>
      </c>
      <c r="E24" s="77">
        <f t="shared" si="4"/>
        <v>90056407</v>
      </c>
      <c r="F24" s="77">
        <f t="shared" si="4"/>
        <v>-3017051</v>
      </c>
      <c r="G24" s="77">
        <f t="shared" si="4"/>
        <v>0</v>
      </c>
      <c r="H24" s="77">
        <f t="shared" si="4"/>
        <v>0</v>
      </c>
      <c r="I24" s="77">
        <f t="shared" si="4"/>
        <v>-3017051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-3017051</v>
      </c>
      <c r="W24" s="77">
        <f t="shared" si="4"/>
        <v>106148859</v>
      </c>
      <c r="X24" s="77">
        <f t="shared" si="4"/>
        <v>-109165910</v>
      </c>
      <c r="Y24" s="78">
        <f>+IF(W24&lt;&gt;0,(X24/W24)*100,0)</f>
        <v>-102.84228302444589</v>
      </c>
      <c r="Z24" s="79">
        <f t="shared" si="4"/>
        <v>90056407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71160561</v>
      </c>
      <c r="C27" s="22">
        <v>0</v>
      </c>
      <c r="D27" s="99">
        <v>96598600</v>
      </c>
      <c r="E27" s="100">
        <v>96598600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48299300</v>
      </c>
      <c r="X27" s="100">
        <v>-48299300</v>
      </c>
      <c r="Y27" s="101">
        <v>-100</v>
      </c>
      <c r="Z27" s="102">
        <v>96598600</v>
      </c>
    </row>
    <row r="28" spans="1:26" ht="12.75">
      <c r="A28" s="103" t="s">
        <v>46</v>
      </c>
      <c r="B28" s="19">
        <v>69047542</v>
      </c>
      <c r="C28" s="19">
        <v>0</v>
      </c>
      <c r="D28" s="59">
        <v>95822600</v>
      </c>
      <c r="E28" s="60">
        <v>95822600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47911300</v>
      </c>
      <c r="X28" s="60">
        <v>-47911300</v>
      </c>
      <c r="Y28" s="61">
        <v>-100</v>
      </c>
      <c r="Z28" s="62">
        <v>95822600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2113019</v>
      </c>
      <c r="C31" s="19">
        <v>0</v>
      </c>
      <c r="D31" s="59">
        <v>776000</v>
      </c>
      <c r="E31" s="60">
        <v>776000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388000</v>
      </c>
      <c r="X31" s="60">
        <v>-388000</v>
      </c>
      <c r="Y31" s="61">
        <v>-100</v>
      </c>
      <c r="Z31" s="62">
        <v>776000</v>
      </c>
    </row>
    <row r="32" spans="1:26" ht="12.75">
      <c r="A32" s="70" t="s">
        <v>54</v>
      </c>
      <c r="B32" s="22">
        <f>SUM(B28:B31)</f>
        <v>71160561</v>
      </c>
      <c r="C32" s="22">
        <f>SUM(C28:C31)</f>
        <v>0</v>
      </c>
      <c r="D32" s="99">
        <f aca="true" t="shared" si="5" ref="D32:Z32">SUM(D28:D31)</f>
        <v>96598600</v>
      </c>
      <c r="E32" s="100">
        <f t="shared" si="5"/>
        <v>96598600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48299300</v>
      </c>
      <c r="X32" s="100">
        <f t="shared" si="5"/>
        <v>-48299300</v>
      </c>
      <c r="Y32" s="101">
        <f>+IF(W32&lt;&gt;0,(X32/W32)*100,0)</f>
        <v>-100</v>
      </c>
      <c r="Z32" s="102">
        <f t="shared" si="5"/>
        <v>96598600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54126808</v>
      </c>
      <c r="C35" s="19">
        <v>0</v>
      </c>
      <c r="D35" s="59">
        <v>88204784</v>
      </c>
      <c r="E35" s="60">
        <v>88204784</v>
      </c>
      <c r="F35" s="60">
        <v>249603589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44102392</v>
      </c>
      <c r="X35" s="60">
        <v>-44102392</v>
      </c>
      <c r="Y35" s="61">
        <v>-100</v>
      </c>
      <c r="Z35" s="62">
        <v>88204784</v>
      </c>
    </row>
    <row r="36" spans="1:26" ht="12.75">
      <c r="A36" s="58" t="s">
        <v>57</v>
      </c>
      <c r="B36" s="19">
        <v>590023860</v>
      </c>
      <c r="C36" s="19">
        <v>0</v>
      </c>
      <c r="D36" s="59">
        <v>576307922</v>
      </c>
      <c r="E36" s="60">
        <v>576307922</v>
      </c>
      <c r="F36" s="60">
        <v>590445859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288153961</v>
      </c>
      <c r="X36" s="60">
        <v>-288153961</v>
      </c>
      <c r="Y36" s="61">
        <v>-100</v>
      </c>
      <c r="Z36" s="62">
        <v>576307922</v>
      </c>
    </row>
    <row r="37" spans="1:26" ht="12.75">
      <c r="A37" s="58" t="s">
        <v>58</v>
      </c>
      <c r="B37" s="19">
        <v>115322718</v>
      </c>
      <c r="C37" s="19">
        <v>0</v>
      </c>
      <c r="D37" s="59">
        <v>64801066</v>
      </c>
      <c r="E37" s="60">
        <v>64801066</v>
      </c>
      <c r="F37" s="60">
        <v>70925887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32400533</v>
      </c>
      <c r="X37" s="60">
        <v>-32400533</v>
      </c>
      <c r="Y37" s="61">
        <v>-100</v>
      </c>
      <c r="Z37" s="62">
        <v>64801066</v>
      </c>
    </row>
    <row r="38" spans="1:26" ht="12.75">
      <c r="A38" s="58" t="s">
        <v>59</v>
      </c>
      <c r="B38" s="19">
        <v>56071674</v>
      </c>
      <c r="C38" s="19">
        <v>0</v>
      </c>
      <c r="D38" s="59">
        <v>48784614</v>
      </c>
      <c r="E38" s="60">
        <v>48784614</v>
      </c>
      <c r="F38" s="60">
        <v>46461537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24392307</v>
      </c>
      <c r="X38" s="60">
        <v>-24392307</v>
      </c>
      <c r="Y38" s="61">
        <v>-100</v>
      </c>
      <c r="Z38" s="62">
        <v>48784614</v>
      </c>
    </row>
    <row r="39" spans="1:26" ht="12.75">
      <c r="A39" s="58" t="s">
        <v>60</v>
      </c>
      <c r="B39" s="19">
        <v>472756276</v>
      </c>
      <c r="C39" s="19">
        <v>0</v>
      </c>
      <c r="D39" s="59">
        <v>550927026</v>
      </c>
      <c r="E39" s="60">
        <v>550927026</v>
      </c>
      <c r="F39" s="60">
        <v>722662024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275463513</v>
      </c>
      <c r="X39" s="60">
        <v>-275463513</v>
      </c>
      <c r="Y39" s="61">
        <v>-100</v>
      </c>
      <c r="Z39" s="62">
        <v>550927026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50041243</v>
      </c>
      <c r="C42" s="19">
        <v>0</v>
      </c>
      <c r="D42" s="59">
        <v>95916006</v>
      </c>
      <c r="E42" s="60">
        <v>95916006</v>
      </c>
      <c r="F42" s="60">
        <v>35687775</v>
      </c>
      <c r="G42" s="60">
        <v>0</v>
      </c>
      <c r="H42" s="60">
        <v>0</v>
      </c>
      <c r="I42" s="60">
        <v>35687775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35687775</v>
      </c>
      <c r="W42" s="60">
        <v>83132549</v>
      </c>
      <c r="X42" s="60">
        <v>-47444774</v>
      </c>
      <c r="Y42" s="61">
        <v>-57.07</v>
      </c>
      <c r="Z42" s="62">
        <v>95916006</v>
      </c>
    </row>
    <row r="43" spans="1:26" ht="12.75">
      <c r="A43" s="58" t="s">
        <v>63</v>
      </c>
      <c r="B43" s="19">
        <v>-61479893</v>
      </c>
      <c r="C43" s="19">
        <v>0</v>
      </c>
      <c r="D43" s="59">
        <v>-96598600</v>
      </c>
      <c r="E43" s="60">
        <v>-96598600</v>
      </c>
      <c r="F43" s="60">
        <v>-8178485</v>
      </c>
      <c r="G43" s="60">
        <v>0</v>
      </c>
      <c r="H43" s="60">
        <v>0</v>
      </c>
      <c r="I43" s="60">
        <v>-8178485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-8178485</v>
      </c>
      <c r="W43" s="60">
        <v>-48011083</v>
      </c>
      <c r="X43" s="60">
        <v>39832598</v>
      </c>
      <c r="Y43" s="61">
        <v>-82.97</v>
      </c>
      <c r="Z43" s="62">
        <v>-96598600</v>
      </c>
    </row>
    <row r="44" spans="1:26" ht="12.75">
      <c r="A44" s="58" t="s">
        <v>64</v>
      </c>
      <c r="B44" s="19">
        <v>63803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4578406</v>
      </c>
      <c r="C45" s="22">
        <v>0</v>
      </c>
      <c r="D45" s="99">
        <v>217602</v>
      </c>
      <c r="E45" s="100">
        <v>217602</v>
      </c>
      <c r="F45" s="100">
        <v>25184409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36021662</v>
      </c>
      <c r="X45" s="100">
        <v>-36021662</v>
      </c>
      <c r="Y45" s="101">
        <v>-100</v>
      </c>
      <c r="Z45" s="102">
        <v>217602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-4.210226417809528</v>
      </c>
      <c r="C58" s="5">
        <f>IF(C67=0,0,+(C76/C67)*100)</f>
        <v>0</v>
      </c>
      <c r="D58" s="6">
        <f aca="true" t="shared" si="6" ref="D58:Z58">IF(D67=0,0,+(D76/D67)*100)</f>
        <v>53.546641255503324</v>
      </c>
      <c r="E58" s="7">
        <f t="shared" si="6"/>
        <v>53.546641255503324</v>
      </c>
      <c r="F58" s="7">
        <f t="shared" si="6"/>
        <v>19.059737214868363</v>
      </c>
      <c r="G58" s="7">
        <f t="shared" si="6"/>
        <v>0</v>
      </c>
      <c r="H58" s="7">
        <f t="shared" si="6"/>
        <v>0</v>
      </c>
      <c r="I58" s="7">
        <f t="shared" si="6"/>
        <v>19.059737214868363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19.059737214868363</v>
      </c>
      <c r="W58" s="7">
        <f t="shared" si="6"/>
        <v>57.71973520772777</v>
      </c>
      <c r="X58" s="7">
        <f t="shared" si="6"/>
        <v>0</v>
      </c>
      <c r="Y58" s="7">
        <f t="shared" si="6"/>
        <v>0</v>
      </c>
      <c r="Z58" s="8">
        <f t="shared" si="6"/>
        <v>53.546641255503324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50</v>
      </c>
      <c r="E59" s="10">
        <f t="shared" si="7"/>
        <v>50</v>
      </c>
      <c r="F59" s="10">
        <f t="shared" si="7"/>
        <v>2910.0992137776116</v>
      </c>
      <c r="G59" s="10">
        <f t="shared" si="7"/>
        <v>0</v>
      </c>
      <c r="H59" s="10">
        <f t="shared" si="7"/>
        <v>0</v>
      </c>
      <c r="I59" s="10">
        <f t="shared" si="7"/>
        <v>2910.0992137776116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2910.0992137776116</v>
      </c>
      <c r="W59" s="10">
        <f t="shared" si="7"/>
        <v>50</v>
      </c>
      <c r="X59" s="10">
        <f t="shared" si="7"/>
        <v>0</v>
      </c>
      <c r="Y59" s="10">
        <f t="shared" si="7"/>
        <v>0</v>
      </c>
      <c r="Z59" s="11">
        <f t="shared" si="7"/>
        <v>50</v>
      </c>
    </row>
    <row r="60" spans="1:26" ht="12.75">
      <c r="A60" s="38" t="s">
        <v>32</v>
      </c>
      <c r="B60" s="12">
        <f t="shared" si="7"/>
        <v>-9.455470006077054</v>
      </c>
      <c r="C60" s="12">
        <f t="shared" si="7"/>
        <v>0</v>
      </c>
      <c r="D60" s="3">
        <f t="shared" si="7"/>
        <v>55.13189013996388</v>
      </c>
      <c r="E60" s="13">
        <f t="shared" si="7"/>
        <v>55.13189013996388</v>
      </c>
      <c r="F60" s="13">
        <f t="shared" si="7"/>
        <v>9.858328870925256</v>
      </c>
      <c r="G60" s="13">
        <f t="shared" si="7"/>
        <v>0</v>
      </c>
      <c r="H60" s="13">
        <f t="shared" si="7"/>
        <v>0</v>
      </c>
      <c r="I60" s="13">
        <f t="shared" si="7"/>
        <v>9.858328870925256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9.858328870925256</v>
      </c>
      <c r="W60" s="13">
        <f t="shared" si="7"/>
        <v>62.05876537493869</v>
      </c>
      <c r="X60" s="13">
        <f t="shared" si="7"/>
        <v>0</v>
      </c>
      <c r="Y60" s="13">
        <f t="shared" si="7"/>
        <v>0</v>
      </c>
      <c r="Z60" s="14">
        <f t="shared" si="7"/>
        <v>55.13189013996388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80</v>
      </c>
      <c r="E61" s="13">
        <f t="shared" si="7"/>
        <v>80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105.78610593444</v>
      </c>
      <c r="X61" s="13">
        <f t="shared" si="7"/>
        <v>0</v>
      </c>
      <c r="Y61" s="13">
        <f t="shared" si="7"/>
        <v>0</v>
      </c>
      <c r="Z61" s="14">
        <f t="shared" si="7"/>
        <v>80</v>
      </c>
    </row>
    <row r="62" spans="1:26" ht="12.75">
      <c r="A62" s="39" t="s">
        <v>104</v>
      </c>
      <c r="B62" s="12">
        <f t="shared" si="7"/>
        <v>-24.678924835469775</v>
      </c>
      <c r="C62" s="12">
        <f t="shared" si="7"/>
        <v>0</v>
      </c>
      <c r="D62" s="3">
        <f t="shared" si="7"/>
        <v>30.00000258808571</v>
      </c>
      <c r="E62" s="13">
        <f t="shared" si="7"/>
        <v>30.00000258808571</v>
      </c>
      <c r="F62" s="13">
        <f t="shared" si="7"/>
        <v>5.610481668751823</v>
      </c>
      <c r="G62" s="13">
        <f t="shared" si="7"/>
        <v>0</v>
      </c>
      <c r="H62" s="13">
        <f t="shared" si="7"/>
        <v>0</v>
      </c>
      <c r="I62" s="13">
        <f t="shared" si="7"/>
        <v>5.610481668751823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5.610481668751823</v>
      </c>
      <c r="W62" s="13">
        <f t="shared" si="7"/>
        <v>39.91015399791381</v>
      </c>
      <c r="X62" s="13">
        <f t="shared" si="7"/>
        <v>0</v>
      </c>
      <c r="Y62" s="13">
        <f t="shared" si="7"/>
        <v>0</v>
      </c>
      <c r="Z62" s="14">
        <f t="shared" si="7"/>
        <v>30.00000258808571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20.000001891145835</v>
      </c>
      <c r="E63" s="13">
        <f t="shared" si="7"/>
        <v>20.000001891145835</v>
      </c>
      <c r="F63" s="13">
        <f t="shared" si="7"/>
        <v>12.192700039081297</v>
      </c>
      <c r="G63" s="13">
        <f t="shared" si="7"/>
        <v>0</v>
      </c>
      <c r="H63" s="13">
        <f t="shared" si="7"/>
        <v>0</v>
      </c>
      <c r="I63" s="13">
        <f t="shared" si="7"/>
        <v>12.192700039081297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12.192700039081297</v>
      </c>
      <c r="W63" s="13">
        <f t="shared" si="7"/>
        <v>13.827384670137851</v>
      </c>
      <c r="X63" s="13">
        <f t="shared" si="7"/>
        <v>0</v>
      </c>
      <c r="Y63" s="13">
        <f t="shared" si="7"/>
        <v>0</v>
      </c>
      <c r="Z63" s="14">
        <f t="shared" si="7"/>
        <v>20.000001891145835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19.999997017621087</v>
      </c>
      <c r="E64" s="13">
        <f t="shared" si="7"/>
        <v>19.999997017621087</v>
      </c>
      <c r="F64" s="13">
        <f t="shared" si="7"/>
        <v>11.596897154144918</v>
      </c>
      <c r="G64" s="13">
        <f t="shared" si="7"/>
        <v>0</v>
      </c>
      <c r="H64" s="13">
        <f t="shared" si="7"/>
        <v>0</v>
      </c>
      <c r="I64" s="13">
        <f t="shared" si="7"/>
        <v>11.596897154144918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11.596897154144918</v>
      </c>
      <c r="W64" s="13">
        <f t="shared" si="7"/>
        <v>20.000071577093898</v>
      </c>
      <c r="X64" s="13">
        <f t="shared" si="7"/>
        <v>0</v>
      </c>
      <c r="Y64" s="13">
        <f t="shared" si="7"/>
        <v>0</v>
      </c>
      <c r="Z64" s="14">
        <f t="shared" si="7"/>
        <v>19.999997017621087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44.999995425848894</v>
      </c>
      <c r="E66" s="16">
        <f t="shared" si="7"/>
        <v>44.999995425848894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36.00001646693645</v>
      </c>
      <c r="X66" s="16">
        <f t="shared" si="7"/>
        <v>0</v>
      </c>
      <c r="Y66" s="16">
        <f t="shared" si="7"/>
        <v>0</v>
      </c>
      <c r="Z66" s="17">
        <f t="shared" si="7"/>
        <v>44.999995425848894</v>
      </c>
    </row>
    <row r="67" spans="1:26" ht="12.75" hidden="1">
      <c r="A67" s="41" t="s">
        <v>287</v>
      </c>
      <c r="B67" s="24">
        <v>74993924</v>
      </c>
      <c r="C67" s="24"/>
      <c r="D67" s="25">
        <v>81727860</v>
      </c>
      <c r="E67" s="26">
        <v>81727860</v>
      </c>
      <c r="F67" s="26">
        <v>3480410</v>
      </c>
      <c r="G67" s="26"/>
      <c r="H67" s="26"/>
      <c r="I67" s="26">
        <v>3480410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3480410</v>
      </c>
      <c r="W67" s="26">
        <v>42300026</v>
      </c>
      <c r="X67" s="26"/>
      <c r="Y67" s="25"/>
      <c r="Z67" s="27">
        <v>81727860</v>
      </c>
    </row>
    <row r="68" spans="1:26" ht="12.75" hidden="1">
      <c r="A68" s="37" t="s">
        <v>31</v>
      </c>
      <c r="B68" s="19">
        <v>7694858</v>
      </c>
      <c r="C68" s="19"/>
      <c r="D68" s="20">
        <v>7981014</v>
      </c>
      <c r="E68" s="21">
        <v>7981014</v>
      </c>
      <c r="F68" s="21">
        <v>10684</v>
      </c>
      <c r="G68" s="21"/>
      <c r="H68" s="21"/>
      <c r="I68" s="21">
        <v>10684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10684</v>
      </c>
      <c r="W68" s="21">
        <v>5771890</v>
      </c>
      <c r="X68" s="21"/>
      <c r="Y68" s="20"/>
      <c r="Z68" s="23">
        <v>7981014</v>
      </c>
    </row>
    <row r="69" spans="1:26" ht="12.75" hidden="1">
      <c r="A69" s="38" t="s">
        <v>32</v>
      </c>
      <c r="B69" s="19">
        <v>67299066</v>
      </c>
      <c r="C69" s="19"/>
      <c r="D69" s="20">
        <v>65002054</v>
      </c>
      <c r="E69" s="21">
        <v>65002054</v>
      </c>
      <c r="F69" s="21">
        <v>3469726</v>
      </c>
      <c r="G69" s="21"/>
      <c r="H69" s="21"/>
      <c r="I69" s="21">
        <v>3469726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3469726</v>
      </c>
      <c r="W69" s="21">
        <v>32155738</v>
      </c>
      <c r="X69" s="21"/>
      <c r="Y69" s="20"/>
      <c r="Z69" s="23">
        <v>65002054</v>
      </c>
    </row>
    <row r="70" spans="1:26" ht="12.75" hidden="1">
      <c r="A70" s="39" t="s">
        <v>103</v>
      </c>
      <c r="B70" s="19">
        <v>25972337</v>
      </c>
      <c r="C70" s="19"/>
      <c r="D70" s="20">
        <v>36128820</v>
      </c>
      <c r="E70" s="21">
        <v>36128820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14852960</v>
      </c>
      <c r="X70" s="21"/>
      <c r="Y70" s="20"/>
      <c r="Z70" s="23">
        <v>36128820</v>
      </c>
    </row>
    <row r="71" spans="1:26" ht="12.75" hidden="1">
      <c r="A71" s="39" t="s">
        <v>104</v>
      </c>
      <c r="B71" s="19">
        <v>25784928</v>
      </c>
      <c r="C71" s="19"/>
      <c r="D71" s="20">
        <v>11591579</v>
      </c>
      <c r="E71" s="21">
        <v>11591579</v>
      </c>
      <c r="F71" s="21">
        <v>2253229</v>
      </c>
      <c r="G71" s="21"/>
      <c r="H71" s="21"/>
      <c r="I71" s="21">
        <v>2253229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2253229</v>
      </c>
      <c r="W71" s="21">
        <v>6301449</v>
      </c>
      <c r="X71" s="21"/>
      <c r="Y71" s="20"/>
      <c r="Z71" s="23">
        <v>11591579</v>
      </c>
    </row>
    <row r="72" spans="1:26" ht="12.75" hidden="1">
      <c r="A72" s="39" t="s">
        <v>105</v>
      </c>
      <c r="B72" s="19">
        <v>9586422</v>
      </c>
      <c r="C72" s="19"/>
      <c r="D72" s="20">
        <v>10575599</v>
      </c>
      <c r="E72" s="21">
        <v>10575599</v>
      </c>
      <c r="F72" s="21">
        <v>752278</v>
      </c>
      <c r="G72" s="21"/>
      <c r="H72" s="21"/>
      <c r="I72" s="21">
        <v>752278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752278</v>
      </c>
      <c r="W72" s="21">
        <v>7648301</v>
      </c>
      <c r="X72" s="21"/>
      <c r="Y72" s="20"/>
      <c r="Z72" s="23">
        <v>10575599</v>
      </c>
    </row>
    <row r="73" spans="1:26" ht="12.75" hidden="1">
      <c r="A73" s="39" t="s">
        <v>106</v>
      </c>
      <c r="B73" s="19">
        <v>5955379</v>
      </c>
      <c r="C73" s="19"/>
      <c r="D73" s="20">
        <v>6706056</v>
      </c>
      <c r="E73" s="21">
        <v>6706056</v>
      </c>
      <c r="F73" s="21">
        <v>464219</v>
      </c>
      <c r="G73" s="21"/>
      <c r="H73" s="21"/>
      <c r="I73" s="21">
        <v>464219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464219</v>
      </c>
      <c r="W73" s="21">
        <v>3353028</v>
      </c>
      <c r="X73" s="21"/>
      <c r="Y73" s="20"/>
      <c r="Z73" s="23">
        <v>6706056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8744792</v>
      </c>
      <c r="E75" s="30">
        <v>8744792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4372398</v>
      </c>
      <c r="X75" s="30"/>
      <c r="Y75" s="29"/>
      <c r="Z75" s="31">
        <v>8744792</v>
      </c>
    </row>
    <row r="76" spans="1:26" ht="12.75" hidden="1">
      <c r="A76" s="42" t="s">
        <v>288</v>
      </c>
      <c r="B76" s="32">
        <v>-3157414</v>
      </c>
      <c r="C76" s="32"/>
      <c r="D76" s="33">
        <v>43762524</v>
      </c>
      <c r="E76" s="34">
        <v>43762524</v>
      </c>
      <c r="F76" s="34">
        <v>663357</v>
      </c>
      <c r="G76" s="34"/>
      <c r="H76" s="34"/>
      <c r="I76" s="34">
        <v>663357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663357</v>
      </c>
      <c r="W76" s="34">
        <v>24415463</v>
      </c>
      <c r="X76" s="34"/>
      <c r="Y76" s="33"/>
      <c r="Z76" s="35">
        <v>43762524</v>
      </c>
    </row>
    <row r="77" spans="1:26" ht="12.75" hidden="1">
      <c r="A77" s="37" t="s">
        <v>31</v>
      </c>
      <c r="B77" s="19"/>
      <c r="C77" s="19"/>
      <c r="D77" s="20">
        <v>3990507</v>
      </c>
      <c r="E77" s="21">
        <v>3990507</v>
      </c>
      <c r="F77" s="21">
        <v>310915</v>
      </c>
      <c r="G77" s="21"/>
      <c r="H77" s="21"/>
      <c r="I77" s="21">
        <v>310915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310915</v>
      </c>
      <c r="W77" s="21">
        <v>2885945</v>
      </c>
      <c r="X77" s="21"/>
      <c r="Y77" s="20"/>
      <c r="Z77" s="23">
        <v>3990507</v>
      </c>
    </row>
    <row r="78" spans="1:26" ht="12.75" hidden="1">
      <c r="A78" s="38" t="s">
        <v>32</v>
      </c>
      <c r="B78" s="19">
        <v>-6363443</v>
      </c>
      <c r="C78" s="19"/>
      <c r="D78" s="20">
        <v>35836861</v>
      </c>
      <c r="E78" s="21">
        <v>35836861</v>
      </c>
      <c r="F78" s="21">
        <v>342057</v>
      </c>
      <c r="G78" s="21"/>
      <c r="H78" s="21"/>
      <c r="I78" s="21">
        <v>342057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342057</v>
      </c>
      <c r="W78" s="21">
        <v>19955454</v>
      </c>
      <c r="X78" s="21"/>
      <c r="Y78" s="20"/>
      <c r="Z78" s="23">
        <v>35836861</v>
      </c>
    </row>
    <row r="79" spans="1:26" ht="12.75" hidden="1">
      <c r="A79" s="39" t="s">
        <v>103</v>
      </c>
      <c r="B79" s="19"/>
      <c r="C79" s="19"/>
      <c r="D79" s="20">
        <v>28903056</v>
      </c>
      <c r="E79" s="21">
        <v>28903056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15712368</v>
      </c>
      <c r="X79" s="21"/>
      <c r="Y79" s="20"/>
      <c r="Z79" s="23">
        <v>28903056</v>
      </c>
    </row>
    <row r="80" spans="1:26" ht="12.75" hidden="1">
      <c r="A80" s="39" t="s">
        <v>104</v>
      </c>
      <c r="B80" s="19">
        <v>-6363443</v>
      </c>
      <c r="C80" s="19"/>
      <c r="D80" s="20">
        <v>3477474</v>
      </c>
      <c r="E80" s="21">
        <v>3477474</v>
      </c>
      <c r="F80" s="21">
        <v>126417</v>
      </c>
      <c r="G80" s="21"/>
      <c r="H80" s="21"/>
      <c r="I80" s="21">
        <v>126417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126417</v>
      </c>
      <c r="W80" s="21">
        <v>2514918</v>
      </c>
      <c r="X80" s="21"/>
      <c r="Y80" s="20"/>
      <c r="Z80" s="23">
        <v>3477474</v>
      </c>
    </row>
    <row r="81" spans="1:26" ht="12.75" hidden="1">
      <c r="A81" s="39" t="s">
        <v>105</v>
      </c>
      <c r="B81" s="19"/>
      <c r="C81" s="19"/>
      <c r="D81" s="20">
        <v>2115120</v>
      </c>
      <c r="E81" s="21">
        <v>2115120</v>
      </c>
      <c r="F81" s="21">
        <v>91723</v>
      </c>
      <c r="G81" s="21"/>
      <c r="H81" s="21"/>
      <c r="I81" s="21">
        <v>91723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91723</v>
      </c>
      <c r="W81" s="21">
        <v>1057560</v>
      </c>
      <c r="X81" s="21"/>
      <c r="Y81" s="20"/>
      <c r="Z81" s="23">
        <v>2115120</v>
      </c>
    </row>
    <row r="82" spans="1:26" ht="12.75" hidden="1">
      <c r="A82" s="39" t="s">
        <v>106</v>
      </c>
      <c r="B82" s="19"/>
      <c r="C82" s="19"/>
      <c r="D82" s="20">
        <v>1341211</v>
      </c>
      <c r="E82" s="21">
        <v>1341211</v>
      </c>
      <c r="F82" s="21">
        <v>53835</v>
      </c>
      <c r="G82" s="21"/>
      <c r="H82" s="21"/>
      <c r="I82" s="21">
        <v>53835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53835</v>
      </c>
      <c r="W82" s="21">
        <v>670608</v>
      </c>
      <c r="X82" s="21"/>
      <c r="Y82" s="20"/>
      <c r="Z82" s="23">
        <v>1341211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70082</v>
      </c>
      <c r="G83" s="21"/>
      <c r="H83" s="21"/>
      <c r="I83" s="21">
        <v>70082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70082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3206029</v>
      </c>
      <c r="C84" s="28"/>
      <c r="D84" s="29">
        <v>3935156</v>
      </c>
      <c r="E84" s="30">
        <v>3935156</v>
      </c>
      <c r="F84" s="30">
        <v>10385</v>
      </c>
      <c r="G84" s="30"/>
      <c r="H84" s="30"/>
      <c r="I84" s="30">
        <v>10385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10385</v>
      </c>
      <c r="W84" s="30">
        <v>1574064</v>
      </c>
      <c r="X84" s="30"/>
      <c r="Y84" s="29"/>
      <c r="Z84" s="31">
        <v>3935156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500000</v>
      </c>
      <c r="F5" s="358">
        <f t="shared" si="0"/>
        <v>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250000</v>
      </c>
      <c r="Y5" s="358">
        <f t="shared" si="0"/>
        <v>-250000</v>
      </c>
      <c r="Z5" s="359">
        <f>+IF(X5&lt;&gt;0,+(Y5/X5)*100,0)</f>
        <v>-100</v>
      </c>
      <c r="AA5" s="360">
        <f>+AA6+AA8+AA11+AA13+AA15</f>
        <v>500000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</v>
      </c>
      <c r="F15" s="59">
        <f t="shared" si="5"/>
        <v>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250000</v>
      </c>
      <c r="Y15" s="59">
        <f t="shared" si="5"/>
        <v>-250000</v>
      </c>
      <c r="Z15" s="61">
        <f>+IF(X15&lt;&gt;0,+(Y15/X15)*100,0)</f>
        <v>-100</v>
      </c>
      <c r="AA15" s="62">
        <f>SUM(AA16:AA20)</f>
        <v>500000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500000</v>
      </c>
      <c r="F20" s="59">
        <v>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250000</v>
      </c>
      <c r="Y20" s="59">
        <v>-250000</v>
      </c>
      <c r="Z20" s="61">
        <v>-100</v>
      </c>
      <c r="AA20" s="62">
        <v>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6807500</v>
      </c>
      <c r="F40" s="345">
        <f t="shared" si="9"/>
        <v>6807500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3403750</v>
      </c>
      <c r="Y40" s="345">
        <f t="shared" si="9"/>
        <v>-3403750</v>
      </c>
      <c r="Z40" s="336">
        <f>+IF(X40&lt;&gt;0,+(Y40/X40)*100,0)</f>
        <v>-100</v>
      </c>
      <c r="AA40" s="350">
        <f>SUM(AA41:AA49)</f>
        <v>6807500</v>
      </c>
    </row>
    <row r="41" spans="1:27" ht="12.75">
      <c r="A41" s="361" t="s">
        <v>249</v>
      </c>
      <c r="B41" s="142"/>
      <c r="C41" s="362"/>
      <c r="D41" s="363"/>
      <c r="E41" s="362">
        <v>250000</v>
      </c>
      <c r="F41" s="364">
        <v>250000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125000</v>
      </c>
      <c r="Y41" s="364">
        <v>-125000</v>
      </c>
      <c r="Z41" s="365">
        <v>-100</v>
      </c>
      <c r="AA41" s="366">
        <v>250000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5572500</v>
      </c>
      <c r="F43" s="370">
        <v>5572500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2786250</v>
      </c>
      <c r="Y43" s="370">
        <v>-2786250</v>
      </c>
      <c r="Z43" s="371">
        <v>-100</v>
      </c>
      <c r="AA43" s="303">
        <v>5572500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985000</v>
      </c>
      <c r="F48" s="53">
        <v>985000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492500</v>
      </c>
      <c r="Y48" s="53">
        <v>-492500</v>
      </c>
      <c r="Z48" s="94">
        <v>-100</v>
      </c>
      <c r="AA48" s="95">
        <v>985000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7307500</v>
      </c>
      <c r="F60" s="264">
        <f t="shared" si="14"/>
        <v>7307500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3653750</v>
      </c>
      <c r="Y60" s="264">
        <f t="shared" si="14"/>
        <v>-3653750</v>
      </c>
      <c r="Z60" s="337">
        <f>+IF(X60&lt;&gt;0,+(Y60/X60)*100,0)</f>
        <v>-100</v>
      </c>
      <c r="AA60" s="232">
        <f>+AA57+AA54+AA51+AA40+AA37+AA34+AA22+AA5</f>
        <v>7307500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74730627</v>
      </c>
      <c r="D5" s="153">
        <f>SUM(D6:D8)</f>
        <v>0</v>
      </c>
      <c r="E5" s="154">
        <f t="shared" si="0"/>
        <v>89031576</v>
      </c>
      <c r="F5" s="100">
        <f t="shared" si="0"/>
        <v>89031576</v>
      </c>
      <c r="G5" s="100">
        <f t="shared" si="0"/>
        <v>474320</v>
      </c>
      <c r="H5" s="100">
        <f t="shared" si="0"/>
        <v>0</v>
      </c>
      <c r="I5" s="100">
        <f t="shared" si="0"/>
        <v>0</v>
      </c>
      <c r="J5" s="100">
        <f t="shared" si="0"/>
        <v>474320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474320</v>
      </c>
      <c r="X5" s="100">
        <f t="shared" si="0"/>
        <v>43625472</v>
      </c>
      <c r="Y5" s="100">
        <f t="shared" si="0"/>
        <v>-43151152</v>
      </c>
      <c r="Z5" s="137">
        <f>+IF(X5&lt;&gt;0,+(Y5/X5)*100,0)</f>
        <v>-98.91274528789053</v>
      </c>
      <c r="AA5" s="153">
        <f>SUM(AA6:AA8)</f>
        <v>89031576</v>
      </c>
    </row>
    <row r="6" spans="1:27" ht="12.75">
      <c r="A6" s="138" t="s">
        <v>75</v>
      </c>
      <c r="B6" s="136"/>
      <c r="C6" s="155">
        <v>5161924</v>
      </c>
      <c r="D6" s="155"/>
      <c r="E6" s="156">
        <v>2435000</v>
      </c>
      <c r="F6" s="60">
        <v>2435000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1193150</v>
      </c>
      <c r="Y6" s="60">
        <v>-1193150</v>
      </c>
      <c r="Z6" s="140">
        <v>-100</v>
      </c>
      <c r="AA6" s="155">
        <v>2435000</v>
      </c>
    </row>
    <row r="7" spans="1:27" ht="12.75">
      <c r="A7" s="138" t="s">
        <v>76</v>
      </c>
      <c r="B7" s="136"/>
      <c r="C7" s="157">
        <v>69568703</v>
      </c>
      <c r="D7" s="157"/>
      <c r="E7" s="158">
        <v>86596576</v>
      </c>
      <c r="F7" s="159">
        <v>86596576</v>
      </c>
      <c r="G7" s="159">
        <v>472161</v>
      </c>
      <c r="H7" s="159"/>
      <c r="I7" s="159"/>
      <c r="J7" s="159">
        <v>472161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472161</v>
      </c>
      <c r="X7" s="159">
        <v>42432322</v>
      </c>
      <c r="Y7" s="159">
        <v>-41960161</v>
      </c>
      <c r="Z7" s="141">
        <v>-98.89</v>
      </c>
      <c r="AA7" s="157">
        <v>86596576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2159</v>
      </c>
      <c r="H8" s="60"/>
      <c r="I8" s="60"/>
      <c r="J8" s="60">
        <v>2159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2159</v>
      </c>
      <c r="X8" s="60"/>
      <c r="Y8" s="60">
        <v>2159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13294433</v>
      </c>
      <c r="D9" s="153">
        <f>SUM(D10:D14)</f>
        <v>0</v>
      </c>
      <c r="E9" s="154">
        <f t="shared" si="1"/>
        <v>21103332</v>
      </c>
      <c r="F9" s="100">
        <f t="shared" si="1"/>
        <v>21103332</v>
      </c>
      <c r="G9" s="100">
        <f t="shared" si="1"/>
        <v>68698</v>
      </c>
      <c r="H9" s="100">
        <f t="shared" si="1"/>
        <v>0</v>
      </c>
      <c r="I9" s="100">
        <f t="shared" si="1"/>
        <v>0</v>
      </c>
      <c r="J9" s="100">
        <f t="shared" si="1"/>
        <v>68698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68698</v>
      </c>
      <c r="X9" s="100">
        <f t="shared" si="1"/>
        <v>10340634</v>
      </c>
      <c r="Y9" s="100">
        <f t="shared" si="1"/>
        <v>-10271936</v>
      </c>
      <c r="Z9" s="137">
        <f>+IF(X9&lt;&gt;0,+(Y9/X9)*100,0)</f>
        <v>-99.33565001913809</v>
      </c>
      <c r="AA9" s="153">
        <f>SUM(AA10:AA14)</f>
        <v>21103332</v>
      </c>
    </row>
    <row r="10" spans="1:27" ht="12.75">
      <c r="A10" s="138" t="s">
        <v>79</v>
      </c>
      <c r="B10" s="136"/>
      <c r="C10" s="155">
        <v>5387292</v>
      </c>
      <c r="D10" s="155"/>
      <c r="E10" s="156">
        <v>20288000</v>
      </c>
      <c r="F10" s="60">
        <v>20288000</v>
      </c>
      <c r="G10" s="60">
        <v>5622</v>
      </c>
      <c r="H10" s="60"/>
      <c r="I10" s="60"/>
      <c r="J10" s="60">
        <v>5622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5622</v>
      </c>
      <c r="X10" s="60">
        <v>9941120</v>
      </c>
      <c r="Y10" s="60">
        <v>-9935498</v>
      </c>
      <c r="Z10" s="140">
        <v>-99.94</v>
      </c>
      <c r="AA10" s="155">
        <v>20288000</v>
      </c>
    </row>
    <row r="11" spans="1:27" ht="12.75">
      <c r="A11" s="138" t="s">
        <v>80</v>
      </c>
      <c r="B11" s="136"/>
      <c r="C11" s="155">
        <v>7441203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>
        <v>10400</v>
      </c>
      <c r="H12" s="60"/>
      <c r="I12" s="60"/>
      <c r="J12" s="60">
        <v>10400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10400</v>
      </c>
      <c r="X12" s="60"/>
      <c r="Y12" s="60">
        <v>10400</v>
      </c>
      <c r="Z12" s="140">
        <v>0</v>
      </c>
      <c r="AA12" s="155"/>
    </row>
    <row r="13" spans="1:27" ht="12.75">
      <c r="A13" s="138" t="s">
        <v>82</v>
      </c>
      <c r="B13" s="136"/>
      <c r="C13" s="155">
        <v>465938</v>
      </c>
      <c r="D13" s="155"/>
      <c r="E13" s="156">
        <v>815332</v>
      </c>
      <c r="F13" s="60">
        <v>815332</v>
      </c>
      <c r="G13" s="60">
        <v>52676</v>
      </c>
      <c r="H13" s="60"/>
      <c r="I13" s="60"/>
      <c r="J13" s="60">
        <v>52676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52676</v>
      </c>
      <c r="X13" s="60">
        <v>399514</v>
      </c>
      <c r="Y13" s="60">
        <v>-346838</v>
      </c>
      <c r="Z13" s="140">
        <v>-86.81</v>
      </c>
      <c r="AA13" s="155">
        <v>815332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51444464</v>
      </c>
      <c r="D15" s="153">
        <f>SUM(D16:D18)</f>
        <v>0</v>
      </c>
      <c r="E15" s="154">
        <f t="shared" si="2"/>
        <v>19900000</v>
      </c>
      <c r="F15" s="100">
        <f t="shared" si="2"/>
        <v>19900000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9751000</v>
      </c>
      <c r="Y15" s="100">
        <f t="shared" si="2"/>
        <v>-9751000</v>
      </c>
      <c r="Z15" s="137">
        <f>+IF(X15&lt;&gt;0,+(Y15/X15)*100,0)</f>
        <v>-100</v>
      </c>
      <c r="AA15" s="153">
        <f>SUM(AA16:AA18)</f>
        <v>19900000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51444464</v>
      </c>
      <c r="D17" s="155"/>
      <c r="E17" s="156">
        <v>19900000</v>
      </c>
      <c r="F17" s="60">
        <v>19900000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9751000</v>
      </c>
      <c r="Y17" s="60">
        <v>-9751000</v>
      </c>
      <c r="Z17" s="140">
        <v>-100</v>
      </c>
      <c r="AA17" s="155">
        <v>19900000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122555950</v>
      </c>
      <c r="D19" s="153">
        <f>SUM(D20:D23)</f>
        <v>0</v>
      </c>
      <c r="E19" s="154">
        <f t="shared" si="3"/>
        <v>161204285</v>
      </c>
      <c r="F19" s="100">
        <f t="shared" si="3"/>
        <v>161204285</v>
      </c>
      <c r="G19" s="100">
        <f t="shared" si="3"/>
        <v>3469726</v>
      </c>
      <c r="H19" s="100">
        <f t="shared" si="3"/>
        <v>0</v>
      </c>
      <c r="I19" s="100">
        <f t="shared" si="3"/>
        <v>0</v>
      </c>
      <c r="J19" s="100">
        <f t="shared" si="3"/>
        <v>3469726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3469726</v>
      </c>
      <c r="X19" s="100">
        <f t="shared" si="3"/>
        <v>78990101</v>
      </c>
      <c r="Y19" s="100">
        <f t="shared" si="3"/>
        <v>-75520375</v>
      </c>
      <c r="Z19" s="137">
        <f>+IF(X19&lt;&gt;0,+(Y19/X19)*100,0)</f>
        <v>-95.60739136160872</v>
      </c>
      <c r="AA19" s="153">
        <f>SUM(AA20:AA23)</f>
        <v>161204285</v>
      </c>
    </row>
    <row r="20" spans="1:27" ht="12.75">
      <c r="A20" s="138" t="s">
        <v>89</v>
      </c>
      <c r="B20" s="136"/>
      <c r="C20" s="155">
        <v>28972337</v>
      </c>
      <c r="D20" s="155"/>
      <c r="E20" s="156">
        <v>38861381</v>
      </c>
      <c r="F20" s="60">
        <v>38861381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19042077</v>
      </c>
      <c r="Y20" s="60">
        <v>-19042077</v>
      </c>
      <c r="Z20" s="140">
        <v>-100</v>
      </c>
      <c r="AA20" s="155">
        <v>38861381</v>
      </c>
    </row>
    <row r="21" spans="1:27" ht="12.75">
      <c r="A21" s="138" t="s">
        <v>90</v>
      </c>
      <c r="B21" s="136"/>
      <c r="C21" s="155">
        <v>77652651</v>
      </c>
      <c r="D21" s="155"/>
      <c r="E21" s="156">
        <v>100189096</v>
      </c>
      <c r="F21" s="60">
        <v>100189096</v>
      </c>
      <c r="G21" s="60">
        <v>2253229</v>
      </c>
      <c r="H21" s="60"/>
      <c r="I21" s="60"/>
      <c r="J21" s="60">
        <v>2253229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2253229</v>
      </c>
      <c r="X21" s="60">
        <v>49092657</v>
      </c>
      <c r="Y21" s="60">
        <v>-46839428</v>
      </c>
      <c r="Z21" s="140">
        <v>-95.41</v>
      </c>
      <c r="AA21" s="155">
        <v>100189096</v>
      </c>
    </row>
    <row r="22" spans="1:27" ht="12.75">
      <c r="A22" s="138" t="s">
        <v>91</v>
      </c>
      <c r="B22" s="136"/>
      <c r="C22" s="157">
        <v>9975583</v>
      </c>
      <c r="D22" s="157"/>
      <c r="E22" s="158">
        <v>13778174</v>
      </c>
      <c r="F22" s="159">
        <v>13778174</v>
      </c>
      <c r="G22" s="159">
        <v>752278</v>
      </c>
      <c r="H22" s="159"/>
      <c r="I22" s="159"/>
      <c r="J22" s="159">
        <v>752278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752278</v>
      </c>
      <c r="X22" s="159">
        <v>6751305</v>
      </c>
      <c r="Y22" s="159">
        <v>-5999027</v>
      </c>
      <c r="Z22" s="141">
        <v>-88.86</v>
      </c>
      <c r="AA22" s="157">
        <v>13778174</v>
      </c>
    </row>
    <row r="23" spans="1:27" ht="12.75">
      <c r="A23" s="138" t="s">
        <v>92</v>
      </c>
      <c r="B23" s="136"/>
      <c r="C23" s="155">
        <v>5955379</v>
      </c>
      <c r="D23" s="155"/>
      <c r="E23" s="156">
        <v>8375634</v>
      </c>
      <c r="F23" s="60">
        <v>8375634</v>
      </c>
      <c r="G23" s="60">
        <v>464219</v>
      </c>
      <c r="H23" s="60"/>
      <c r="I23" s="60"/>
      <c r="J23" s="60">
        <v>464219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464219</v>
      </c>
      <c r="X23" s="60">
        <v>4104062</v>
      </c>
      <c r="Y23" s="60">
        <v>-3639843</v>
      </c>
      <c r="Z23" s="140">
        <v>-88.69</v>
      </c>
      <c r="AA23" s="155">
        <v>8375634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262025474</v>
      </c>
      <c r="D25" s="168">
        <f>+D5+D9+D15+D19+D24</f>
        <v>0</v>
      </c>
      <c r="E25" s="169">
        <f t="shared" si="4"/>
        <v>291239193</v>
      </c>
      <c r="F25" s="73">
        <f t="shared" si="4"/>
        <v>291239193</v>
      </c>
      <c r="G25" s="73">
        <f t="shared" si="4"/>
        <v>4012744</v>
      </c>
      <c r="H25" s="73">
        <f t="shared" si="4"/>
        <v>0</v>
      </c>
      <c r="I25" s="73">
        <f t="shared" si="4"/>
        <v>0</v>
      </c>
      <c r="J25" s="73">
        <f t="shared" si="4"/>
        <v>4012744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4012744</v>
      </c>
      <c r="X25" s="73">
        <f t="shared" si="4"/>
        <v>142707207</v>
      </c>
      <c r="Y25" s="73">
        <f t="shared" si="4"/>
        <v>-138694463</v>
      </c>
      <c r="Z25" s="170">
        <f>+IF(X25&lt;&gt;0,+(Y25/X25)*100,0)</f>
        <v>-97.18812799692729</v>
      </c>
      <c r="AA25" s="168">
        <f>+AA5+AA9+AA15+AA19+AA24</f>
        <v>291239193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53848670</v>
      </c>
      <c r="D28" s="153">
        <f>SUM(D29:D31)</f>
        <v>0</v>
      </c>
      <c r="E28" s="154">
        <f t="shared" si="5"/>
        <v>109716961</v>
      </c>
      <c r="F28" s="100">
        <f t="shared" si="5"/>
        <v>109716961</v>
      </c>
      <c r="G28" s="100">
        <f t="shared" si="5"/>
        <v>2940315</v>
      </c>
      <c r="H28" s="100">
        <f t="shared" si="5"/>
        <v>0</v>
      </c>
      <c r="I28" s="100">
        <f t="shared" si="5"/>
        <v>0</v>
      </c>
      <c r="J28" s="100">
        <f t="shared" si="5"/>
        <v>2940315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2940315</v>
      </c>
      <c r="X28" s="100">
        <f t="shared" si="5"/>
        <v>52886222</v>
      </c>
      <c r="Y28" s="100">
        <f t="shared" si="5"/>
        <v>-49945907</v>
      </c>
      <c r="Z28" s="137">
        <f>+IF(X28&lt;&gt;0,+(Y28/X28)*100,0)</f>
        <v>-94.44030053801158</v>
      </c>
      <c r="AA28" s="153">
        <f>SUM(AA29:AA31)</f>
        <v>109716961</v>
      </c>
    </row>
    <row r="29" spans="1:27" ht="12.75">
      <c r="A29" s="138" t="s">
        <v>75</v>
      </c>
      <c r="B29" s="136"/>
      <c r="C29" s="155">
        <v>8262815</v>
      </c>
      <c r="D29" s="155"/>
      <c r="E29" s="156">
        <v>8919033</v>
      </c>
      <c r="F29" s="60">
        <v>8919033</v>
      </c>
      <c r="G29" s="60">
        <v>648627</v>
      </c>
      <c r="H29" s="60"/>
      <c r="I29" s="60"/>
      <c r="J29" s="60">
        <v>648627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648627</v>
      </c>
      <c r="X29" s="60">
        <v>4370326</v>
      </c>
      <c r="Y29" s="60">
        <v>-3721699</v>
      </c>
      <c r="Z29" s="140">
        <v>-85.16</v>
      </c>
      <c r="AA29" s="155">
        <v>8919033</v>
      </c>
    </row>
    <row r="30" spans="1:27" ht="12.75">
      <c r="A30" s="138" t="s">
        <v>76</v>
      </c>
      <c r="B30" s="136"/>
      <c r="C30" s="157">
        <v>34994487</v>
      </c>
      <c r="D30" s="157"/>
      <c r="E30" s="158">
        <v>100797928</v>
      </c>
      <c r="F30" s="159">
        <v>100797928</v>
      </c>
      <c r="G30" s="159">
        <v>1144384</v>
      </c>
      <c r="H30" s="159"/>
      <c r="I30" s="159"/>
      <c r="J30" s="159">
        <v>1144384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1144384</v>
      </c>
      <c r="X30" s="159">
        <v>47938070</v>
      </c>
      <c r="Y30" s="159">
        <v>-46793686</v>
      </c>
      <c r="Z30" s="141">
        <v>-97.61</v>
      </c>
      <c r="AA30" s="157">
        <v>100797928</v>
      </c>
    </row>
    <row r="31" spans="1:27" ht="12.75">
      <c r="A31" s="138" t="s">
        <v>77</v>
      </c>
      <c r="B31" s="136"/>
      <c r="C31" s="155">
        <v>10591368</v>
      </c>
      <c r="D31" s="155"/>
      <c r="E31" s="156"/>
      <c r="F31" s="60"/>
      <c r="G31" s="60">
        <v>1147304</v>
      </c>
      <c r="H31" s="60"/>
      <c r="I31" s="60"/>
      <c r="J31" s="60">
        <v>1147304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1147304</v>
      </c>
      <c r="X31" s="60">
        <v>577826</v>
      </c>
      <c r="Y31" s="60">
        <v>569478</v>
      </c>
      <c r="Z31" s="140">
        <v>98.56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12953128</v>
      </c>
      <c r="D32" s="153">
        <f>SUM(D33:D37)</f>
        <v>0</v>
      </c>
      <c r="E32" s="154">
        <f t="shared" si="6"/>
        <v>10022744</v>
      </c>
      <c r="F32" s="100">
        <f t="shared" si="6"/>
        <v>10022744</v>
      </c>
      <c r="G32" s="100">
        <f t="shared" si="6"/>
        <v>772103</v>
      </c>
      <c r="H32" s="100">
        <f t="shared" si="6"/>
        <v>0</v>
      </c>
      <c r="I32" s="100">
        <f t="shared" si="6"/>
        <v>0</v>
      </c>
      <c r="J32" s="100">
        <f t="shared" si="6"/>
        <v>772103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772103</v>
      </c>
      <c r="X32" s="100">
        <f t="shared" si="6"/>
        <v>4911146</v>
      </c>
      <c r="Y32" s="100">
        <f t="shared" si="6"/>
        <v>-4139043</v>
      </c>
      <c r="Z32" s="137">
        <f>+IF(X32&lt;&gt;0,+(Y32/X32)*100,0)</f>
        <v>-84.27855738762399</v>
      </c>
      <c r="AA32" s="153">
        <f>SUM(AA33:AA37)</f>
        <v>10022744</v>
      </c>
    </row>
    <row r="33" spans="1:27" ht="12.75">
      <c r="A33" s="138" t="s">
        <v>79</v>
      </c>
      <c r="B33" s="136"/>
      <c r="C33" s="155">
        <v>11647473</v>
      </c>
      <c r="D33" s="155"/>
      <c r="E33" s="156">
        <v>8303802</v>
      </c>
      <c r="F33" s="60">
        <v>8303802</v>
      </c>
      <c r="G33" s="60">
        <v>506393</v>
      </c>
      <c r="H33" s="60"/>
      <c r="I33" s="60"/>
      <c r="J33" s="60">
        <v>506393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506393</v>
      </c>
      <c r="X33" s="60">
        <v>4068862</v>
      </c>
      <c r="Y33" s="60">
        <v>-3562469</v>
      </c>
      <c r="Z33" s="140">
        <v>-87.55</v>
      </c>
      <c r="AA33" s="155">
        <v>8303802</v>
      </c>
    </row>
    <row r="34" spans="1:27" ht="12.75">
      <c r="A34" s="138" t="s">
        <v>80</v>
      </c>
      <c r="B34" s="136"/>
      <c r="C34" s="155">
        <v>649627</v>
      </c>
      <c r="D34" s="155"/>
      <c r="E34" s="156">
        <v>596746</v>
      </c>
      <c r="F34" s="60">
        <v>596746</v>
      </c>
      <c r="G34" s="60">
        <v>38234</v>
      </c>
      <c r="H34" s="60"/>
      <c r="I34" s="60"/>
      <c r="J34" s="60">
        <v>38234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38234</v>
      </c>
      <c r="X34" s="60">
        <v>292406</v>
      </c>
      <c r="Y34" s="60">
        <v>-254172</v>
      </c>
      <c r="Z34" s="140">
        <v>-86.92</v>
      </c>
      <c r="AA34" s="155">
        <v>596746</v>
      </c>
    </row>
    <row r="35" spans="1:27" ht="12.75">
      <c r="A35" s="138" t="s">
        <v>81</v>
      </c>
      <c r="B35" s="136"/>
      <c r="C35" s="155"/>
      <c r="D35" s="155"/>
      <c r="E35" s="156">
        <v>80000</v>
      </c>
      <c r="F35" s="60">
        <v>80000</v>
      </c>
      <c r="G35" s="60">
        <v>168721</v>
      </c>
      <c r="H35" s="60"/>
      <c r="I35" s="60"/>
      <c r="J35" s="60">
        <v>168721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168721</v>
      </c>
      <c r="X35" s="60">
        <v>39200</v>
      </c>
      <c r="Y35" s="60">
        <v>129521</v>
      </c>
      <c r="Z35" s="140">
        <v>330.41</v>
      </c>
      <c r="AA35" s="155">
        <v>80000</v>
      </c>
    </row>
    <row r="36" spans="1:27" ht="12.75">
      <c r="A36" s="138" t="s">
        <v>82</v>
      </c>
      <c r="B36" s="136"/>
      <c r="C36" s="155">
        <v>656028</v>
      </c>
      <c r="D36" s="155"/>
      <c r="E36" s="156">
        <v>1042196</v>
      </c>
      <c r="F36" s="60">
        <v>1042196</v>
      </c>
      <c r="G36" s="60">
        <v>58755</v>
      </c>
      <c r="H36" s="60"/>
      <c r="I36" s="60"/>
      <c r="J36" s="60">
        <v>58755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58755</v>
      </c>
      <c r="X36" s="60">
        <v>510678</v>
      </c>
      <c r="Y36" s="60">
        <v>-451923</v>
      </c>
      <c r="Z36" s="140">
        <v>-88.49</v>
      </c>
      <c r="AA36" s="155">
        <v>1042196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18573514</v>
      </c>
      <c r="D38" s="153">
        <f>SUM(D39:D41)</f>
        <v>0</v>
      </c>
      <c r="E38" s="154">
        <f t="shared" si="7"/>
        <v>13060351</v>
      </c>
      <c r="F38" s="100">
        <f t="shared" si="7"/>
        <v>13060351</v>
      </c>
      <c r="G38" s="100">
        <f t="shared" si="7"/>
        <v>969701</v>
      </c>
      <c r="H38" s="100">
        <f t="shared" si="7"/>
        <v>0</v>
      </c>
      <c r="I38" s="100">
        <f t="shared" si="7"/>
        <v>0</v>
      </c>
      <c r="J38" s="100">
        <f t="shared" si="7"/>
        <v>969701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969701</v>
      </c>
      <c r="X38" s="100">
        <f t="shared" si="7"/>
        <v>7274660</v>
      </c>
      <c r="Y38" s="100">
        <f t="shared" si="7"/>
        <v>-6304959</v>
      </c>
      <c r="Z38" s="137">
        <f>+IF(X38&lt;&gt;0,+(Y38/X38)*100,0)</f>
        <v>-86.67015365666573</v>
      </c>
      <c r="AA38" s="153">
        <f>SUM(AA39:AA41)</f>
        <v>13060351</v>
      </c>
    </row>
    <row r="39" spans="1:27" ht="12.75">
      <c r="A39" s="138" t="s">
        <v>85</v>
      </c>
      <c r="B39" s="136"/>
      <c r="C39" s="155">
        <v>5612216</v>
      </c>
      <c r="D39" s="155"/>
      <c r="E39" s="156">
        <v>7270707</v>
      </c>
      <c r="F39" s="60">
        <v>7270707</v>
      </c>
      <c r="G39" s="60">
        <v>497245</v>
      </c>
      <c r="H39" s="60"/>
      <c r="I39" s="60"/>
      <c r="J39" s="60">
        <v>497245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497245</v>
      </c>
      <c r="X39" s="60">
        <v>3562646</v>
      </c>
      <c r="Y39" s="60">
        <v>-3065401</v>
      </c>
      <c r="Z39" s="140">
        <v>-86.04</v>
      </c>
      <c r="AA39" s="155">
        <v>7270707</v>
      </c>
    </row>
    <row r="40" spans="1:27" ht="12.75">
      <c r="A40" s="138" t="s">
        <v>86</v>
      </c>
      <c r="B40" s="136"/>
      <c r="C40" s="155">
        <v>12961298</v>
      </c>
      <c r="D40" s="155"/>
      <c r="E40" s="156">
        <v>5789644</v>
      </c>
      <c r="F40" s="60">
        <v>5789644</v>
      </c>
      <c r="G40" s="60">
        <v>472456</v>
      </c>
      <c r="H40" s="60"/>
      <c r="I40" s="60"/>
      <c r="J40" s="60">
        <v>472456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472456</v>
      </c>
      <c r="X40" s="60">
        <v>3712014</v>
      </c>
      <c r="Y40" s="60">
        <v>-3239558</v>
      </c>
      <c r="Z40" s="140">
        <v>-87.27</v>
      </c>
      <c r="AA40" s="155">
        <v>5789644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151761058</v>
      </c>
      <c r="D42" s="153">
        <f>SUM(D43:D46)</f>
        <v>0</v>
      </c>
      <c r="E42" s="154">
        <f t="shared" si="8"/>
        <v>68382730</v>
      </c>
      <c r="F42" s="100">
        <f t="shared" si="8"/>
        <v>68382730</v>
      </c>
      <c r="G42" s="100">
        <f t="shared" si="8"/>
        <v>2347676</v>
      </c>
      <c r="H42" s="100">
        <f t="shared" si="8"/>
        <v>0</v>
      </c>
      <c r="I42" s="100">
        <f t="shared" si="8"/>
        <v>0</v>
      </c>
      <c r="J42" s="100">
        <f t="shared" si="8"/>
        <v>2347676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2347676</v>
      </c>
      <c r="X42" s="100">
        <f t="shared" si="8"/>
        <v>33507536</v>
      </c>
      <c r="Y42" s="100">
        <f t="shared" si="8"/>
        <v>-31159860</v>
      </c>
      <c r="Z42" s="137">
        <f>+IF(X42&lt;&gt;0,+(Y42/X42)*100,0)</f>
        <v>-92.99358806926298</v>
      </c>
      <c r="AA42" s="153">
        <f>SUM(AA43:AA46)</f>
        <v>68382730</v>
      </c>
    </row>
    <row r="43" spans="1:27" ht="12.75">
      <c r="A43" s="138" t="s">
        <v>89</v>
      </c>
      <c r="B43" s="136"/>
      <c r="C43" s="155">
        <v>32911854</v>
      </c>
      <c r="D43" s="155"/>
      <c r="E43" s="156">
        <v>27148574</v>
      </c>
      <c r="F43" s="60">
        <v>27148574</v>
      </c>
      <c r="G43" s="60">
        <v>158852</v>
      </c>
      <c r="H43" s="60"/>
      <c r="I43" s="60"/>
      <c r="J43" s="60">
        <v>158852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158852</v>
      </c>
      <c r="X43" s="60">
        <v>13302801</v>
      </c>
      <c r="Y43" s="60">
        <v>-13143949</v>
      </c>
      <c r="Z43" s="140">
        <v>-98.81</v>
      </c>
      <c r="AA43" s="155">
        <v>27148574</v>
      </c>
    </row>
    <row r="44" spans="1:27" ht="12.75">
      <c r="A44" s="138" t="s">
        <v>90</v>
      </c>
      <c r="B44" s="136"/>
      <c r="C44" s="155">
        <v>61455419</v>
      </c>
      <c r="D44" s="155"/>
      <c r="E44" s="156">
        <v>21884642</v>
      </c>
      <c r="F44" s="60">
        <v>21884642</v>
      </c>
      <c r="G44" s="60">
        <v>1283553</v>
      </c>
      <c r="H44" s="60"/>
      <c r="I44" s="60"/>
      <c r="J44" s="60">
        <v>1283553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1283553</v>
      </c>
      <c r="X44" s="60">
        <v>10723474</v>
      </c>
      <c r="Y44" s="60">
        <v>-9439921</v>
      </c>
      <c r="Z44" s="140">
        <v>-88.03</v>
      </c>
      <c r="AA44" s="155">
        <v>21884642</v>
      </c>
    </row>
    <row r="45" spans="1:27" ht="12.75">
      <c r="A45" s="138" t="s">
        <v>91</v>
      </c>
      <c r="B45" s="136"/>
      <c r="C45" s="157">
        <v>13333629</v>
      </c>
      <c r="D45" s="157"/>
      <c r="E45" s="158">
        <v>12728566</v>
      </c>
      <c r="F45" s="159">
        <v>12728566</v>
      </c>
      <c r="G45" s="159">
        <v>523809</v>
      </c>
      <c r="H45" s="159"/>
      <c r="I45" s="159"/>
      <c r="J45" s="159">
        <v>523809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523809</v>
      </c>
      <c r="X45" s="159">
        <v>6236996</v>
      </c>
      <c r="Y45" s="159">
        <v>-5713187</v>
      </c>
      <c r="Z45" s="141">
        <v>-91.6</v>
      </c>
      <c r="AA45" s="157">
        <v>12728566</v>
      </c>
    </row>
    <row r="46" spans="1:27" ht="12.75">
      <c r="A46" s="138" t="s">
        <v>92</v>
      </c>
      <c r="B46" s="136"/>
      <c r="C46" s="155">
        <v>44060156</v>
      </c>
      <c r="D46" s="155"/>
      <c r="E46" s="156">
        <v>6620948</v>
      </c>
      <c r="F46" s="60">
        <v>6620948</v>
      </c>
      <c r="G46" s="60">
        <v>381462</v>
      </c>
      <c r="H46" s="60"/>
      <c r="I46" s="60"/>
      <c r="J46" s="60">
        <v>381462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381462</v>
      </c>
      <c r="X46" s="60">
        <v>3244265</v>
      </c>
      <c r="Y46" s="60">
        <v>-2862803</v>
      </c>
      <c r="Z46" s="140">
        <v>-88.24</v>
      </c>
      <c r="AA46" s="155">
        <v>6620948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237136370</v>
      </c>
      <c r="D48" s="168">
        <f>+D28+D32+D38+D42+D47</f>
        <v>0</v>
      </c>
      <c r="E48" s="169">
        <f t="shared" si="9"/>
        <v>201182786</v>
      </c>
      <c r="F48" s="73">
        <f t="shared" si="9"/>
        <v>201182786</v>
      </c>
      <c r="G48" s="73">
        <f t="shared" si="9"/>
        <v>7029795</v>
      </c>
      <c r="H48" s="73">
        <f t="shared" si="9"/>
        <v>0</v>
      </c>
      <c r="I48" s="73">
        <f t="shared" si="9"/>
        <v>0</v>
      </c>
      <c r="J48" s="73">
        <f t="shared" si="9"/>
        <v>7029795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7029795</v>
      </c>
      <c r="X48" s="73">
        <f t="shared" si="9"/>
        <v>98579564</v>
      </c>
      <c r="Y48" s="73">
        <f t="shared" si="9"/>
        <v>-91549769</v>
      </c>
      <c r="Z48" s="170">
        <f>+IF(X48&lt;&gt;0,+(Y48/X48)*100,0)</f>
        <v>-92.86891246546799</v>
      </c>
      <c r="AA48" s="168">
        <f>+AA28+AA32+AA38+AA42+AA47</f>
        <v>201182786</v>
      </c>
    </row>
    <row r="49" spans="1:27" ht="12.75">
      <c r="A49" s="148" t="s">
        <v>49</v>
      </c>
      <c r="B49" s="149"/>
      <c r="C49" s="171">
        <f aca="true" t="shared" si="10" ref="C49:Y49">+C25-C48</f>
        <v>24889104</v>
      </c>
      <c r="D49" s="171">
        <f>+D25-D48</f>
        <v>0</v>
      </c>
      <c r="E49" s="172">
        <f t="shared" si="10"/>
        <v>90056407</v>
      </c>
      <c r="F49" s="173">
        <f t="shared" si="10"/>
        <v>90056407</v>
      </c>
      <c r="G49" s="173">
        <f t="shared" si="10"/>
        <v>-3017051</v>
      </c>
      <c r="H49" s="173">
        <f t="shared" si="10"/>
        <v>0</v>
      </c>
      <c r="I49" s="173">
        <f t="shared" si="10"/>
        <v>0</v>
      </c>
      <c r="J49" s="173">
        <f t="shared" si="10"/>
        <v>-3017051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-3017051</v>
      </c>
      <c r="X49" s="173">
        <f>IF(F25=F48,0,X25-X48)</f>
        <v>44127643</v>
      </c>
      <c r="Y49" s="173">
        <f t="shared" si="10"/>
        <v>-47144694</v>
      </c>
      <c r="Z49" s="174">
        <f>+IF(X49&lt;&gt;0,+(Y49/X49)*100,0)</f>
        <v>-106.83709981972072</v>
      </c>
      <c r="AA49" s="171">
        <f>+AA25-AA48</f>
        <v>90056407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7694858</v>
      </c>
      <c r="D5" s="155">
        <v>0</v>
      </c>
      <c r="E5" s="156">
        <v>7981014</v>
      </c>
      <c r="F5" s="60">
        <v>7981014</v>
      </c>
      <c r="G5" s="60">
        <v>10684</v>
      </c>
      <c r="H5" s="60">
        <v>0</v>
      </c>
      <c r="I5" s="60">
        <v>0</v>
      </c>
      <c r="J5" s="60">
        <v>10684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10684</v>
      </c>
      <c r="X5" s="60">
        <v>5771890</v>
      </c>
      <c r="Y5" s="60">
        <v>-5761206</v>
      </c>
      <c r="Z5" s="140">
        <v>-99.81</v>
      </c>
      <c r="AA5" s="155">
        <v>7981014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25972337</v>
      </c>
      <c r="D7" s="155">
        <v>0</v>
      </c>
      <c r="E7" s="156">
        <v>36128820</v>
      </c>
      <c r="F7" s="60">
        <v>36128820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14852960</v>
      </c>
      <c r="Y7" s="60">
        <v>-14852960</v>
      </c>
      <c r="Z7" s="140">
        <v>-100</v>
      </c>
      <c r="AA7" s="155">
        <v>36128820</v>
      </c>
    </row>
    <row r="8" spans="1:27" ht="12.75">
      <c r="A8" s="183" t="s">
        <v>104</v>
      </c>
      <c r="B8" s="182"/>
      <c r="C8" s="155">
        <v>25784928</v>
      </c>
      <c r="D8" s="155">
        <v>0</v>
      </c>
      <c r="E8" s="156">
        <v>11591579</v>
      </c>
      <c r="F8" s="60">
        <v>11591579</v>
      </c>
      <c r="G8" s="60">
        <v>2253229</v>
      </c>
      <c r="H8" s="60">
        <v>0</v>
      </c>
      <c r="I8" s="60">
        <v>0</v>
      </c>
      <c r="J8" s="60">
        <v>2253229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2253229</v>
      </c>
      <c r="X8" s="60">
        <v>6301449</v>
      </c>
      <c r="Y8" s="60">
        <v>-4048220</v>
      </c>
      <c r="Z8" s="140">
        <v>-64.24</v>
      </c>
      <c r="AA8" s="155">
        <v>11591579</v>
      </c>
    </row>
    <row r="9" spans="1:27" ht="12.75">
      <c r="A9" s="183" t="s">
        <v>105</v>
      </c>
      <c r="B9" s="182"/>
      <c r="C9" s="155">
        <v>9586422</v>
      </c>
      <c r="D9" s="155">
        <v>0</v>
      </c>
      <c r="E9" s="156">
        <v>10575599</v>
      </c>
      <c r="F9" s="60">
        <v>10575599</v>
      </c>
      <c r="G9" s="60">
        <v>752278</v>
      </c>
      <c r="H9" s="60">
        <v>0</v>
      </c>
      <c r="I9" s="60">
        <v>0</v>
      </c>
      <c r="J9" s="60">
        <v>752278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752278</v>
      </c>
      <c r="X9" s="60">
        <v>7648301</v>
      </c>
      <c r="Y9" s="60">
        <v>-6896023</v>
      </c>
      <c r="Z9" s="140">
        <v>-90.16</v>
      </c>
      <c r="AA9" s="155">
        <v>10575599</v>
      </c>
    </row>
    <row r="10" spans="1:27" ht="12.75">
      <c r="A10" s="183" t="s">
        <v>106</v>
      </c>
      <c r="B10" s="182"/>
      <c r="C10" s="155">
        <v>5955379</v>
      </c>
      <c r="D10" s="155">
        <v>0</v>
      </c>
      <c r="E10" s="156">
        <v>6706056</v>
      </c>
      <c r="F10" s="54">
        <v>6706056</v>
      </c>
      <c r="G10" s="54">
        <v>464219</v>
      </c>
      <c r="H10" s="54">
        <v>0</v>
      </c>
      <c r="I10" s="54">
        <v>0</v>
      </c>
      <c r="J10" s="54">
        <v>464219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464219</v>
      </c>
      <c r="X10" s="54">
        <v>3353028</v>
      </c>
      <c r="Y10" s="54">
        <v>-2888809</v>
      </c>
      <c r="Z10" s="184">
        <v>-86.16</v>
      </c>
      <c r="AA10" s="130">
        <v>6706056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594159</v>
      </c>
      <c r="D12" s="155">
        <v>0</v>
      </c>
      <c r="E12" s="156">
        <v>955332</v>
      </c>
      <c r="F12" s="60">
        <v>955332</v>
      </c>
      <c r="G12" s="60">
        <v>58796</v>
      </c>
      <c r="H12" s="60">
        <v>0</v>
      </c>
      <c r="I12" s="60">
        <v>0</v>
      </c>
      <c r="J12" s="60">
        <v>58796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58796</v>
      </c>
      <c r="X12" s="60">
        <v>477666</v>
      </c>
      <c r="Y12" s="60">
        <v>-418870</v>
      </c>
      <c r="Z12" s="140">
        <v>-87.69</v>
      </c>
      <c r="AA12" s="155">
        <v>955332</v>
      </c>
    </row>
    <row r="13" spans="1:27" ht="12.75">
      <c r="A13" s="181" t="s">
        <v>109</v>
      </c>
      <c r="B13" s="185"/>
      <c r="C13" s="155">
        <v>3206029</v>
      </c>
      <c r="D13" s="155">
        <v>0</v>
      </c>
      <c r="E13" s="156">
        <v>900000</v>
      </c>
      <c r="F13" s="60">
        <v>900000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450000</v>
      </c>
      <c r="Y13" s="60">
        <v>-450000</v>
      </c>
      <c r="Z13" s="140">
        <v>-100</v>
      </c>
      <c r="AA13" s="155">
        <v>900000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8744792</v>
      </c>
      <c r="F14" s="60">
        <v>8744792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4372398</v>
      </c>
      <c r="Y14" s="60">
        <v>-4372398</v>
      </c>
      <c r="Z14" s="140">
        <v>-100</v>
      </c>
      <c r="AA14" s="155">
        <v>8744792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10000</v>
      </c>
      <c r="F15" s="60">
        <v>10000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4002</v>
      </c>
      <c r="Y15" s="60">
        <v>-4002</v>
      </c>
      <c r="Z15" s="140">
        <v>-100</v>
      </c>
      <c r="AA15" s="155">
        <v>10000</v>
      </c>
    </row>
    <row r="16" spans="1:27" ht="12.75">
      <c r="A16" s="181" t="s">
        <v>112</v>
      </c>
      <c r="B16" s="185"/>
      <c r="C16" s="155">
        <v>48400510</v>
      </c>
      <c r="D16" s="155">
        <v>0</v>
      </c>
      <c r="E16" s="156">
        <v>18900000</v>
      </c>
      <c r="F16" s="60">
        <v>18900000</v>
      </c>
      <c r="G16" s="60">
        <v>10400</v>
      </c>
      <c r="H16" s="60">
        <v>0</v>
      </c>
      <c r="I16" s="60">
        <v>0</v>
      </c>
      <c r="J16" s="60">
        <v>10400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10400</v>
      </c>
      <c r="X16" s="60">
        <v>13668530</v>
      </c>
      <c r="Y16" s="60">
        <v>-13658130</v>
      </c>
      <c r="Z16" s="140">
        <v>-99.92</v>
      </c>
      <c r="AA16" s="155">
        <v>18900000</v>
      </c>
    </row>
    <row r="17" spans="1:27" ht="12.75">
      <c r="A17" s="181" t="s">
        <v>113</v>
      </c>
      <c r="B17" s="185"/>
      <c r="C17" s="155">
        <v>1631</v>
      </c>
      <c r="D17" s="155">
        <v>0</v>
      </c>
      <c r="E17" s="156">
        <v>15000</v>
      </c>
      <c r="F17" s="60">
        <v>15000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10847</v>
      </c>
      <c r="Y17" s="60">
        <v>-10847</v>
      </c>
      <c r="Z17" s="140">
        <v>-100</v>
      </c>
      <c r="AA17" s="155">
        <v>15000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58955000</v>
      </c>
      <c r="D19" s="155">
        <v>0</v>
      </c>
      <c r="E19" s="156">
        <v>66393001</v>
      </c>
      <c r="F19" s="60">
        <v>66393001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48466890</v>
      </c>
      <c r="Y19" s="60">
        <v>-48466890</v>
      </c>
      <c r="Z19" s="140">
        <v>-100</v>
      </c>
      <c r="AA19" s="155">
        <v>66393001</v>
      </c>
    </row>
    <row r="20" spans="1:27" ht="12.75">
      <c r="A20" s="181" t="s">
        <v>35</v>
      </c>
      <c r="B20" s="185"/>
      <c r="C20" s="155">
        <v>5825852</v>
      </c>
      <c r="D20" s="155">
        <v>0</v>
      </c>
      <c r="E20" s="156">
        <v>17630000</v>
      </c>
      <c r="F20" s="54">
        <v>17630000</v>
      </c>
      <c r="G20" s="54">
        <v>463138</v>
      </c>
      <c r="H20" s="54">
        <v>0</v>
      </c>
      <c r="I20" s="54">
        <v>0</v>
      </c>
      <c r="J20" s="54">
        <v>463138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463138</v>
      </c>
      <c r="X20" s="54">
        <v>12750062</v>
      </c>
      <c r="Y20" s="54">
        <v>-12286924</v>
      </c>
      <c r="Z20" s="184">
        <v>-96.37</v>
      </c>
      <c r="AA20" s="130">
        <v>17630000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191977105</v>
      </c>
      <c r="D22" s="188">
        <f>SUM(D5:D21)</f>
        <v>0</v>
      </c>
      <c r="E22" s="189">
        <f t="shared" si="0"/>
        <v>186531193</v>
      </c>
      <c r="F22" s="190">
        <f t="shared" si="0"/>
        <v>186531193</v>
      </c>
      <c r="G22" s="190">
        <f t="shared" si="0"/>
        <v>4012744</v>
      </c>
      <c r="H22" s="190">
        <f t="shared" si="0"/>
        <v>0</v>
      </c>
      <c r="I22" s="190">
        <f t="shared" si="0"/>
        <v>0</v>
      </c>
      <c r="J22" s="190">
        <f t="shared" si="0"/>
        <v>4012744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4012744</v>
      </c>
      <c r="X22" s="190">
        <f t="shared" si="0"/>
        <v>118128023</v>
      </c>
      <c r="Y22" s="190">
        <f t="shared" si="0"/>
        <v>-114115279</v>
      </c>
      <c r="Z22" s="191">
        <f>+IF(X22&lt;&gt;0,+(Y22/X22)*100,0)</f>
        <v>-96.60305497536346</v>
      </c>
      <c r="AA22" s="188">
        <f>SUM(AA5:AA21)</f>
        <v>186531193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67563486</v>
      </c>
      <c r="D25" s="155">
        <v>0</v>
      </c>
      <c r="E25" s="156">
        <v>72060588</v>
      </c>
      <c r="F25" s="60">
        <v>72060588</v>
      </c>
      <c r="G25" s="60">
        <v>5807076</v>
      </c>
      <c r="H25" s="60">
        <v>0</v>
      </c>
      <c r="I25" s="60">
        <v>0</v>
      </c>
      <c r="J25" s="60">
        <v>5807076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5807076</v>
      </c>
      <c r="X25" s="60">
        <v>35815288</v>
      </c>
      <c r="Y25" s="60">
        <v>-30008212</v>
      </c>
      <c r="Z25" s="140">
        <v>-83.79</v>
      </c>
      <c r="AA25" s="155">
        <v>72060588</v>
      </c>
    </row>
    <row r="26" spans="1:27" ht="12.75">
      <c r="A26" s="183" t="s">
        <v>38</v>
      </c>
      <c r="B26" s="182"/>
      <c r="C26" s="155">
        <v>3745840</v>
      </c>
      <c r="D26" s="155">
        <v>0</v>
      </c>
      <c r="E26" s="156">
        <v>4148313</v>
      </c>
      <c r="F26" s="60">
        <v>4148313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2061780</v>
      </c>
      <c r="Y26" s="60">
        <v>-2061780</v>
      </c>
      <c r="Z26" s="140">
        <v>-100</v>
      </c>
      <c r="AA26" s="155">
        <v>4148313</v>
      </c>
    </row>
    <row r="27" spans="1:27" ht="12.75">
      <c r="A27" s="183" t="s">
        <v>118</v>
      </c>
      <c r="B27" s="182"/>
      <c r="C27" s="155">
        <v>75303033</v>
      </c>
      <c r="D27" s="155">
        <v>0</v>
      </c>
      <c r="E27" s="156">
        <v>22690500</v>
      </c>
      <c r="F27" s="60">
        <v>22690500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11277551</v>
      </c>
      <c r="Y27" s="60">
        <v>-11277551</v>
      </c>
      <c r="Z27" s="140">
        <v>-100</v>
      </c>
      <c r="AA27" s="155">
        <v>22690500</v>
      </c>
    </row>
    <row r="28" spans="1:27" ht="12.75">
      <c r="A28" s="183" t="s">
        <v>39</v>
      </c>
      <c r="B28" s="182"/>
      <c r="C28" s="155">
        <v>23153878</v>
      </c>
      <c r="D28" s="155">
        <v>0</v>
      </c>
      <c r="E28" s="156">
        <v>31720500</v>
      </c>
      <c r="F28" s="60">
        <v>31720500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15765606</v>
      </c>
      <c r="Y28" s="60">
        <v>-15765606</v>
      </c>
      <c r="Z28" s="140">
        <v>-100</v>
      </c>
      <c r="AA28" s="155">
        <v>31720500</v>
      </c>
    </row>
    <row r="29" spans="1:27" ht="12.75">
      <c r="A29" s="183" t="s">
        <v>40</v>
      </c>
      <c r="B29" s="182"/>
      <c r="C29" s="155">
        <v>8426357</v>
      </c>
      <c r="D29" s="155">
        <v>0</v>
      </c>
      <c r="E29" s="156">
        <v>4879000</v>
      </c>
      <c r="F29" s="60">
        <v>4879000</v>
      </c>
      <c r="G29" s="60">
        <v>14850</v>
      </c>
      <c r="H29" s="60">
        <v>0</v>
      </c>
      <c r="I29" s="60">
        <v>0</v>
      </c>
      <c r="J29" s="60">
        <v>14850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14850</v>
      </c>
      <c r="X29" s="60">
        <v>2424943</v>
      </c>
      <c r="Y29" s="60">
        <v>-2410093</v>
      </c>
      <c r="Z29" s="140">
        <v>-99.39</v>
      </c>
      <c r="AA29" s="155">
        <v>4879000</v>
      </c>
    </row>
    <row r="30" spans="1:27" ht="12.75">
      <c r="A30" s="183" t="s">
        <v>119</v>
      </c>
      <c r="B30" s="182"/>
      <c r="C30" s="155">
        <v>24270817</v>
      </c>
      <c r="D30" s="155">
        <v>0</v>
      </c>
      <c r="E30" s="156">
        <v>26692685</v>
      </c>
      <c r="F30" s="60">
        <v>26692685</v>
      </c>
      <c r="G30" s="60">
        <v>110285</v>
      </c>
      <c r="H30" s="60">
        <v>0</v>
      </c>
      <c r="I30" s="60">
        <v>0</v>
      </c>
      <c r="J30" s="60">
        <v>110285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110285</v>
      </c>
      <c r="X30" s="60"/>
      <c r="Y30" s="60">
        <v>110285</v>
      </c>
      <c r="Z30" s="140">
        <v>0</v>
      </c>
      <c r="AA30" s="155">
        <v>26692685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13450400</v>
      </c>
      <c r="F31" s="60">
        <v>13450400</v>
      </c>
      <c r="G31" s="60">
        <v>30839</v>
      </c>
      <c r="H31" s="60">
        <v>0</v>
      </c>
      <c r="I31" s="60">
        <v>0</v>
      </c>
      <c r="J31" s="60">
        <v>30839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30839</v>
      </c>
      <c r="X31" s="60"/>
      <c r="Y31" s="60">
        <v>30839</v>
      </c>
      <c r="Z31" s="140">
        <v>0</v>
      </c>
      <c r="AA31" s="155">
        <v>13450400</v>
      </c>
    </row>
    <row r="32" spans="1:27" ht="12.75">
      <c r="A32" s="183" t="s">
        <v>121</v>
      </c>
      <c r="B32" s="182"/>
      <c r="C32" s="155">
        <v>6026193</v>
      </c>
      <c r="D32" s="155">
        <v>0</v>
      </c>
      <c r="E32" s="156">
        <v>6695000</v>
      </c>
      <c r="F32" s="60">
        <v>6695000</v>
      </c>
      <c r="G32" s="60">
        <v>114500</v>
      </c>
      <c r="H32" s="60">
        <v>0</v>
      </c>
      <c r="I32" s="60">
        <v>0</v>
      </c>
      <c r="J32" s="60">
        <v>114500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114500</v>
      </c>
      <c r="X32" s="60">
        <v>3327524</v>
      </c>
      <c r="Y32" s="60">
        <v>-3213024</v>
      </c>
      <c r="Z32" s="140">
        <v>-96.56</v>
      </c>
      <c r="AA32" s="155">
        <v>6695000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27496103</v>
      </c>
      <c r="D34" s="155">
        <v>0</v>
      </c>
      <c r="E34" s="156">
        <v>18845800</v>
      </c>
      <c r="F34" s="60">
        <v>18845800</v>
      </c>
      <c r="G34" s="60">
        <v>952245</v>
      </c>
      <c r="H34" s="60">
        <v>0</v>
      </c>
      <c r="I34" s="60">
        <v>0</v>
      </c>
      <c r="J34" s="60">
        <v>952245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952245</v>
      </c>
      <c r="X34" s="60">
        <v>9366672</v>
      </c>
      <c r="Y34" s="60">
        <v>-8414427</v>
      </c>
      <c r="Z34" s="140">
        <v>-89.83</v>
      </c>
      <c r="AA34" s="155">
        <v>18845800</v>
      </c>
    </row>
    <row r="35" spans="1:27" ht="12.75">
      <c r="A35" s="181" t="s">
        <v>122</v>
      </c>
      <c r="B35" s="185"/>
      <c r="C35" s="155">
        <v>1150663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237136370</v>
      </c>
      <c r="D36" s="188">
        <f>SUM(D25:D35)</f>
        <v>0</v>
      </c>
      <c r="E36" s="189">
        <f t="shared" si="1"/>
        <v>201182786</v>
      </c>
      <c r="F36" s="190">
        <f t="shared" si="1"/>
        <v>201182786</v>
      </c>
      <c r="G36" s="190">
        <f t="shared" si="1"/>
        <v>7029795</v>
      </c>
      <c r="H36" s="190">
        <f t="shared" si="1"/>
        <v>0</v>
      </c>
      <c r="I36" s="190">
        <f t="shared" si="1"/>
        <v>0</v>
      </c>
      <c r="J36" s="190">
        <f t="shared" si="1"/>
        <v>7029795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7029795</v>
      </c>
      <c r="X36" s="190">
        <f t="shared" si="1"/>
        <v>80039364</v>
      </c>
      <c r="Y36" s="190">
        <f t="shared" si="1"/>
        <v>-73009569</v>
      </c>
      <c r="Z36" s="191">
        <f>+IF(X36&lt;&gt;0,+(Y36/X36)*100,0)</f>
        <v>-91.21707788682579</v>
      </c>
      <c r="AA36" s="188">
        <f>SUM(AA25:AA35)</f>
        <v>201182786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-45159265</v>
      </c>
      <c r="D38" s="199">
        <f>+D22-D36</f>
        <v>0</v>
      </c>
      <c r="E38" s="200">
        <f t="shared" si="2"/>
        <v>-14651593</v>
      </c>
      <c r="F38" s="106">
        <f t="shared" si="2"/>
        <v>-14651593</v>
      </c>
      <c r="G38" s="106">
        <f t="shared" si="2"/>
        <v>-3017051</v>
      </c>
      <c r="H38" s="106">
        <f t="shared" si="2"/>
        <v>0</v>
      </c>
      <c r="I38" s="106">
        <f t="shared" si="2"/>
        <v>0</v>
      </c>
      <c r="J38" s="106">
        <f t="shared" si="2"/>
        <v>-3017051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-3017051</v>
      </c>
      <c r="X38" s="106">
        <f>IF(F22=F36,0,X22-X36)</f>
        <v>38088659</v>
      </c>
      <c r="Y38" s="106">
        <f t="shared" si="2"/>
        <v>-41105710</v>
      </c>
      <c r="Z38" s="201">
        <f>+IF(X38&lt;&gt;0,+(Y38/X38)*100,0)</f>
        <v>-107.92112686351074</v>
      </c>
      <c r="AA38" s="199">
        <f>+AA22-AA36</f>
        <v>-14651593</v>
      </c>
    </row>
    <row r="39" spans="1:27" ht="12.75">
      <c r="A39" s="181" t="s">
        <v>46</v>
      </c>
      <c r="B39" s="185"/>
      <c r="C39" s="155">
        <v>70048369</v>
      </c>
      <c r="D39" s="155">
        <v>0</v>
      </c>
      <c r="E39" s="156">
        <v>104708000</v>
      </c>
      <c r="F39" s="60">
        <v>104708000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104708000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68060200</v>
      </c>
      <c r="Y41" s="202">
        <v>-68060200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24889104</v>
      </c>
      <c r="D42" s="206">
        <f>SUM(D38:D41)</f>
        <v>0</v>
      </c>
      <c r="E42" s="207">
        <f t="shared" si="3"/>
        <v>90056407</v>
      </c>
      <c r="F42" s="88">
        <f t="shared" si="3"/>
        <v>90056407</v>
      </c>
      <c r="G42" s="88">
        <f t="shared" si="3"/>
        <v>-3017051</v>
      </c>
      <c r="H42" s="88">
        <f t="shared" si="3"/>
        <v>0</v>
      </c>
      <c r="I42" s="88">
        <f t="shared" si="3"/>
        <v>0</v>
      </c>
      <c r="J42" s="88">
        <f t="shared" si="3"/>
        <v>-3017051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-3017051</v>
      </c>
      <c r="X42" s="88">
        <f t="shared" si="3"/>
        <v>106148859</v>
      </c>
      <c r="Y42" s="88">
        <f t="shared" si="3"/>
        <v>-109165910</v>
      </c>
      <c r="Z42" s="208">
        <f>+IF(X42&lt;&gt;0,+(Y42/X42)*100,0)</f>
        <v>-102.84228302444589</v>
      </c>
      <c r="AA42" s="206">
        <f>SUM(AA38:AA41)</f>
        <v>90056407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24889104</v>
      </c>
      <c r="D44" s="210">
        <f>+D42-D43</f>
        <v>0</v>
      </c>
      <c r="E44" s="211">
        <f t="shared" si="4"/>
        <v>90056407</v>
      </c>
      <c r="F44" s="77">
        <f t="shared" si="4"/>
        <v>90056407</v>
      </c>
      <c r="G44" s="77">
        <f t="shared" si="4"/>
        <v>-3017051</v>
      </c>
      <c r="H44" s="77">
        <f t="shared" si="4"/>
        <v>0</v>
      </c>
      <c r="I44" s="77">
        <f t="shared" si="4"/>
        <v>0</v>
      </c>
      <c r="J44" s="77">
        <f t="shared" si="4"/>
        <v>-3017051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-3017051</v>
      </c>
      <c r="X44" s="77">
        <f t="shared" si="4"/>
        <v>106148859</v>
      </c>
      <c r="Y44" s="77">
        <f t="shared" si="4"/>
        <v>-109165910</v>
      </c>
      <c r="Z44" s="212">
        <f>+IF(X44&lt;&gt;0,+(Y44/X44)*100,0)</f>
        <v>-102.84228302444589</v>
      </c>
      <c r="AA44" s="210">
        <f>+AA42-AA43</f>
        <v>90056407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24889104</v>
      </c>
      <c r="D46" s="206">
        <f>SUM(D44:D45)</f>
        <v>0</v>
      </c>
      <c r="E46" s="207">
        <f t="shared" si="5"/>
        <v>90056407</v>
      </c>
      <c r="F46" s="88">
        <f t="shared" si="5"/>
        <v>90056407</v>
      </c>
      <c r="G46" s="88">
        <f t="shared" si="5"/>
        <v>-3017051</v>
      </c>
      <c r="H46" s="88">
        <f t="shared" si="5"/>
        <v>0</v>
      </c>
      <c r="I46" s="88">
        <f t="shared" si="5"/>
        <v>0</v>
      </c>
      <c r="J46" s="88">
        <f t="shared" si="5"/>
        <v>-3017051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-3017051</v>
      </c>
      <c r="X46" s="88">
        <f t="shared" si="5"/>
        <v>106148859</v>
      </c>
      <c r="Y46" s="88">
        <f t="shared" si="5"/>
        <v>-109165910</v>
      </c>
      <c r="Z46" s="208">
        <f>+IF(X46&lt;&gt;0,+(Y46/X46)*100,0)</f>
        <v>-102.84228302444589</v>
      </c>
      <c r="AA46" s="206">
        <f>SUM(AA44:AA45)</f>
        <v>90056407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24889104</v>
      </c>
      <c r="D48" s="217">
        <f>SUM(D46:D47)</f>
        <v>0</v>
      </c>
      <c r="E48" s="218">
        <f t="shared" si="6"/>
        <v>90056407</v>
      </c>
      <c r="F48" s="219">
        <f t="shared" si="6"/>
        <v>90056407</v>
      </c>
      <c r="G48" s="219">
        <f t="shared" si="6"/>
        <v>-3017051</v>
      </c>
      <c r="H48" s="220">
        <f t="shared" si="6"/>
        <v>0</v>
      </c>
      <c r="I48" s="220">
        <f t="shared" si="6"/>
        <v>0</v>
      </c>
      <c r="J48" s="220">
        <f t="shared" si="6"/>
        <v>-3017051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-3017051</v>
      </c>
      <c r="X48" s="220">
        <f t="shared" si="6"/>
        <v>106148859</v>
      </c>
      <c r="Y48" s="220">
        <f t="shared" si="6"/>
        <v>-109165910</v>
      </c>
      <c r="Z48" s="221">
        <f>+IF(X48&lt;&gt;0,+(Y48/X48)*100,0)</f>
        <v>-102.84228302444589</v>
      </c>
      <c r="AA48" s="222">
        <f>SUM(AA46:AA47)</f>
        <v>90056407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670000</v>
      </c>
      <c r="F5" s="100">
        <f t="shared" si="0"/>
        <v>670000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328300</v>
      </c>
      <c r="Y5" s="100">
        <f t="shared" si="0"/>
        <v>-328300</v>
      </c>
      <c r="Z5" s="137">
        <f>+IF(X5&lt;&gt;0,+(Y5/X5)*100,0)</f>
        <v>-100</v>
      </c>
      <c r="AA5" s="153">
        <f>SUM(AA6:AA8)</f>
        <v>670000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670000</v>
      </c>
      <c r="F7" s="159">
        <v>670000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328300</v>
      </c>
      <c r="Y7" s="159">
        <v>-328300</v>
      </c>
      <c r="Z7" s="141">
        <v>-100</v>
      </c>
      <c r="AA7" s="225">
        <v>670000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12747531</v>
      </c>
      <c r="D9" s="153">
        <f>SUM(D10:D14)</f>
        <v>0</v>
      </c>
      <c r="E9" s="154">
        <f t="shared" si="1"/>
        <v>1087264</v>
      </c>
      <c r="F9" s="100">
        <f t="shared" si="1"/>
        <v>1087264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532758</v>
      </c>
      <c r="Y9" s="100">
        <f t="shared" si="1"/>
        <v>-532758</v>
      </c>
      <c r="Z9" s="137">
        <f>+IF(X9&lt;&gt;0,+(Y9/X9)*100,0)</f>
        <v>-100</v>
      </c>
      <c r="AA9" s="102">
        <f>SUM(AA10:AA14)</f>
        <v>1087264</v>
      </c>
    </row>
    <row r="10" spans="1:27" ht="12.75">
      <c r="A10" s="138" t="s">
        <v>79</v>
      </c>
      <c r="B10" s="136"/>
      <c r="C10" s="155">
        <v>5306328</v>
      </c>
      <c r="D10" s="155"/>
      <c r="E10" s="156">
        <v>290404</v>
      </c>
      <c r="F10" s="60">
        <v>290404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142296</v>
      </c>
      <c r="Y10" s="60">
        <v>-142296</v>
      </c>
      <c r="Z10" s="140">
        <v>-100</v>
      </c>
      <c r="AA10" s="62">
        <v>290404</v>
      </c>
    </row>
    <row r="11" spans="1:27" ht="12.75">
      <c r="A11" s="138" t="s">
        <v>80</v>
      </c>
      <c r="B11" s="136"/>
      <c r="C11" s="155">
        <v>7441203</v>
      </c>
      <c r="D11" s="155"/>
      <c r="E11" s="156">
        <v>796860</v>
      </c>
      <c r="F11" s="60">
        <v>796860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390462</v>
      </c>
      <c r="Y11" s="60">
        <v>-390462</v>
      </c>
      <c r="Z11" s="140">
        <v>-100</v>
      </c>
      <c r="AA11" s="62">
        <v>796860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2043954</v>
      </c>
      <c r="D15" s="153">
        <f>SUM(D16:D18)</f>
        <v>0</v>
      </c>
      <c r="E15" s="154">
        <f t="shared" si="2"/>
        <v>9975309</v>
      </c>
      <c r="F15" s="100">
        <f t="shared" si="2"/>
        <v>9975309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4887901</v>
      </c>
      <c r="Y15" s="100">
        <f t="shared" si="2"/>
        <v>-4887901</v>
      </c>
      <c r="Z15" s="137">
        <f>+IF(X15&lt;&gt;0,+(Y15/X15)*100,0)</f>
        <v>-100</v>
      </c>
      <c r="AA15" s="102">
        <f>SUM(AA16:AA18)</f>
        <v>9975309</v>
      </c>
    </row>
    <row r="16" spans="1:27" ht="12.75">
      <c r="A16" s="138" t="s">
        <v>85</v>
      </c>
      <c r="B16" s="136"/>
      <c r="C16" s="155"/>
      <c r="D16" s="155"/>
      <c r="E16" s="156">
        <v>94000</v>
      </c>
      <c r="F16" s="60">
        <v>94000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46060</v>
      </c>
      <c r="Y16" s="60">
        <v>-46060</v>
      </c>
      <c r="Z16" s="140">
        <v>-100</v>
      </c>
      <c r="AA16" s="62">
        <v>94000</v>
      </c>
    </row>
    <row r="17" spans="1:27" ht="12.75">
      <c r="A17" s="138" t="s">
        <v>86</v>
      </c>
      <c r="B17" s="136"/>
      <c r="C17" s="155">
        <v>2043954</v>
      </c>
      <c r="D17" s="155"/>
      <c r="E17" s="156">
        <v>9881309</v>
      </c>
      <c r="F17" s="60">
        <v>9881309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4841841</v>
      </c>
      <c r="Y17" s="60">
        <v>-4841841</v>
      </c>
      <c r="Z17" s="140">
        <v>-100</v>
      </c>
      <c r="AA17" s="62">
        <v>9881309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56369076</v>
      </c>
      <c r="D19" s="153">
        <f>SUM(D20:D23)</f>
        <v>0</v>
      </c>
      <c r="E19" s="154">
        <f t="shared" si="3"/>
        <v>84866027</v>
      </c>
      <c r="F19" s="100">
        <f t="shared" si="3"/>
        <v>84866027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41584356</v>
      </c>
      <c r="Y19" s="100">
        <f t="shared" si="3"/>
        <v>-41584356</v>
      </c>
      <c r="Z19" s="137">
        <f>+IF(X19&lt;&gt;0,+(Y19/X19)*100,0)</f>
        <v>-100</v>
      </c>
      <c r="AA19" s="102">
        <f>SUM(AA20:AA23)</f>
        <v>84866027</v>
      </c>
    </row>
    <row r="20" spans="1:27" ht="12.75">
      <c r="A20" s="138" t="s">
        <v>89</v>
      </c>
      <c r="B20" s="136"/>
      <c r="C20" s="155">
        <v>4152829</v>
      </c>
      <c r="D20" s="155"/>
      <c r="E20" s="156">
        <v>593458</v>
      </c>
      <c r="F20" s="60">
        <v>593458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290795</v>
      </c>
      <c r="Y20" s="60">
        <v>-290795</v>
      </c>
      <c r="Z20" s="140">
        <v>-100</v>
      </c>
      <c r="AA20" s="62">
        <v>593458</v>
      </c>
    </row>
    <row r="21" spans="1:27" ht="12.75">
      <c r="A21" s="138" t="s">
        <v>90</v>
      </c>
      <c r="B21" s="136"/>
      <c r="C21" s="155">
        <v>51481166</v>
      </c>
      <c r="D21" s="155"/>
      <c r="E21" s="156">
        <v>78506000</v>
      </c>
      <c r="F21" s="60">
        <v>78506000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38467940</v>
      </c>
      <c r="Y21" s="60">
        <v>-38467940</v>
      </c>
      <c r="Z21" s="140">
        <v>-100</v>
      </c>
      <c r="AA21" s="62">
        <v>78506000</v>
      </c>
    </row>
    <row r="22" spans="1:27" ht="12.75">
      <c r="A22" s="138" t="s">
        <v>91</v>
      </c>
      <c r="B22" s="136"/>
      <c r="C22" s="157">
        <v>735081</v>
      </c>
      <c r="D22" s="157"/>
      <c r="E22" s="158">
        <v>2422759</v>
      </c>
      <c r="F22" s="159">
        <v>2422759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1187153</v>
      </c>
      <c r="Y22" s="159">
        <v>-1187153</v>
      </c>
      <c r="Z22" s="141">
        <v>-100</v>
      </c>
      <c r="AA22" s="225">
        <v>2422759</v>
      </c>
    </row>
    <row r="23" spans="1:27" ht="12.75">
      <c r="A23" s="138" t="s">
        <v>92</v>
      </c>
      <c r="B23" s="136"/>
      <c r="C23" s="155"/>
      <c r="D23" s="155"/>
      <c r="E23" s="156">
        <v>3343810</v>
      </c>
      <c r="F23" s="60">
        <v>3343810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1638468</v>
      </c>
      <c r="Y23" s="60">
        <v>-1638468</v>
      </c>
      <c r="Z23" s="140">
        <v>-100</v>
      </c>
      <c r="AA23" s="62">
        <v>3343810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71160561</v>
      </c>
      <c r="D25" s="217">
        <f>+D5+D9+D15+D19+D24</f>
        <v>0</v>
      </c>
      <c r="E25" s="230">
        <f t="shared" si="4"/>
        <v>96598600</v>
      </c>
      <c r="F25" s="219">
        <f t="shared" si="4"/>
        <v>96598600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47333315</v>
      </c>
      <c r="Y25" s="219">
        <f t="shared" si="4"/>
        <v>-47333315</v>
      </c>
      <c r="Z25" s="231">
        <f>+IF(X25&lt;&gt;0,+(Y25/X25)*100,0)</f>
        <v>-100</v>
      </c>
      <c r="AA25" s="232">
        <f>+AA5+AA9+AA15+AA19+AA24</f>
        <v>96598600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69047542</v>
      </c>
      <c r="D28" s="155"/>
      <c r="E28" s="156">
        <v>95822600</v>
      </c>
      <c r="F28" s="60">
        <v>95822600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46953074</v>
      </c>
      <c r="Y28" s="60">
        <v>-46953074</v>
      </c>
      <c r="Z28" s="140">
        <v>-100</v>
      </c>
      <c r="AA28" s="155">
        <v>95822600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69047542</v>
      </c>
      <c r="D32" s="210">
        <f>SUM(D28:D31)</f>
        <v>0</v>
      </c>
      <c r="E32" s="211">
        <f t="shared" si="5"/>
        <v>95822600</v>
      </c>
      <c r="F32" s="77">
        <f t="shared" si="5"/>
        <v>95822600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46953074</v>
      </c>
      <c r="Y32" s="77">
        <f t="shared" si="5"/>
        <v>-46953074</v>
      </c>
      <c r="Z32" s="212">
        <f>+IF(X32&lt;&gt;0,+(Y32/X32)*100,0)</f>
        <v>-100</v>
      </c>
      <c r="AA32" s="79">
        <f>SUM(AA28:AA31)</f>
        <v>95822600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2113019</v>
      </c>
      <c r="D35" s="155"/>
      <c r="E35" s="156">
        <v>776000</v>
      </c>
      <c r="F35" s="60">
        <v>776000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380240</v>
      </c>
      <c r="Y35" s="60">
        <v>-380240</v>
      </c>
      <c r="Z35" s="140">
        <v>-100</v>
      </c>
      <c r="AA35" s="62">
        <v>776000</v>
      </c>
    </row>
    <row r="36" spans="1:27" ht="12.75">
      <c r="A36" s="238" t="s">
        <v>139</v>
      </c>
      <c r="B36" s="149"/>
      <c r="C36" s="222">
        <f aca="true" t="shared" si="6" ref="C36:Y36">SUM(C32:C35)</f>
        <v>71160561</v>
      </c>
      <c r="D36" s="222">
        <f>SUM(D32:D35)</f>
        <v>0</v>
      </c>
      <c r="E36" s="218">
        <f t="shared" si="6"/>
        <v>96598600</v>
      </c>
      <c r="F36" s="220">
        <f t="shared" si="6"/>
        <v>96598600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47333314</v>
      </c>
      <c r="Y36" s="220">
        <f t="shared" si="6"/>
        <v>-47333314</v>
      </c>
      <c r="Z36" s="221">
        <f>+IF(X36&lt;&gt;0,+(Y36/X36)*100,0)</f>
        <v>-100</v>
      </c>
      <c r="AA36" s="239">
        <f>SUM(AA32:AA35)</f>
        <v>96598600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4578406</v>
      </c>
      <c r="D6" s="155"/>
      <c r="E6" s="59">
        <v>1239</v>
      </c>
      <c r="F6" s="60">
        <v>1239</v>
      </c>
      <c r="G6" s="60">
        <v>3630765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620</v>
      </c>
      <c r="Y6" s="60">
        <v>-620</v>
      </c>
      <c r="Z6" s="140">
        <v>-100</v>
      </c>
      <c r="AA6" s="62">
        <v>1239</v>
      </c>
    </row>
    <row r="7" spans="1:27" ht="12.75">
      <c r="A7" s="249" t="s">
        <v>144</v>
      </c>
      <c r="B7" s="182"/>
      <c r="C7" s="155"/>
      <c r="D7" s="155"/>
      <c r="E7" s="59">
        <v>33195942</v>
      </c>
      <c r="F7" s="60">
        <v>33195942</v>
      </c>
      <c r="G7" s="60">
        <v>23088093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16597971</v>
      </c>
      <c r="Y7" s="60">
        <v>-16597971</v>
      </c>
      <c r="Z7" s="140">
        <v>-100</v>
      </c>
      <c r="AA7" s="62">
        <v>33195942</v>
      </c>
    </row>
    <row r="8" spans="1:27" ht="12.75">
      <c r="A8" s="249" t="s">
        <v>145</v>
      </c>
      <c r="B8" s="182"/>
      <c r="C8" s="155">
        <v>31286667</v>
      </c>
      <c r="D8" s="155"/>
      <c r="E8" s="59">
        <v>41235524</v>
      </c>
      <c r="F8" s="60">
        <v>41235524</v>
      </c>
      <c r="G8" s="60">
        <v>209768416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20617762</v>
      </c>
      <c r="Y8" s="60">
        <v>-20617762</v>
      </c>
      <c r="Z8" s="140">
        <v>-100</v>
      </c>
      <c r="AA8" s="62">
        <v>41235524</v>
      </c>
    </row>
    <row r="9" spans="1:27" ht="12.75">
      <c r="A9" s="249" t="s">
        <v>146</v>
      </c>
      <c r="B9" s="182"/>
      <c r="C9" s="155">
        <v>17500403</v>
      </c>
      <c r="D9" s="155"/>
      <c r="E9" s="59">
        <v>13093215</v>
      </c>
      <c r="F9" s="60">
        <v>13093215</v>
      </c>
      <c r="G9" s="60">
        <v>12469729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6546608</v>
      </c>
      <c r="Y9" s="60">
        <v>-6546608</v>
      </c>
      <c r="Z9" s="140">
        <v>-100</v>
      </c>
      <c r="AA9" s="62">
        <v>13093215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761332</v>
      </c>
      <c r="D11" s="155"/>
      <c r="E11" s="59">
        <v>678864</v>
      </c>
      <c r="F11" s="60">
        <v>678864</v>
      </c>
      <c r="G11" s="60">
        <v>646586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339432</v>
      </c>
      <c r="Y11" s="60">
        <v>-339432</v>
      </c>
      <c r="Z11" s="140">
        <v>-100</v>
      </c>
      <c r="AA11" s="62">
        <v>678864</v>
      </c>
    </row>
    <row r="12" spans="1:27" ht="12.75">
      <c r="A12" s="250" t="s">
        <v>56</v>
      </c>
      <c r="B12" s="251"/>
      <c r="C12" s="168">
        <f aca="true" t="shared" si="0" ref="C12:Y12">SUM(C6:C11)</f>
        <v>54126808</v>
      </c>
      <c r="D12" s="168">
        <f>SUM(D6:D11)</f>
        <v>0</v>
      </c>
      <c r="E12" s="72">
        <f t="shared" si="0"/>
        <v>88204784</v>
      </c>
      <c r="F12" s="73">
        <f t="shared" si="0"/>
        <v>88204784</v>
      </c>
      <c r="G12" s="73">
        <f t="shared" si="0"/>
        <v>249603589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44102393</v>
      </c>
      <c r="Y12" s="73">
        <f t="shared" si="0"/>
        <v>-44102393</v>
      </c>
      <c r="Z12" s="170">
        <f>+IF(X12&lt;&gt;0,+(Y12/X12)*100,0)</f>
        <v>-100</v>
      </c>
      <c r="AA12" s="74">
        <f>SUM(AA6:AA11)</f>
        <v>88204784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22176665</v>
      </c>
      <c r="D17" s="155"/>
      <c r="E17" s="59">
        <v>22176665</v>
      </c>
      <c r="F17" s="60">
        <v>22176665</v>
      </c>
      <c r="G17" s="60">
        <v>22176665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11088333</v>
      </c>
      <c r="Y17" s="60">
        <v>-11088333</v>
      </c>
      <c r="Z17" s="140">
        <v>-100</v>
      </c>
      <c r="AA17" s="62">
        <v>22176665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567050239</v>
      </c>
      <c r="D19" s="155"/>
      <c r="E19" s="59">
        <v>553374329</v>
      </c>
      <c r="F19" s="60">
        <v>553374329</v>
      </c>
      <c r="G19" s="60">
        <v>567548310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276687165</v>
      </c>
      <c r="Y19" s="60">
        <v>-276687165</v>
      </c>
      <c r="Z19" s="140">
        <v>-100</v>
      </c>
      <c r="AA19" s="62">
        <v>553374329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423250</v>
      </c>
      <c r="D21" s="155"/>
      <c r="E21" s="59">
        <v>398900</v>
      </c>
      <c r="F21" s="60">
        <v>398900</v>
      </c>
      <c r="G21" s="60">
        <v>379905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199450</v>
      </c>
      <c r="Y21" s="60">
        <v>-199450</v>
      </c>
      <c r="Z21" s="140">
        <v>-100</v>
      </c>
      <c r="AA21" s="62">
        <v>398900</v>
      </c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373706</v>
      </c>
      <c r="D23" s="155"/>
      <c r="E23" s="59">
        <v>358028</v>
      </c>
      <c r="F23" s="60">
        <v>358028</v>
      </c>
      <c r="G23" s="159">
        <v>340979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179014</v>
      </c>
      <c r="Y23" s="159">
        <v>-179014</v>
      </c>
      <c r="Z23" s="141">
        <v>-100</v>
      </c>
      <c r="AA23" s="225">
        <v>358028</v>
      </c>
    </row>
    <row r="24" spans="1:27" ht="12.75">
      <c r="A24" s="250" t="s">
        <v>57</v>
      </c>
      <c r="B24" s="253"/>
      <c r="C24" s="168">
        <f aca="true" t="shared" si="1" ref="C24:Y24">SUM(C15:C23)</f>
        <v>590023860</v>
      </c>
      <c r="D24" s="168">
        <f>SUM(D15:D23)</f>
        <v>0</v>
      </c>
      <c r="E24" s="76">
        <f t="shared" si="1"/>
        <v>576307922</v>
      </c>
      <c r="F24" s="77">
        <f t="shared" si="1"/>
        <v>576307922</v>
      </c>
      <c r="G24" s="77">
        <f t="shared" si="1"/>
        <v>590445859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288153962</v>
      </c>
      <c r="Y24" s="77">
        <f t="shared" si="1"/>
        <v>-288153962</v>
      </c>
      <c r="Z24" s="212">
        <f>+IF(X24&lt;&gt;0,+(Y24/X24)*100,0)</f>
        <v>-100</v>
      </c>
      <c r="AA24" s="79">
        <f>SUM(AA15:AA23)</f>
        <v>576307922</v>
      </c>
    </row>
    <row r="25" spans="1:27" ht="12.75">
      <c r="A25" s="250" t="s">
        <v>159</v>
      </c>
      <c r="B25" s="251"/>
      <c r="C25" s="168">
        <f aca="true" t="shared" si="2" ref="C25:Y25">+C12+C24</f>
        <v>644150668</v>
      </c>
      <c r="D25" s="168">
        <f>+D12+D24</f>
        <v>0</v>
      </c>
      <c r="E25" s="72">
        <f t="shared" si="2"/>
        <v>664512706</v>
      </c>
      <c r="F25" s="73">
        <f t="shared" si="2"/>
        <v>664512706</v>
      </c>
      <c r="G25" s="73">
        <f t="shared" si="2"/>
        <v>840049448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332256355</v>
      </c>
      <c r="Y25" s="73">
        <f t="shared" si="2"/>
        <v>-332256355</v>
      </c>
      <c r="Z25" s="170">
        <f>+IF(X25&lt;&gt;0,+(Y25/X25)*100,0)</f>
        <v>-100</v>
      </c>
      <c r="AA25" s="74">
        <f>+AA12+AA24</f>
        <v>664512706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223564</v>
      </c>
      <c r="D30" s="155"/>
      <c r="E30" s="59">
        <v>303517</v>
      </c>
      <c r="F30" s="60">
        <v>303517</v>
      </c>
      <c r="G30" s="60">
        <v>289064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151759</v>
      </c>
      <c r="Y30" s="60">
        <v>-151759</v>
      </c>
      <c r="Z30" s="140">
        <v>-100</v>
      </c>
      <c r="AA30" s="62">
        <v>303517</v>
      </c>
    </row>
    <row r="31" spans="1:27" ht="12.75">
      <c r="A31" s="249" t="s">
        <v>163</v>
      </c>
      <c r="B31" s="182"/>
      <c r="C31" s="155">
        <v>801236</v>
      </c>
      <c r="D31" s="155"/>
      <c r="E31" s="59">
        <v>859269</v>
      </c>
      <c r="F31" s="60">
        <v>859269</v>
      </c>
      <c r="G31" s="60">
        <v>818351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429635</v>
      </c>
      <c r="Y31" s="60">
        <v>-429635</v>
      </c>
      <c r="Z31" s="140">
        <v>-100</v>
      </c>
      <c r="AA31" s="62">
        <v>859269</v>
      </c>
    </row>
    <row r="32" spans="1:27" ht="12.75">
      <c r="A32" s="249" t="s">
        <v>164</v>
      </c>
      <c r="B32" s="182"/>
      <c r="C32" s="155">
        <v>113765518</v>
      </c>
      <c r="D32" s="155"/>
      <c r="E32" s="59">
        <v>63097425</v>
      </c>
      <c r="F32" s="60">
        <v>63097425</v>
      </c>
      <c r="G32" s="60">
        <v>69303372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31548713</v>
      </c>
      <c r="Y32" s="60">
        <v>-31548713</v>
      </c>
      <c r="Z32" s="140">
        <v>-100</v>
      </c>
      <c r="AA32" s="62">
        <v>63097425</v>
      </c>
    </row>
    <row r="33" spans="1:27" ht="12.75">
      <c r="A33" s="249" t="s">
        <v>165</v>
      </c>
      <c r="B33" s="182"/>
      <c r="C33" s="155">
        <v>532400</v>
      </c>
      <c r="D33" s="155"/>
      <c r="E33" s="59">
        <v>540855</v>
      </c>
      <c r="F33" s="60">
        <v>540855</v>
      </c>
      <c r="G33" s="60">
        <v>515100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270428</v>
      </c>
      <c r="Y33" s="60">
        <v>-270428</v>
      </c>
      <c r="Z33" s="140">
        <v>-100</v>
      </c>
      <c r="AA33" s="62">
        <v>540855</v>
      </c>
    </row>
    <row r="34" spans="1:27" ht="12.75">
      <c r="A34" s="250" t="s">
        <v>58</v>
      </c>
      <c r="B34" s="251"/>
      <c r="C34" s="168">
        <f aca="true" t="shared" si="3" ref="C34:Y34">SUM(C29:C33)</f>
        <v>115322718</v>
      </c>
      <c r="D34" s="168">
        <f>SUM(D29:D33)</f>
        <v>0</v>
      </c>
      <c r="E34" s="72">
        <f t="shared" si="3"/>
        <v>64801066</v>
      </c>
      <c r="F34" s="73">
        <f t="shared" si="3"/>
        <v>64801066</v>
      </c>
      <c r="G34" s="73">
        <f t="shared" si="3"/>
        <v>70925887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32400535</v>
      </c>
      <c r="Y34" s="73">
        <f t="shared" si="3"/>
        <v>-32400535</v>
      </c>
      <c r="Z34" s="170">
        <f>+IF(X34&lt;&gt;0,+(Y34/X34)*100,0)</f>
        <v>-100</v>
      </c>
      <c r="AA34" s="74">
        <f>SUM(AA29:AA33)</f>
        <v>64801066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36143581</v>
      </c>
      <c r="D37" s="155"/>
      <c r="E37" s="59">
        <v>33092621</v>
      </c>
      <c r="F37" s="60">
        <v>33092621</v>
      </c>
      <c r="G37" s="60">
        <v>31516782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16546311</v>
      </c>
      <c r="Y37" s="60">
        <v>-16546311</v>
      </c>
      <c r="Z37" s="140">
        <v>-100</v>
      </c>
      <c r="AA37" s="62">
        <v>33092621</v>
      </c>
    </row>
    <row r="38" spans="1:27" ht="12.75">
      <c r="A38" s="249" t="s">
        <v>165</v>
      </c>
      <c r="B38" s="182"/>
      <c r="C38" s="155">
        <v>19928093</v>
      </c>
      <c r="D38" s="155"/>
      <c r="E38" s="59">
        <v>15691993</v>
      </c>
      <c r="F38" s="60">
        <v>15691993</v>
      </c>
      <c r="G38" s="60">
        <v>14944755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7845997</v>
      </c>
      <c r="Y38" s="60">
        <v>-7845997</v>
      </c>
      <c r="Z38" s="140">
        <v>-100</v>
      </c>
      <c r="AA38" s="62">
        <v>15691993</v>
      </c>
    </row>
    <row r="39" spans="1:27" ht="12.75">
      <c r="A39" s="250" t="s">
        <v>59</v>
      </c>
      <c r="B39" s="253"/>
      <c r="C39" s="168">
        <f aca="true" t="shared" si="4" ref="C39:Y39">SUM(C37:C38)</f>
        <v>56071674</v>
      </c>
      <c r="D39" s="168">
        <f>SUM(D37:D38)</f>
        <v>0</v>
      </c>
      <c r="E39" s="76">
        <f t="shared" si="4"/>
        <v>48784614</v>
      </c>
      <c r="F39" s="77">
        <f t="shared" si="4"/>
        <v>48784614</v>
      </c>
      <c r="G39" s="77">
        <f t="shared" si="4"/>
        <v>46461537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24392308</v>
      </c>
      <c r="Y39" s="77">
        <f t="shared" si="4"/>
        <v>-24392308</v>
      </c>
      <c r="Z39" s="212">
        <f>+IF(X39&lt;&gt;0,+(Y39/X39)*100,0)</f>
        <v>-100</v>
      </c>
      <c r="AA39" s="79">
        <f>SUM(AA37:AA38)</f>
        <v>48784614</v>
      </c>
    </row>
    <row r="40" spans="1:27" ht="12.75">
      <c r="A40" s="250" t="s">
        <v>167</v>
      </c>
      <c r="B40" s="251"/>
      <c r="C40" s="168">
        <f aca="true" t="shared" si="5" ref="C40:Y40">+C34+C39</f>
        <v>171394392</v>
      </c>
      <c r="D40" s="168">
        <f>+D34+D39</f>
        <v>0</v>
      </c>
      <c r="E40" s="72">
        <f t="shared" si="5"/>
        <v>113585680</v>
      </c>
      <c r="F40" s="73">
        <f t="shared" si="5"/>
        <v>113585680</v>
      </c>
      <c r="G40" s="73">
        <f t="shared" si="5"/>
        <v>117387424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56792843</v>
      </c>
      <c r="Y40" s="73">
        <f t="shared" si="5"/>
        <v>-56792843</v>
      </c>
      <c r="Z40" s="170">
        <f>+IF(X40&lt;&gt;0,+(Y40/X40)*100,0)</f>
        <v>-100</v>
      </c>
      <c r="AA40" s="74">
        <f>+AA34+AA39</f>
        <v>113585680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472756276</v>
      </c>
      <c r="D42" s="257">
        <f>+D25-D40</f>
        <v>0</v>
      </c>
      <c r="E42" s="258">
        <f t="shared" si="6"/>
        <v>550927026</v>
      </c>
      <c r="F42" s="259">
        <f t="shared" si="6"/>
        <v>550927026</v>
      </c>
      <c r="G42" s="259">
        <f t="shared" si="6"/>
        <v>722662024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275463512</v>
      </c>
      <c r="Y42" s="259">
        <f t="shared" si="6"/>
        <v>-275463512</v>
      </c>
      <c r="Z42" s="260">
        <f>+IF(X42&lt;&gt;0,+(Y42/X42)*100,0)</f>
        <v>-100</v>
      </c>
      <c r="AA42" s="261">
        <f>+AA25-AA40</f>
        <v>550927026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472756276</v>
      </c>
      <c r="D45" s="155"/>
      <c r="E45" s="59">
        <v>550927026</v>
      </c>
      <c r="F45" s="60">
        <v>550927026</v>
      </c>
      <c r="G45" s="60">
        <v>722662024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275463513</v>
      </c>
      <c r="Y45" s="60">
        <v>-275463513</v>
      </c>
      <c r="Z45" s="139">
        <v>-100</v>
      </c>
      <c r="AA45" s="62">
        <v>550927026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472756276</v>
      </c>
      <c r="D48" s="217">
        <f>SUM(D45:D47)</f>
        <v>0</v>
      </c>
      <c r="E48" s="264">
        <f t="shared" si="7"/>
        <v>550927026</v>
      </c>
      <c r="F48" s="219">
        <f t="shared" si="7"/>
        <v>550927026</v>
      </c>
      <c r="G48" s="219">
        <f t="shared" si="7"/>
        <v>722662024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275463513</v>
      </c>
      <c r="Y48" s="219">
        <f t="shared" si="7"/>
        <v>-275463513</v>
      </c>
      <c r="Z48" s="265">
        <f>+IF(X48&lt;&gt;0,+(Y48/X48)*100,0)</f>
        <v>-100</v>
      </c>
      <c r="AA48" s="232">
        <f>SUM(AA45:AA47)</f>
        <v>550927026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3990507</v>
      </c>
      <c r="F6" s="60">
        <v>3990507</v>
      </c>
      <c r="G6" s="60">
        <v>310915</v>
      </c>
      <c r="H6" s="60"/>
      <c r="I6" s="60"/>
      <c r="J6" s="60">
        <v>310915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310915</v>
      </c>
      <c r="X6" s="60">
        <v>2885945</v>
      </c>
      <c r="Y6" s="60">
        <v>-2575030</v>
      </c>
      <c r="Z6" s="140">
        <v>-89.23</v>
      </c>
      <c r="AA6" s="62">
        <v>3990507</v>
      </c>
    </row>
    <row r="7" spans="1:27" ht="12.75">
      <c r="A7" s="249" t="s">
        <v>32</v>
      </c>
      <c r="B7" s="182"/>
      <c r="C7" s="155">
        <v>-6363443</v>
      </c>
      <c r="D7" s="155"/>
      <c r="E7" s="59">
        <v>35836861</v>
      </c>
      <c r="F7" s="60">
        <v>35836861</v>
      </c>
      <c r="G7" s="60">
        <v>342057</v>
      </c>
      <c r="H7" s="60"/>
      <c r="I7" s="60"/>
      <c r="J7" s="60">
        <v>342057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342057</v>
      </c>
      <c r="X7" s="60">
        <v>19955454</v>
      </c>
      <c r="Y7" s="60">
        <v>-19613397</v>
      </c>
      <c r="Z7" s="140">
        <v>-98.29</v>
      </c>
      <c r="AA7" s="62">
        <v>35836861</v>
      </c>
    </row>
    <row r="8" spans="1:27" ht="12.75">
      <c r="A8" s="249" t="s">
        <v>178</v>
      </c>
      <c r="B8" s="182"/>
      <c r="C8" s="155">
        <v>54411684</v>
      </c>
      <c r="D8" s="155"/>
      <c r="E8" s="59">
        <v>26914265</v>
      </c>
      <c r="F8" s="60">
        <v>26914265</v>
      </c>
      <c r="G8" s="60">
        <v>89300</v>
      </c>
      <c r="H8" s="60"/>
      <c r="I8" s="60"/>
      <c r="J8" s="60">
        <v>89300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89300</v>
      </c>
      <c r="X8" s="60">
        <v>14680743</v>
      </c>
      <c r="Y8" s="60">
        <v>-14591443</v>
      </c>
      <c r="Z8" s="140">
        <v>-99.39</v>
      </c>
      <c r="AA8" s="62">
        <v>26914265</v>
      </c>
    </row>
    <row r="9" spans="1:27" ht="12.75">
      <c r="A9" s="249" t="s">
        <v>179</v>
      </c>
      <c r="B9" s="182"/>
      <c r="C9" s="155">
        <v>58955000</v>
      </c>
      <c r="D9" s="155"/>
      <c r="E9" s="59">
        <v>66393000</v>
      </c>
      <c r="F9" s="60">
        <v>66393000</v>
      </c>
      <c r="G9" s="60">
        <v>21771000</v>
      </c>
      <c r="H9" s="60"/>
      <c r="I9" s="60"/>
      <c r="J9" s="60">
        <v>21771000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21771000</v>
      </c>
      <c r="X9" s="60">
        <v>48466890</v>
      </c>
      <c r="Y9" s="60">
        <v>-26695890</v>
      </c>
      <c r="Z9" s="140">
        <v>-55.08</v>
      </c>
      <c r="AA9" s="62">
        <v>66393000</v>
      </c>
    </row>
    <row r="10" spans="1:27" ht="12.75">
      <c r="A10" s="249" t="s">
        <v>180</v>
      </c>
      <c r="B10" s="182"/>
      <c r="C10" s="155">
        <v>63341995</v>
      </c>
      <c r="D10" s="155"/>
      <c r="E10" s="59">
        <v>104708000</v>
      </c>
      <c r="F10" s="60">
        <v>104708000</v>
      </c>
      <c r="G10" s="60">
        <v>17500000</v>
      </c>
      <c r="H10" s="60"/>
      <c r="I10" s="60"/>
      <c r="J10" s="60">
        <v>17500000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17500000</v>
      </c>
      <c r="X10" s="60">
        <v>68060200</v>
      </c>
      <c r="Y10" s="60">
        <v>-50560200</v>
      </c>
      <c r="Z10" s="140">
        <v>-74.29</v>
      </c>
      <c r="AA10" s="62">
        <v>104708000</v>
      </c>
    </row>
    <row r="11" spans="1:27" ht="12.75">
      <c r="A11" s="249" t="s">
        <v>181</v>
      </c>
      <c r="B11" s="182"/>
      <c r="C11" s="155">
        <v>3206029</v>
      </c>
      <c r="D11" s="155"/>
      <c r="E11" s="59">
        <v>4835156</v>
      </c>
      <c r="F11" s="60">
        <v>4835156</v>
      </c>
      <c r="G11" s="60">
        <v>11506</v>
      </c>
      <c r="H11" s="60"/>
      <c r="I11" s="60"/>
      <c r="J11" s="60">
        <v>11506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11506</v>
      </c>
      <c r="X11" s="60">
        <v>2024064</v>
      </c>
      <c r="Y11" s="60">
        <v>-2012558</v>
      </c>
      <c r="Z11" s="140">
        <v>-99.43</v>
      </c>
      <c r="AA11" s="62">
        <v>4835156</v>
      </c>
    </row>
    <row r="12" spans="1:27" ht="12.75">
      <c r="A12" s="249" t="s">
        <v>182</v>
      </c>
      <c r="B12" s="182"/>
      <c r="C12" s="155"/>
      <c r="D12" s="155"/>
      <c r="E12" s="59">
        <v>10000</v>
      </c>
      <c r="F12" s="60">
        <v>10000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7232</v>
      </c>
      <c r="Y12" s="60">
        <v>-7232</v>
      </c>
      <c r="Z12" s="140">
        <v>-100</v>
      </c>
      <c r="AA12" s="62">
        <v>10000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-115116217</v>
      </c>
      <c r="D14" s="155"/>
      <c r="E14" s="59">
        <v>-141892783</v>
      </c>
      <c r="F14" s="60">
        <v>-141892783</v>
      </c>
      <c r="G14" s="60">
        <v>-4336886</v>
      </c>
      <c r="H14" s="60"/>
      <c r="I14" s="60"/>
      <c r="J14" s="60">
        <v>-4336886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-4336886</v>
      </c>
      <c r="X14" s="60">
        <v>-70523036</v>
      </c>
      <c r="Y14" s="60">
        <v>66186150</v>
      </c>
      <c r="Z14" s="140">
        <v>-93.85</v>
      </c>
      <c r="AA14" s="62">
        <v>-141892783</v>
      </c>
    </row>
    <row r="15" spans="1:27" ht="12.75">
      <c r="A15" s="249" t="s">
        <v>40</v>
      </c>
      <c r="B15" s="182"/>
      <c r="C15" s="155">
        <v>-8393805</v>
      </c>
      <c r="D15" s="155"/>
      <c r="E15" s="59">
        <v>-4879000</v>
      </c>
      <c r="F15" s="60">
        <v>-4879000</v>
      </c>
      <c r="G15" s="60">
        <v>-117</v>
      </c>
      <c r="H15" s="60"/>
      <c r="I15" s="60"/>
      <c r="J15" s="60">
        <v>-117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-117</v>
      </c>
      <c r="X15" s="60">
        <v>-2424943</v>
      </c>
      <c r="Y15" s="60">
        <v>2424826</v>
      </c>
      <c r="Z15" s="140">
        <v>-100</v>
      </c>
      <c r="AA15" s="62">
        <v>-4879000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50041243</v>
      </c>
      <c r="D17" s="168">
        <f t="shared" si="0"/>
        <v>0</v>
      </c>
      <c r="E17" s="72">
        <f t="shared" si="0"/>
        <v>95916006</v>
      </c>
      <c r="F17" s="73">
        <f t="shared" si="0"/>
        <v>95916006</v>
      </c>
      <c r="G17" s="73">
        <f t="shared" si="0"/>
        <v>35687775</v>
      </c>
      <c r="H17" s="73">
        <f t="shared" si="0"/>
        <v>0</v>
      </c>
      <c r="I17" s="73">
        <f t="shared" si="0"/>
        <v>0</v>
      </c>
      <c r="J17" s="73">
        <f t="shared" si="0"/>
        <v>35687775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35687775</v>
      </c>
      <c r="X17" s="73">
        <f t="shared" si="0"/>
        <v>83132549</v>
      </c>
      <c r="Y17" s="73">
        <f t="shared" si="0"/>
        <v>-47444774</v>
      </c>
      <c r="Z17" s="170">
        <f>+IF(X17&lt;&gt;0,+(Y17/X17)*100,0)</f>
        <v>-57.07123692309736</v>
      </c>
      <c r="AA17" s="74">
        <f>SUM(AA6:AA16)</f>
        <v>95916006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-61479893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-96598600</v>
      </c>
      <c r="F26" s="60">
        <v>-96598600</v>
      </c>
      <c r="G26" s="60">
        <v>-8178485</v>
      </c>
      <c r="H26" s="60"/>
      <c r="I26" s="60"/>
      <c r="J26" s="60">
        <v>-8178485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-8178485</v>
      </c>
      <c r="X26" s="60">
        <v>-48011083</v>
      </c>
      <c r="Y26" s="60">
        <v>39832598</v>
      </c>
      <c r="Z26" s="140">
        <v>-82.97</v>
      </c>
      <c r="AA26" s="62">
        <v>-96598600</v>
      </c>
    </row>
    <row r="27" spans="1:27" ht="12.75">
      <c r="A27" s="250" t="s">
        <v>192</v>
      </c>
      <c r="B27" s="251"/>
      <c r="C27" s="168">
        <f aca="true" t="shared" si="1" ref="C27:Y27">SUM(C21:C26)</f>
        <v>-61479893</v>
      </c>
      <c r="D27" s="168">
        <f>SUM(D21:D26)</f>
        <v>0</v>
      </c>
      <c r="E27" s="72">
        <f t="shared" si="1"/>
        <v>-96598600</v>
      </c>
      <c r="F27" s="73">
        <f t="shared" si="1"/>
        <v>-96598600</v>
      </c>
      <c r="G27" s="73">
        <f t="shared" si="1"/>
        <v>-8178485</v>
      </c>
      <c r="H27" s="73">
        <f t="shared" si="1"/>
        <v>0</v>
      </c>
      <c r="I27" s="73">
        <f t="shared" si="1"/>
        <v>0</v>
      </c>
      <c r="J27" s="73">
        <f t="shared" si="1"/>
        <v>-8178485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-8178485</v>
      </c>
      <c r="X27" s="73">
        <f t="shared" si="1"/>
        <v>-48011083</v>
      </c>
      <c r="Y27" s="73">
        <f t="shared" si="1"/>
        <v>39832598</v>
      </c>
      <c r="Z27" s="170">
        <f>+IF(X27&lt;&gt;0,+(Y27/X27)*100,0)</f>
        <v>-82.96542279623228</v>
      </c>
      <c r="AA27" s="74">
        <f>SUM(AA21:AA26)</f>
        <v>-96598600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63803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63803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-11374847</v>
      </c>
      <c r="D38" s="153">
        <f>+D17+D27+D36</f>
        <v>0</v>
      </c>
      <c r="E38" s="99">
        <f t="shared" si="3"/>
        <v>-682594</v>
      </c>
      <c r="F38" s="100">
        <f t="shared" si="3"/>
        <v>-682594</v>
      </c>
      <c r="G38" s="100">
        <f t="shared" si="3"/>
        <v>27509290</v>
      </c>
      <c r="H38" s="100">
        <f t="shared" si="3"/>
        <v>0</v>
      </c>
      <c r="I38" s="100">
        <f t="shared" si="3"/>
        <v>0</v>
      </c>
      <c r="J38" s="100">
        <f t="shared" si="3"/>
        <v>27509290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27509290</v>
      </c>
      <c r="X38" s="100">
        <f t="shared" si="3"/>
        <v>35121466</v>
      </c>
      <c r="Y38" s="100">
        <f t="shared" si="3"/>
        <v>-7612176</v>
      </c>
      <c r="Z38" s="137">
        <f>+IF(X38&lt;&gt;0,+(Y38/X38)*100,0)</f>
        <v>-21.67385609700916</v>
      </c>
      <c r="AA38" s="102">
        <f>+AA17+AA27+AA36</f>
        <v>-682594</v>
      </c>
    </row>
    <row r="39" spans="1:27" ht="12.75">
      <c r="A39" s="249" t="s">
        <v>200</v>
      </c>
      <c r="B39" s="182"/>
      <c r="C39" s="153">
        <v>15953253</v>
      </c>
      <c r="D39" s="153"/>
      <c r="E39" s="99">
        <v>900196</v>
      </c>
      <c r="F39" s="100">
        <v>900196</v>
      </c>
      <c r="G39" s="100">
        <v>-2324881</v>
      </c>
      <c r="H39" s="100"/>
      <c r="I39" s="100"/>
      <c r="J39" s="100">
        <v>-2324881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-2324881</v>
      </c>
      <c r="X39" s="100">
        <v>900196</v>
      </c>
      <c r="Y39" s="100">
        <v>-3225077</v>
      </c>
      <c r="Z39" s="137">
        <v>-358.26</v>
      </c>
      <c r="AA39" s="102">
        <v>900196</v>
      </c>
    </row>
    <row r="40" spans="1:27" ht="12.75">
      <c r="A40" s="269" t="s">
        <v>201</v>
      </c>
      <c r="B40" s="256"/>
      <c r="C40" s="257">
        <v>4578406</v>
      </c>
      <c r="D40" s="257"/>
      <c r="E40" s="258">
        <v>217602</v>
      </c>
      <c r="F40" s="259">
        <v>217602</v>
      </c>
      <c r="G40" s="259">
        <v>25184409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>
        <v>36021662</v>
      </c>
      <c r="Y40" s="259">
        <v>-36021662</v>
      </c>
      <c r="Z40" s="260">
        <v>-100</v>
      </c>
      <c r="AA40" s="261">
        <v>217602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69393462</v>
      </c>
      <c r="D5" s="200">
        <f t="shared" si="0"/>
        <v>0</v>
      </c>
      <c r="E5" s="106">
        <f t="shared" si="0"/>
        <v>96598600</v>
      </c>
      <c r="F5" s="106">
        <f t="shared" si="0"/>
        <v>96598600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48299301</v>
      </c>
      <c r="Y5" s="106">
        <f t="shared" si="0"/>
        <v>-48299301</v>
      </c>
      <c r="Z5" s="201">
        <f>+IF(X5&lt;&gt;0,+(Y5/X5)*100,0)</f>
        <v>-100</v>
      </c>
      <c r="AA5" s="199">
        <f>SUM(AA11:AA18)</f>
        <v>96598600</v>
      </c>
    </row>
    <row r="6" spans="1:27" ht="12.75">
      <c r="A6" s="291" t="s">
        <v>206</v>
      </c>
      <c r="B6" s="142"/>
      <c r="C6" s="62">
        <v>2043954</v>
      </c>
      <c r="D6" s="156"/>
      <c r="E6" s="60">
        <v>9881309</v>
      </c>
      <c r="F6" s="60">
        <v>9881309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4940655</v>
      </c>
      <c r="Y6" s="60">
        <v>-4940655</v>
      </c>
      <c r="Z6" s="140">
        <v>-100</v>
      </c>
      <c r="AA6" s="155">
        <v>9881309</v>
      </c>
    </row>
    <row r="7" spans="1:27" ht="12.75">
      <c r="A7" s="291" t="s">
        <v>207</v>
      </c>
      <c r="B7" s="142"/>
      <c r="C7" s="62">
        <v>4152829</v>
      </c>
      <c r="D7" s="156"/>
      <c r="E7" s="60">
        <v>593458</v>
      </c>
      <c r="F7" s="60">
        <v>593458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296729</v>
      </c>
      <c r="Y7" s="60">
        <v>-296729</v>
      </c>
      <c r="Z7" s="140">
        <v>-100</v>
      </c>
      <c r="AA7" s="155">
        <v>593458</v>
      </c>
    </row>
    <row r="8" spans="1:27" ht="12.75">
      <c r="A8" s="291" t="s">
        <v>208</v>
      </c>
      <c r="B8" s="142"/>
      <c r="C8" s="62">
        <v>49714067</v>
      </c>
      <c r="D8" s="156"/>
      <c r="E8" s="60">
        <v>78500000</v>
      </c>
      <c r="F8" s="60">
        <v>78500000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39250000</v>
      </c>
      <c r="Y8" s="60">
        <v>-39250000</v>
      </c>
      <c r="Z8" s="140">
        <v>-100</v>
      </c>
      <c r="AA8" s="155">
        <v>78500000</v>
      </c>
    </row>
    <row r="9" spans="1:27" ht="12.75">
      <c r="A9" s="291" t="s">
        <v>209</v>
      </c>
      <c r="B9" s="142"/>
      <c r="C9" s="62">
        <v>735081</v>
      </c>
      <c r="D9" s="156"/>
      <c r="E9" s="60">
        <v>2416759</v>
      </c>
      <c r="F9" s="60">
        <v>2416759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1208380</v>
      </c>
      <c r="Y9" s="60">
        <v>-1208380</v>
      </c>
      <c r="Z9" s="140">
        <v>-100</v>
      </c>
      <c r="AA9" s="155">
        <v>2416759</v>
      </c>
    </row>
    <row r="10" spans="1:27" ht="12.75">
      <c r="A10" s="291" t="s">
        <v>210</v>
      </c>
      <c r="B10" s="142"/>
      <c r="C10" s="62"/>
      <c r="D10" s="156"/>
      <c r="E10" s="60">
        <v>3343810</v>
      </c>
      <c r="F10" s="60">
        <v>3343810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1671905</v>
      </c>
      <c r="Y10" s="60">
        <v>-1671905</v>
      </c>
      <c r="Z10" s="140">
        <v>-100</v>
      </c>
      <c r="AA10" s="155">
        <v>3343810</v>
      </c>
    </row>
    <row r="11" spans="1:27" ht="12.75">
      <c r="A11" s="292" t="s">
        <v>211</v>
      </c>
      <c r="B11" s="142"/>
      <c r="C11" s="293">
        <f aca="true" t="shared" si="1" ref="C11:Y11">SUM(C6:C10)</f>
        <v>56645931</v>
      </c>
      <c r="D11" s="294">
        <f t="shared" si="1"/>
        <v>0</v>
      </c>
      <c r="E11" s="295">
        <f t="shared" si="1"/>
        <v>94735336</v>
      </c>
      <c r="F11" s="295">
        <f t="shared" si="1"/>
        <v>94735336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47367669</v>
      </c>
      <c r="Y11" s="295">
        <f t="shared" si="1"/>
        <v>-47367669</v>
      </c>
      <c r="Z11" s="296">
        <f>+IF(X11&lt;&gt;0,+(Y11/X11)*100,0)</f>
        <v>-100</v>
      </c>
      <c r="AA11" s="297">
        <f>SUM(AA6:AA10)</f>
        <v>94735336</v>
      </c>
    </row>
    <row r="12" spans="1:27" ht="12.75">
      <c r="A12" s="298" t="s">
        <v>212</v>
      </c>
      <c r="B12" s="136"/>
      <c r="C12" s="62">
        <v>12747531</v>
      </c>
      <c r="D12" s="156"/>
      <c r="E12" s="60">
        <v>1087264</v>
      </c>
      <c r="F12" s="60">
        <v>1087264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543632</v>
      </c>
      <c r="Y12" s="60">
        <v>-543632</v>
      </c>
      <c r="Z12" s="140">
        <v>-100</v>
      </c>
      <c r="AA12" s="155">
        <v>1087264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/>
      <c r="D15" s="156"/>
      <c r="E15" s="60">
        <v>776000</v>
      </c>
      <c r="F15" s="60">
        <v>776000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388000</v>
      </c>
      <c r="Y15" s="60">
        <v>-388000</v>
      </c>
      <c r="Z15" s="140">
        <v>-100</v>
      </c>
      <c r="AA15" s="155">
        <v>776000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1767099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>
        <v>1767099</v>
      </c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1767099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2043954</v>
      </c>
      <c r="D36" s="156">
        <f t="shared" si="4"/>
        <v>0</v>
      </c>
      <c r="E36" s="60">
        <f t="shared" si="4"/>
        <v>9881309</v>
      </c>
      <c r="F36" s="60">
        <f t="shared" si="4"/>
        <v>9881309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4940655</v>
      </c>
      <c r="Y36" s="60">
        <f t="shared" si="4"/>
        <v>-4940655</v>
      </c>
      <c r="Z36" s="140">
        <f aca="true" t="shared" si="5" ref="Z36:Z49">+IF(X36&lt;&gt;0,+(Y36/X36)*100,0)</f>
        <v>-100</v>
      </c>
      <c r="AA36" s="155">
        <f>AA6+AA21</f>
        <v>9881309</v>
      </c>
    </row>
    <row r="37" spans="1:27" ht="12.75">
      <c r="A37" s="291" t="s">
        <v>207</v>
      </c>
      <c r="B37" s="142"/>
      <c r="C37" s="62">
        <f t="shared" si="4"/>
        <v>4152829</v>
      </c>
      <c r="D37" s="156">
        <f t="shared" si="4"/>
        <v>0</v>
      </c>
      <c r="E37" s="60">
        <f t="shared" si="4"/>
        <v>593458</v>
      </c>
      <c r="F37" s="60">
        <f t="shared" si="4"/>
        <v>593458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296729</v>
      </c>
      <c r="Y37" s="60">
        <f t="shared" si="4"/>
        <v>-296729</v>
      </c>
      <c r="Z37" s="140">
        <f t="shared" si="5"/>
        <v>-100</v>
      </c>
      <c r="AA37" s="155">
        <f>AA7+AA22</f>
        <v>593458</v>
      </c>
    </row>
    <row r="38" spans="1:27" ht="12.75">
      <c r="A38" s="291" t="s">
        <v>208</v>
      </c>
      <c r="B38" s="142"/>
      <c r="C38" s="62">
        <f t="shared" si="4"/>
        <v>51481166</v>
      </c>
      <c r="D38" s="156">
        <f t="shared" si="4"/>
        <v>0</v>
      </c>
      <c r="E38" s="60">
        <f t="shared" si="4"/>
        <v>78500000</v>
      </c>
      <c r="F38" s="60">
        <f t="shared" si="4"/>
        <v>78500000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39250000</v>
      </c>
      <c r="Y38" s="60">
        <f t="shared" si="4"/>
        <v>-39250000</v>
      </c>
      <c r="Z38" s="140">
        <f t="shared" si="5"/>
        <v>-100</v>
      </c>
      <c r="AA38" s="155">
        <f>AA8+AA23</f>
        <v>78500000</v>
      </c>
    </row>
    <row r="39" spans="1:27" ht="12.75">
      <c r="A39" s="291" t="s">
        <v>209</v>
      </c>
      <c r="B39" s="142"/>
      <c r="C39" s="62">
        <f t="shared" si="4"/>
        <v>735081</v>
      </c>
      <c r="D39" s="156">
        <f t="shared" si="4"/>
        <v>0</v>
      </c>
      <c r="E39" s="60">
        <f t="shared" si="4"/>
        <v>2416759</v>
      </c>
      <c r="F39" s="60">
        <f t="shared" si="4"/>
        <v>2416759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1208380</v>
      </c>
      <c r="Y39" s="60">
        <f t="shared" si="4"/>
        <v>-1208380</v>
      </c>
      <c r="Z39" s="140">
        <f t="shared" si="5"/>
        <v>-100</v>
      </c>
      <c r="AA39" s="155">
        <f>AA9+AA24</f>
        <v>2416759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3343810</v>
      </c>
      <c r="F40" s="60">
        <f t="shared" si="4"/>
        <v>3343810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1671905</v>
      </c>
      <c r="Y40" s="60">
        <f t="shared" si="4"/>
        <v>-1671905</v>
      </c>
      <c r="Z40" s="140">
        <f t="shared" si="5"/>
        <v>-100</v>
      </c>
      <c r="AA40" s="155">
        <f>AA10+AA25</f>
        <v>3343810</v>
      </c>
    </row>
    <row r="41" spans="1:27" ht="12.75">
      <c r="A41" s="292" t="s">
        <v>211</v>
      </c>
      <c r="B41" s="142"/>
      <c r="C41" s="293">
        <f aca="true" t="shared" si="6" ref="C41:Y41">SUM(C36:C40)</f>
        <v>58413030</v>
      </c>
      <c r="D41" s="294">
        <f t="shared" si="6"/>
        <v>0</v>
      </c>
      <c r="E41" s="295">
        <f t="shared" si="6"/>
        <v>94735336</v>
      </c>
      <c r="F41" s="295">
        <f t="shared" si="6"/>
        <v>94735336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47367669</v>
      </c>
      <c r="Y41" s="295">
        <f t="shared" si="6"/>
        <v>-47367669</v>
      </c>
      <c r="Z41" s="296">
        <f t="shared" si="5"/>
        <v>-100</v>
      </c>
      <c r="AA41" s="297">
        <f>SUM(AA36:AA40)</f>
        <v>94735336</v>
      </c>
    </row>
    <row r="42" spans="1:27" ht="12.75">
      <c r="A42" s="298" t="s">
        <v>212</v>
      </c>
      <c r="B42" s="136"/>
      <c r="C42" s="95">
        <f aca="true" t="shared" si="7" ref="C42:Y48">C12+C27</f>
        <v>12747531</v>
      </c>
      <c r="D42" s="129">
        <f t="shared" si="7"/>
        <v>0</v>
      </c>
      <c r="E42" s="54">
        <f t="shared" si="7"/>
        <v>1087264</v>
      </c>
      <c r="F42" s="54">
        <f t="shared" si="7"/>
        <v>1087264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543632</v>
      </c>
      <c r="Y42" s="54">
        <f t="shared" si="7"/>
        <v>-543632</v>
      </c>
      <c r="Z42" s="184">
        <f t="shared" si="5"/>
        <v>-100</v>
      </c>
      <c r="AA42" s="130">
        <f aca="true" t="shared" si="8" ref="AA42:AA48">AA12+AA27</f>
        <v>1087264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776000</v>
      </c>
      <c r="F45" s="54">
        <f t="shared" si="7"/>
        <v>776000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388000</v>
      </c>
      <c r="Y45" s="54">
        <f t="shared" si="7"/>
        <v>-388000</v>
      </c>
      <c r="Z45" s="184">
        <f t="shared" si="5"/>
        <v>-100</v>
      </c>
      <c r="AA45" s="130">
        <f t="shared" si="8"/>
        <v>776000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71160561</v>
      </c>
      <c r="D49" s="218">
        <f t="shared" si="9"/>
        <v>0</v>
      </c>
      <c r="E49" s="220">
        <f t="shared" si="9"/>
        <v>96598600</v>
      </c>
      <c r="F49" s="220">
        <f t="shared" si="9"/>
        <v>96598600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48299301</v>
      </c>
      <c r="Y49" s="220">
        <f t="shared" si="9"/>
        <v>-48299301</v>
      </c>
      <c r="Z49" s="221">
        <f t="shared" si="5"/>
        <v>-100</v>
      </c>
      <c r="AA49" s="222">
        <f>SUM(AA41:AA48)</f>
        <v>96598600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7307500</v>
      </c>
      <c r="F51" s="54">
        <f t="shared" si="10"/>
        <v>7307500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3653750</v>
      </c>
      <c r="Y51" s="54">
        <f t="shared" si="10"/>
        <v>-3653750</v>
      </c>
      <c r="Z51" s="184">
        <f>+IF(X51&lt;&gt;0,+(Y51/X51)*100,0)</f>
        <v>-100</v>
      </c>
      <c r="AA51" s="130">
        <f>SUM(AA57:AA61)</f>
        <v>7307500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>
        <v>500000</v>
      </c>
      <c r="F56" s="60">
        <v>500000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250000</v>
      </c>
      <c r="Y56" s="60">
        <v>-250000</v>
      </c>
      <c r="Z56" s="140">
        <v>-100</v>
      </c>
      <c r="AA56" s="155">
        <v>500000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500000</v>
      </c>
      <c r="F57" s="295">
        <f t="shared" si="11"/>
        <v>500000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250000</v>
      </c>
      <c r="Y57" s="295">
        <f t="shared" si="11"/>
        <v>-250000</v>
      </c>
      <c r="Z57" s="296">
        <f>+IF(X57&lt;&gt;0,+(Y57/X57)*100,0)</f>
        <v>-100</v>
      </c>
      <c r="AA57" s="297">
        <f>SUM(AA52:AA56)</f>
        <v>500000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6807500</v>
      </c>
      <c r="F61" s="60">
        <v>6807500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3403750</v>
      </c>
      <c r="Y61" s="60">
        <v>-3403750</v>
      </c>
      <c r="Z61" s="140">
        <v>-100</v>
      </c>
      <c r="AA61" s="155">
        <v>6807500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7307500</v>
      </c>
      <c r="F66" s="275"/>
      <c r="G66" s="275">
        <v>41330</v>
      </c>
      <c r="H66" s="275"/>
      <c r="I66" s="275"/>
      <c r="J66" s="275">
        <v>41330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41330</v>
      </c>
      <c r="X66" s="275"/>
      <c r="Y66" s="275">
        <v>41330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7307500</v>
      </c>
      <c r="F69" s="220">
        <f t="shared" si="12"/>
        <v>0</v>
      </c>
      <c r="G69" s="220">
        <f t="shared" si="12"/>
        <v>41330</v>
      </c>
      <c r="H69" s="220">
        <f t="shared" si="12"/>
        <v>0</v>
      </c>
      <c r="I69" s="220">
        <f t="shared" si="12"/>
        <v>0</v>
      </c>
      <c r="J69" s="220">
        <f t="shared" si="12"/>
        <v>41330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41330</v>
      </c>
      <c r="X69" s="220">
        <f t="shared" si="12"/>
        <v>0</v>
      </c>
      <c r="Y69" s="220">
        <f t="shared" si="12"/>
        <v>41330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56645931</v>
      </c>
      <c r="D5" s="357">
        <f t="shared" si="0"/>
        <v>0</v>
      </c>
      <c r="E5" s="356">
        <f t="shared" si="0"/>
        <v>94735336</v>
      </c>
      <c r="F5" s="358">
        <f t="shared" si="0"/>
        <v>94735336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47367669</v>
      </c>
      <c r="Y5" s="358">
        <f t="shared" si="0"/>
        <v>-47367669</v>
      </c>
      <c r="Z5" s="359">
        <f>+IF(X5&lt;&gt;0,+(Y5/X5)*100,0)</f>
        <v>-100</v>
      </c>
      <c r="AA5" s="360">
        <f>+AA6+AA8+AA11+AA13+AA15</f>
        <v>94735336</v>
      </c>
    </row>
    <row r="6" spans="1:27" ht="12.75">
      <c r="A6" s="361" t="s">
        <v>206</v>
      </c>
      <c r="B6" s="142"/>
      <c r="C6" s="60">
        <f>+C7</f>
        <v>2043954</v>
      </c>
      <c r="D6" s="340">
        <f aca="true" t="shared" si="1" ref="D6:AA6">+D7</f>
        <v>0</v>
      </c>
      <c r="E6" s="60">
        <f t="shared" si="1"/>
        <v>9881309</v>
      </c>
      <c r="F6" s="59">
        <f t="shared" si="1"/>
        <v>9881309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4940655</v>
      </c>
      <c r="Y6" s="59">
        <f t="shared" si="1"/>
        <v>-4940655</v>
      </c>
      <c r="Z6" s="61">
        <f>+IF(X6&lt;&gt;0,+(Y6/X6)*100,0)</f>
        <v>-100</v>
      </c>
      <c r="AA6" s="62">
        <f t="shared" si="1"/>
        <v>9881309</v>
      </c>
    </row>
    <row r="7" spans="1:27" ht="12.75">
      <c r="A7" s="291" t="s">
        <v>230</v>
      </c>
      <c r="B7" s="142"/>
      <c r="C7" s="60">
        <v>2043954</v>
      </c>
      <c r="D7" s="340"/>
      <c r="E7" s="60">
        <v>9881309</v>
      </c>
      <c r="F7" s="59">
        <v>9881309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4940655</v>
      </c>
      <c r="Y7" s="59">
        <v>-4940655</v>
      </c>
      <c r="Z7" s="61">
        <v>-100</v>
      </c>
      <c r="AA7" s="62">
        <v>9881309</v>
      </c>
    </row>
    <row r="8" spans="1:27" ht="12.75">
      <c r="A8" s="361" t="s">
        <v>207</v>
      </c>
      <c r="B8" s="142"/>
      <c r="C8" s="60">
        <f aca="true" t="shared" si="2" ref="C8:Y8">SUM(C9:C10)</f>
        <v>4152829</v>
      </c>
      <c r="D8" s="340">
        <f t="shared" si="2"/>
        <v>0</v>
      </c>
      <c r="E8" s="60">
        <f t="shared" si="2"/>
        <v>593458</v>
      </c>
      <c r="F8" s="59">
        <f t="shared" si="2"/>
        <v>593458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296729</v>
      </c>
      <c r="Y8" s="59">
        <f t="shared" si="2"/>
        <v>-296729</v>
      </c>
      <c r="Z8" s="61">
        <f>+IF(X8&lt;&gt;0,+(Y8/X8)*100,0)</f>
        <v>-100</v>
      </c>
      <c r="AA8" s="62">
        <f>SUM(AA9:AA10)</f>
        <v>593458</v>
      </c>
    </row>
    <row r="9" spans="1:27" ht="12.75">
      <c r="A9" s="291" t="s">
        <v>231</v>
      </c>
      <c r="B9" s="142"/>
      <c r="C9" s="60">
        <v>4152829</v>
      </c>
      <c r="D9" s="340"/>
      <c r="E9" s="60">
        <v>593458</v>
      </c>
      <c r="F9" s="59">
        <v>593458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296729</v>
      </c>
      <c r="Y9" s="59">
        <v>-296729</v>
      </c>
      <c r="Z9" s="61">
        <v>-100</v>
      </c>
      <c r="AA9" s="62">
        <v>593458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49714067</v>
      </c>
      <c r="D11" s="363">
        <f aca="true" t="shared" si="3" ref="D11:AA11">+D12</f>
        <v>0</v>
      </c>
      <c r="E11" s="362">
        <f t="shared" si="3"/>
        <v>78500000</v>
      </c>
      <c r="F11" s="364">
        <f t="shared" si="3"/>
        <v>78500000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39250000</v>
      </c>
      <c r="Y11" s="364">
        <f t="shared" si="3"/>
        <v>-39250000</v>
      </c>
      <c r="Z11" s="365">
        <f>+IF(X11&lt;&gt;0,+(Y11/X11)*100,0)</f>
        <v>-100</v>
      </c>
      <c r="AA11" s="366">
        <f t="shared" si="3"/>
        <v>78500000</v>
      </c>
    </row>
    <row r="12" spans="1:27" ht="12.75">
      <c r="A12" s="291" t="s">
        <v>233</v>
      </c>
      <c r="B12" s="136"/>
      <c r="C12" s="60">
        <v>49714067</v>
      </c>
      <c r="D12" s="340"/>
      <c r="E12" s="60">
        <v>78500000</v>
      </c>
      <c r="F12" s="59">
        <v>78500000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39250000</v>
      </c>
      <c r="Y12" s="59">
        <v>-39250000</v>
      </c>
      <c r="Z12" s="61">
        <v>-100</v>
      </c>
      <c r="AA12" s="62">
        <v>78500000</v>
      </c>
    </row>
    <row r="13" spans="1:27" ht="12.75">
      <c r="A13" s="361" t="s">
        <v>209</v>
      </c>
      <c r="B13" s="136"/>
      <c r="C13" s="275">
        <f>+C14</f>
        <v>735081</v>
      </c>
      <c r="D13" s="341">
        <f aca="true" t="shared" si="4" ref="D13:AA13">+D14</f>
        <v>0</v>
      </c>
      <c r="E13" s="275">
        <f t="shared" si="4"/>
        <v>2416759</v>
      </c>
      <c r="F13" s="342">
        <f t="shared" si="4"/>
        <v>2416759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1208380</v>
      </c>
      <c r="Y13" s="342">
        <f t="shared" si="4"/>
        <v>-1208380</v>
      </c>
      <c r="Z13" s="335">
        <f>+IF(X13&lt;&gt;0,+(Y13/X13)*100,0)</f>
        <v>-100</v>
      </c>
      <c r="AA13" s="273">
        <f t="shared" si="4"/>
        <v>2416759</v>
      </c>
    </row>
    <row r="14" spans="1:27" ht="12.75">
      <c r="A14" s="291" t="s">
        <v>234</v>
      </c>
      <c r="B14" s="136"/>
      <c r="C14" s="60">
        <v>735081</v>
      </c>
      <c r="D14" s="340"/>
      <c r="E14" s="60">
        <v>2416759</v>
      </c>
      <c r="F14" s="59">
        <v>2416759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1208380</v>
      </c>
      <c r="Y14" s="59">
        <v>-1208380</v>
      </c>
      <c r="Z14" s="61">
        <v>-100</v>
      </c>
      <c r="AA14" s="62">
        <v>2416759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3343810</v>
      </c>
      <c r="F15" s="59">
        <f t="shared" si="5"/>
        <v>3343810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1671905</v>
      </c>
      <c r="Y15" s="59">
        <f t="shared" si="5"/>
        <v>-1671905</v>
      </c>
      <c r="Z15" s="61">
        <f>+IF(X15&lt;&gt;0,+(Y15/X15)*100,0)</f>
        <v>-100</v>
      </c>
      <c r="AA15" s="62">
        <f>SUM(AA16:AA20)</f>
        <v>3343810</v>
      </c>
    </row>
    <row r="16" spans="1:27" ht="12.75">
      <c r="A16" s="291" t="s">
        <v>235</v>
      </c>
      <c r="B16" s="300"/>
      <c r="C16" s="60"/>
      <c r="D16" s="340"/>
      <c r="E16" s="60">
        <v>3343810</v>
      </c>
      <c r="F16" s="59">
        <v>3343810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1671905</v>
      </c>
      <c r="Y16" s="59">
        <v>-1671905</v>
      </c>
      <c r="Z16" s="61">
        <v>-100</v>
      </c>
      <c r="AA16" s="62">
        <v>3343810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12747531</v>
      </c>
      <c r="D22" s="344">
        <f t="shared" si="6"/>
        <v>0</v>
      </c>
      <c r="E22" s="343">
        <f t="shared" si="6"/>
        <v>1087264</v>
      </c>
      <c r="F22" s="345">
        <f t="shared" si="6"/>
        <v>1087264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543632</v>
      </c>
      <c r="Y22" s="345">
        <f t="shared" si="6"/>
        <v>-543632</v>
      </c>
      <c r="Z22" s="336">
        <f>+IF(X22&lt;&gt;0,+(Y22/X22)*100,0)</f>
        <v>-100</v>
      </c>
      <c r="AA22" s="350">
        <f>SUM(AA23:AA32)</f>
        <v>1087264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7441203</v>
      </c>
      <c r="D24" s="340"/>
      <c r="E24" s="60">
        <v>796860</v>
      </c>
      <c r="F24" s="59">
        <v>796860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398430</v>
      </c>
      <c r="Y24" s="59">
        <v>-398430</v>
      </c>
      <c r="Z24" s="61">
        <v>-100</v>
      </c>
      <c r="AA24" s="62">
        <v>796860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5306328</v>
      </c>
      <c r="D32" s="340"/>
      <c r="E32" s="60">
        <v>290404</v>
      </c>
      <c r="F32" s="59">
        <v>290404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145202</v>
      </c>
      <c r="Y32" s="59">
        <v>-145202</v>
      </c>
      <c r="Z32" s="61">
        <v>-100</v>
      </c>
      <c r="AA32" s="62">
        <v>290404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776000</v>
      </c>
      <c r="F40" s="345">
        <f t="shared" si="9"/>
        <v>776000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388000</v>
      </c>
      <c r="Y40" s="345">
        <f t="shared" si="9"/>
        <v>-388000</v>
      </c>
      <c r="Z40" s="336">
        <f>+IF(X40&lt;&gt;0,+(Y40/X40)*100,0)</f>
        <v>-100</v>
      </c>
      <c r="AA40" s="350">
        <f>SUM(AA41:AA49)</f>
        <v>776000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30000</v>
      </c>
      <c r="F43" s="370">
        <v>30000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15000</v>
      </c>
      <c r="Y43" s="370">
        <v>-15000</v>
      </c>
      <c r="Z43" s="371">
        <v>-100</v>
      </c>
      <c r="AA43" s="303">
        <v>30000</v>
      </c>
    </row>
    <row r="44" spans="1:27" ht="12.75">
      <c r="A44" s="361" t="s">
        <v>252</v>
      </c>
      <c r="B44" s="136"/>
      <c r="C44" s="60"/>
      <c r="D44" s="368"/>
      <c r="E44" s="54">
        <v>136000</v>
      </c>
      <c r="F44" s="53">
        <v>136000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68000</v>
      </c>
      <c r="Y44" s="53">
        <v>-68000</v>
      </c>
      <c r="Z44" s="94">
        <v>-100</v>
      </c>
      <c r="AA44" s="95">
        <v>136000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610000</v>
      </c>
      <c r="F49" s="53">
        <v>610000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305000</v>
      </c>
      <c r="Y49" s="53">
        <v>-305000</v>
      </c>
      <c r="Z49" s="94">
        <v>-100</v>
      </c>
      <c r="AA49" s="95">
        <v>610000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69393462</v>
      </c>
      <c r="D60" s="346">
        <f t="shared" si="14"/>
        <v>0</v>
      </c>
      <c r="E60" s="219">
        <f t="shared" si="14"/>
        <v>96598600</v>
      </c>
      <c r="F60" s="264">
        <f t="shared" si="14"/>
        <v>96598600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48299301</v>
      </c>
      <c r="Y60" s="264">
        <f t="shared" si="14"/>
        <v>-48299301</v>
      </c>
      <c r="Z60" s="337">
        <f>+IF(X60&lt;&gt;0,+(Y60/X60)*100,0)</f>
        <v>-100</v>
      </c>
      <c r="AA60" s="232">
        <f>+AA57+AA54+AA51+AA40+AA37+AA34+AA22+AA5</f>
        <v>96598600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1767099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1767099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>
        <v>1767099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1767099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2019-01-31T13:02:05Z</dcterms:created>
  <dcterms:modified xsi:type="dcterms:W3CDTF">2019-01-31T13:02:08Z</dcterms:modified>
  <cp:category/>
  <cp:version/>
  <cp:contentType/>
  <cp:contentStatus/>
</cp:coreProperties>
</file>