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<sst xmlns="http://schemas.openxmlformats.org/spreadsheetml/2006/main" count="859" uniqueCount="304">
  <si>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Masilonyana(FS181)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</si>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</sst>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44450000</v>
      </c>
      <c r="E5" s="60">
        <v>44450000</v>
      </c>
      <c r="F5" s="60">
        <v>5490476</v>
      </c>
      <c r="G5" s="60">
        <v>7656182</v>
      </c>
      <c r="H5" s="60">
        <v>7564424</v>
      </c>
      <c r="I5" s="60">
        <v>20711082</v>
      </c>
      <c r="J5" s="60">
        <v>5482152</v>
      </c>
      <c r="K5" s="60">
        <v>5495032</v>
      </c>
      <c r="L5" s="60">
        <v>5495495</v>
      </c>
      <c r="M5" s="60">
        <v>16472679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37183761</v>
      </c>
      <c r="W5" s="60">
        <v>16446642</v>
      </c>
      <c r="X5" s="60">
        <v>20737119</v>
      </c>
      <c r="Y5" s="61">
        <v>126.09</v>
      </c>
      <c r="Z5" s="62">
        <v>44450000</v>
      </c>
    </row>
    <row r="6" spans="1:26" ht="12.75">
      <c r="A6" s="58" t="s">
        <v>32</v>
      </c>
      <c r="B6" s="19">
        <v>0</v>
      </c>
      <c r="C6" s="19">
        <v>0</v>
      </c>
      <c r="D6" s="59">
        <v>113112000</v>
      </c>
      <c r="E6" s="60">
        <v>113112000</v>
      </c>
      <c r="F6" s="60">
        <v>7037214</v>
      </c>
      <c r="G6" s="60">
        <v>7630672</v>
      </c>
      <c r="H6" s="60">
        <v>8371531</v>
      </c>
      <c r="I6" s="60">
        <v>23039417</v>
      </c>
      <c r="J6" s="60">
        <v>7837291</v>
      </c>
      <c r="K6" s="60">
        <v>7987388</v>
      </c>
      <c r="L6" s="60">
        <v>7016728</v>
      </c>
      <c r="M6" s="60">
        <v>22841407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45880824</v>
      </c>
      <c r="W6" s="60">
        <v>47319262</v>
      </c>
      <c r="X6" s="60">
        <v>-1438438</v>
      </c>
      <c r="Y6" s="61">
        <v>-3.04</v>
      </c>
      <c r="Z6" s="62">
        <v>113112000</v>
      </c>
    </row>
    <row r="7" spans="1:26" ht="12.75">
      <c r="A7" s="58" t="s">
        <v>33</v>
      </c>
      <c r="B7" s="19">
        <v>0</v>
      </c>
      <c r="C7" s="19">
        <v>0</v>
      </c>
      <c r="D7" s="59">
        <v>593892</v>
      </c>
      <c r="E7" s="60">
        <v>593892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335700</v>
      </c>
      <c r="X7" s="60">
        <v>-335700</v>
      </c>
      <c r="Y7" s="61">
        <v>-100</v>
      </c>
      <c r="Z7" s="62">
        <v>593892</v>
      </c>
    </row>
    <row r="8" spans="1:26" ht="12.75">
      <c r="A8" s="58" t="s">
        <v>34</v>
      </c>
      <c r="B8" s="19">
        <v>0</v>
      </c>
      <c r="C8" s="19">
        <v>0</v>
      </c>
      <c r="D8" s="59">
        <v>110412098</v>
      </c>
      <c r="E8" s="60">
        <v>110412098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73379666</v>
      </c>
      <c r="X8" s="60">
        <v>-73379666</v>
      </c>
      <c r="Y8" s="61">
        <v>-100</v>
      </c>
      <c r="Z8" s="62">
        <v>110412098</v>
      </c>
    </row>
    <row r="9" spans="1:26" ht="12.75">
      <c r="A9" s="58" t="s">
        <v>35</v>
      </c>
      <c r="B9" s="19">
        <v>0</v>
      </c>
      <c r="C9" s="19">
        <v>0</v>
      </c>
      <c r="D9" s="59">
        <v>5843232</v>
      </c>
      <c r="E9" s="60">
        <v>5843232</v>
      </c>
      <c r="F9" s="60">
        <v>31714</v>
      </c>
      <c r="G9" s="60">
        <v>46090</v>
      </c>
      <c r="H9" s="60">
        <v>44609</v>
      </c>
      <c r="I9" s="60">
        <v>122413</v>
      </c>
      <c r="J9" s="60">
        <v>12432</v>
      </c>
      <c r="K9" s="60">
        <v>17683</v>
      </c>
      <c r="L9" s="60">
        <v>17683</v>
      </c>
      <c r="M9" s="60">
        <v>47798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170211</v>
      </c>
      <c r="W9" s="60">
        <v>3084164</v>
      </c>
      <c r="X9" s="60">
        <v>-2913953</v>
      </c>
      <c r="Y9" s="61">
        <v>-94.48</v>
      </c>
      <c r="Z9" s="62">
        <v>5843232</v>
      </c>
    </row>
    <row r="10" spans="1:26" ht="22.5">
      <c r="A10" s="63" t="s">
        <v>279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274411222</v>
      </c>
      <c r="E10" s="66">
        <f t="shared" si="0"/>
        <v>274411222</v>
      </c>
      <c r="F10" s="66">
        <f t="shared" si="0"/>
        <v>12559404</v>
      </c>
      <c r="G10" s="66">
        <f t="shared" si="0"/>
        <v>15332944</v>
      </c>
      <c r="H10" s="66">
        <f t="shared" si="0"/>
        <v>15980564</v>
      </c>
      <c r="I10" s="66">
        <f t="shared" si="0"/>
        <v>43872912</v>
      </c>
      <c r="J10" s="66">
        <f t="shared" si="0"/>
        <v>13331875</v>
      </c>
      <c r="K10" s="66">
        <f t="shared" si="0"/>
        <v>13500103</v>
      </c>
      <c r="L10" s="66">
        <f t="shared" si="0"/>
        <v>12529906</v>
      </c>
      <c r="M10" s="66">
        <f t="shared" si="0"/>
        <v>39361884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83234796</v>
      </c>
      <c r="W10" s="66">
        <f t="shared" si="0"/>
        <v>140565434</v>
      </c>
      <c r="X10" s="66">
        <f t="shared" si="0"/>
        <v>-57330638</v>
      </c>
      <c r="Y10" s="67">
        <f>+IF(W10&lt;&gt;0,(X10/W10)*100,0)</f>
        <v>-40.78572972641339</v>
      </c>
      <c r="Z10" s="68">
        <f t="shared" si="0"/>
        <v>274411222</v>
      </c>
    </row>
    <row r="11" spans="1:26" ht="12.75">
      <c r="A11" s="58" t="s">
        <v>37</v>
      </c>
      <c r="B11" s="19">
        <v>0</v>
      </c>
      <c r="C11" s="19">
        <v>0</v>
      </c>
      <c r="D11" s="59">
        <v>94017000</v>
      </c>
      <c r="E11" s="60">
        <v>94017000</v>
      </c>
      <c r="F11" s="60">
        <v>0</v>
      </c>
      <c r="G11" s="60">
        <v>7663925</v>
      </c>
      <c r="H11" s="60">
        <v>0</v>
      </c>
      <c r="I11" s="60">
        <v>7663925</v>
      </c>
      <c r="J11" s="60">
        <v>4653</v>
      </c>
      <c r="K11" s="60">
        <v>0</v>
      </c>
      <c r="L11" s="60">
        <v>0</v>
      </c>
      <c r="M11" s="60">
        <v>4653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7668578</v>
      </c>
      <c r="W11" s="60">
        <v>48709726</v>
      </c>
      <c r="X11" s="60">
        <v>-41041148</v>
      </c>
      <c r="Y11" s="61">
        <v>-84.26</v>
      </c>
      <c r="Z11" s="62">
        <v>94017000</v>
      </c>
    </row>
    <row r="12" spans="1:26" ht="12.75">
      <c r="A12" s="58" t="s">
        <v>38</v>
      </c>
      <c r="B12" s="19">
        <v>0</v>
      </c>
      <c r="C12" s="19">
        <v>0</v>
      </c>
      <c r="D12" s="59">
        <v>7258329</v>
      </c>
      <c r="E12" s="60">
        <v>7258329</v>
      </c>
      <c r="F12" s="60">
        <v>0</v>
      </c>
      <c r="G12" s="60">
        <v>5700</v>
      </c>
      <c r="H12" s="60">
        <v>0</v>
      </c>
      <c r="I12" s="60">
        <v>5700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5700</v>
      </c>
      <c r="W12" s="60">
        <v>3686446</v>
      </c>
      <c r="X12" s="60">
        <v>-3680746</v>
      </c>
      <c r="Y12" s="61">
        <v>-99.85</v>
      </c>
      <c r="Z12" s="62">
        <v>7258329</v>
      </c>
    </row>
    <row r="13" spans="1:26" ht="12.75">
      <c r="A13" s="58" t="s">
        <v>280</v>
      </c>
      <c r="B13" s="19">
        <v>0</v>
      </c>
      <c r="C13" s="19">
        <v>0</v>
      </c>
      <c r="D13" s="59">
        <v>27940000</v>
      </c>
      <c r="E13" s="60">
        <v>27940000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27940000</v>
      </c>
    </row>
    <row r="14" spans="1:26" ht="12.75">
      <c r="A14" s="58" t="s">
        <v>40</v>
      </c>
      <c r="B14" s="19">
        <v>0</v>
      </c>
      <c r="C14" s="19">
        <v>0</v>
      </c>
      <c r="D14" s="59">
        <v>1406000</v>
      </c>
      <c r="E14" s="60">
        <v>1406000</v>
      </c>
      <c r="F14" s="60">
        <v>0</v>
      </c>
      <c r="G14" s="60">
        <v>0</v>
      </c>
      <c r="H14" s="60">
        <v>85122</v>
      </c>
      <c r="I14" s="60">
        <v>85122</v>
      </c>
      <c r="J14" s="60">
        <v>66748</v>
      </c>
      <c r="K14" s="60">
        <v>0</v>
      </c>
      <c r="L14" s="60">
        <v>0</v>
      </c>
      <c r="M14" s="60">
        <v>66748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151870</v>
      </c>
      <c r="W14" s="60">
        <v>787805</v>
      </c>
      <c r="X14" s="60">
        <v>-635935</v>
      </c>
      <c r="Y14" s="61">
        <v>-80.72</v>
      </c>
      <c r="Z14" s="62">
        <v>1406000</v>
      </c>
    </row>
    <row r="15" spans="1:26" ht="12.75">
      <c r="A15" s="58" t="s">
        <v>41</v>
      </c>
      <c r="B15" s="19">
        <v>0</v>
      </c>
      <c r="C15" s="19">
        <v>0</v>
      </c>
      <c r="D15" s="59">
        <v>56800201</v>
      </c>
      <c r="E15" s="60">
        <v>56800201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30498719</v>
      </c>
      <c r="X15" s="60">
        <v>-30498719</v>
      </c>
      <c r="Y15" s="61">
        <v>-100</v>
      </c>
      <c r="Z15" s="62">
        <v>56800201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85338799</v>
      </c>
      <c r="E17" s="60">
        <v>85338799</v>
      </c>
      <c r="F17" s="60">
        <v>0</v>
      </c>
      <c r="G17" s="60">
        <v>91219</v>
      </c>
      <c r="H17" s="60">
        <v>1096213</v>
      </c>
      <c r="I17" s="60">
        <v>1187432</v>
      </c>
      <c r="J17" s="60">
        <v>439971</v>
      </c>
      <c r="K17" s="60">
        <v>166298</v>
      </c>
      <c r="L17" s="60">
        <v>69476</v>
      </c>
      <c r="M17" s="60">
        <v>675745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1863177</v>
      </c>
      <c r="W17" s="60">
        <v>18850184</v>
      </c>
      <c r="X17" s="60">
        <v>-16987007</v>
      </c>
      <c r="Y17" s="61">
        <v>-90.12</v>
      </c>
      <c r="Z17" s="62">
        <v>85338799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272760329</v>
      </c>
      <c r="E18" s="73">
        <f t="shared" si="1"/>
        <v>272760329</v>
      </c>
      <c r="F18" s="73">
        <f t="shared" si="1"/>
        <v>0</v>
      </c>
      <c r="G18" s="73">
        <f t="shared" si="1"/>
        <v>7760844</v>
      </c>
      <c r="H18" s="73">
        <f t="shared" si="1"/>
        <v>1181335</v>
      </c>
      <c r="I18" s="73">
        <f t="shared" si="1"/>
        <v>8942179</v>
      </c>
      <c r="J18" s="73">
        <f t="shared" si="1"/>
        <v>511372</v>
      </c>
      <c r="K18" s="73">
        <f t="shared" si="1"/>
        <v>166298</v>
      </c>
      <c r="L18" s="73">
        <f t="shared" si="1"/>
        <v>69476</v>
      </c>
      <c r="M18" s="73">
        <f t="shared" si="1"/>
        <v>747146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9689325</v>
      </c>
      <c r="W18" s="73">
        <f t="shared" si="1"/>
        <v>102532880</v>
      </c>
      <c r="X18" s="73">
        <f t="shared" si="1"/>
        <v>-92843555</v>
      </c>
      <c r="Y18" s="67">
        <f>+IF(W18&lt;&gt;0,(X18/W18)*100,0)</f>
        <v>-90.5500313655483</v>
      </c>
      <c r="Z18" s="74">
        <f t="shared" si="1"/>
        <v>272760329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1650893</v>
      </c>
      <c r="E19" s="77">
        <f t="shared" si="2"/>
        <v>1650893</v>
      </c>
      <c r="F19" s="77">
        <f t="shared" si="2"/>
        <v>12559404</v>
      </c>
      <c r="G19" s="77">
        <f t="shared" si="2"/>
        <v>7572100</v>
      </c>
      <c r="H19" s="77">
        <f t="shared" si="2"/>
        <v>14799229</v>
      </c>
      <c r="I19" s="77">
        <f t="shared" si="2"/>
        <v>34930733</v>
      </c>
      <c r="J19" s="77">
        <f t="shared" si="2"/>
        <v>12820503</v>
      </c>
      <c r="K19" s="77">
        <f t="shared" si="2"/>
        <v>13333805</v>
      </c>
      <c r="L19" s="77">
        <f t="shared" si="2"/>
        <v>12460430</v>
      </c>
      <c r="M19" s="77">
        <f t="shared" si="2"/>
        <v>38614738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73545471</v>
      </c>
      <c r="W19" s="77">
        <f>IF(E10=E18,0,W10-W18)</f>
        <v>38032554</v>
      </c>
      <c r="X19" s="77">
        <f t="shared" si="2"/>
        <v>35512917</v>
      </c>
      <c r="Y19" s="78">
        <f>+IF(W19&lt;&gt;0,(X19/W19)*100,0)</f>
        <v>93.37505180430428</v>
      </c>
      <c r="Z19" s="79">
        <f t="shared" si="2"/>
        <v>1650893</v>
      </c>
    </row>
    <row r="20" spans="1:26" ht="12.75">
      <c r="A20" s="58" t="s">
        <v>46</v>
      </c>
      <c r="B20" s="19">
        <v>0</v>
      </c>
      <c r="C20" s="19">
        <v>0</v>
      </c>
      <c r="D20" s="59">
        <v>34019000</v>
      </c>
      <c r="E20" s="60">
        <v>34019000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16346000</v>
      </c>
      <c r="X20" s="60">
        <v>-16346000</v>
      </c>
      <c r="Y20" s="61">
        <v>-100</v>
      </c>
      <c r="Z20" s="62">
        <v>34019000</v>
      </c>
    </row>
    <row r="21" spans="1:26" ht="12.75">
      <c r="A21" s="58" t="s">
        <v>281</v>
      </c>
      <c r="B21" s="80">
        <v>0</v>
      </c>
      <c r="C21" s="80">
        <v>0</v>
      </c>
      <c r="D21" s="81">
        <v>1160000</v>
      </c>
      <c r="E21" s="82">
        <v>1160000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2085876</v>
      </c>
      <c r="X21" s="82">
        <v>-2085876</v>
      </c>
      <c r="Y21" s="83">
        <v>-100</v>
      </c>
      <c r="Z21" s="84">
        <v>1160000</v>
      </c>
    </row>
    <row r="22" spans="1:26" ht="22.5">
      <c r="A22" s="85" t="s">
        <v>282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36829893</v>
      </c>
      <c r="E22" s="88">
        <f t="shared" si="3"/>
        <v>36829893</v>
      </c>
      <c r="F22" s="88">
        <f t="shared" si="3"/>
        <v>12559404</v>
      </c>
      <c r="G22" s="88">
        <f t="shared" si="3"/>
        <v>7572100</v>
      </c>
      <c r="H22" s="88">
        <f t="shared" si="3"/>
        <v>14799229</v>
      </c>
      <c r="I22" s="88">
        <f t="shared" si="3"/>
        <v>34930733</v>
      </c>
      <c r="J22" s="88">
        <f t="shared" si="3"/>
        <v>12820503</v>
      </c>
      <c r="K22" s="88">
        <f t="shared" si="3"/>
        <v>13333805</v>
      </c>
      <c r="L22" s="88">
        <f t="shared" si="3"/>
        <v>12460430</v>
      </c>
      <c r="M22" s="88">
        <f t="shared" si="3"/>
        <v>38614738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73545471</v>
      </c>
      <c r="W22" s="88">
        <f t="shared" si="3"/>
        <v>56464430</v>
      </c>
      <c r="X22" s="88">
        <f t="shared" si="3"/>
        <v>17081041</v>
      </c>
      <c r="Y22" s="89">
        <f>+IF(W22&lt;&gt;0,(X22/W22)*100,0)</f>
        <v>30.250975702756584</v>
      </c>
      <c r="Z22" s="90">
        <f t="shared" si="3"/>
        <v>36829893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36829893</v>
      </c>
      <c r="E24" s="77">
        <f t="shared" si="4"/>
        <v>36829893</v>
      </c>
      <c r="F24" s="77">
        <f t="shared" si="4"/>
        <v>12559404</v>
      </c>
      <c r="G24" s="77">
        <f t="shared" si="4"/>
        <v>7572100</v>
      </c>
      <c r="H24" s="77">
        <f t="shared" si="4"/>
        <v>14799229</v>
      </c>
      <c r="I24" s="77">
        <f t="shared" si="4"/>
        <v>34930733</v>
      </c>
      <c r="J24" s="77">
        <f t="shared" si="4"/>
        <v>12820503</v>
      </c>
      <c r="K24" s="77">
        <f t="shared" si="4"/>
        <v>13333805</v>
      </c>
      <c r="L24" s="77">
        <f t="shared" si="4"/>
        <v>12460430</v>
      </c>
      <c r="M24" s="77">
        <f t="shared" si="4"/>
        <v>38614738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73545471</v>
      </c>
      <c r="W24" s="77">
        <f t="shared" si="4"/>
        <v>56464430</v>
      </c>
      <c r="X24" s="77">
        <f t="shared" si="4"/>
        <v>17081041</v>
      </c>
      <c r="Y24" s="78">
        <f>+IF(W24&lt;&gt;0,(X24/W24)*100,0)</f>
        <v>30.250975702756584</v>
      </c>
      <c r="Z24" s="79">
        <f t="shared" si="4"/>
        <v>36829893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35179981</v>
      </c>
      <c r="E27" s="100">
        <v>35179981</v>
      </c>
      <c r="F27" s="100">
        <v>396363</v>
      </c>
      <c r="G27" s="100">
        <v>396363</v>
      </c>
      <c r="H27" s="100">
        <v>0</v>
      </c>
      <c r="I27" s="100">
        <v>792726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792726</v>
      </c>
      <c r="W27" s="100">
        <v>17589991</v>
      </c>
      <c r="X27" s="100">
        <v>-16797265</v>
      </c>
      <c r="Y27" s="101">
        <v>-95.49</v>
      </c>
      <c r="Z27" s="102">
        <v>35179981</v>
      </c>
    </row>
    <row r="28" spans="1:26" ht="12.75">
      <c r="A28" s="103" t="s">
        <v>46</v>
      </c>
      <c r="B28" s="19">
        <v>0</v>
      </c>
      <c r="C28" s="19">
        <v>0</v>
      </c>
      <c r="D28" s="59">
        <v>34019981</v>
      </c>
      <c r="E28" s="60">
        <v>34019981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17009991</v>
      </c>
      <c r="X28" s="60">
        <v>-17009991</v>
      </c>
      <c r="Y28" s="61">
        <v>-100</v>
      </c>
      <c r="Z28" s="62">
        <v>34019981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1160000</v>
      </c>
      <c r="E31" s="60">
        <v>1160000</v>
      </c>
      <c r="F31" s="60">
        <v>396363</v>
      </c>
      <c r="G31" s="60">
        <v>396363</v>
      </c>
      <c r="H31" s="60">
        <v>0</v>
      </c>
      <c r="I31" s="60">
        <v>792726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792726</v>
      </c>
      <c r="W31" s="60">
        <v>580000</v>
      </c>
      <c r="X31" s="60">
        <v>212726</v>
      </c>
      <c r="Y31" s="61">
        <v>36.68</v>
      </c>
      <c r="Z31" s="62">
        <v>1160000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35179981</v>
      </c>
      <c r="E32" s="100">
        <f t="shared" si="5"/>
        <v>35179981</v>
      </c>
      <c r="F32" s="100">
        <f t="shared" si="5"/>
        <v>396363</v>
      </c>
      <c r="G32" s="100">
        <f t="shared" si="5"/>
        <v>396363</v>
      </c>
      <c r="H32" s="100">
        <f t="shared" si="5"/>
        <v>0</v>
      </c>
      <c r="I32" s="100">
        <f t="shared" si="5"/>
        <v>792726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792726</v>
      </c>
      <c r="W32" s="100">
        <f t="shared" si="5"/>
        <v>17589991</v>
      </c>
      <c r="X32" s="100">
        <f t="shared" si="5"/>
        <v>-16797265</v>
      </c>
      <c r="Y32" s="101">
        <f>+IF(W32&lt;&gt;0,(X32/W32)*100,0)</f>
        <v>-95.49331207730577</v>
      </c>
      <c r="Z32" s="102">
        <f t="shared" si="5"/>
        <v>35179981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318069000</v>
      </c>
      <c r="E35" s="60">
        <v>318069000</v>
      </c>
      <c r="F35" s="60">
        <v>403859036</v>
      </c>
      <c r="G35" s="60">
        <v>362383332</v>
      </c>
      <c r="H35" s="60">
        <v>288945834</v>
      </c>
      <c r="I35" s="60">
        <v>288945834</v>
      </c>
      <c r="J35" s="60">
        <v>324864792</v>
      </c>
      <c r="K35" s="60">
        <v>342624474</v>
      </c>
      <c r="L35" s="60">
        <v>359256740</v>
      </c>
      <c r="M35" s="60">
        <v>359256740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359256740</v>
      </c>
      <c r="W35" s="60">
        <v>159034500</v>
      </c>
      <c r="X35" s="60">
        <v>200222240</v>
      </c>
      <c r="Y35" s="61">
        <v>125.9</v>
      </c>
      <c r="Z35" s="62">
        <v>318069000</v>
      </c>
    </row>
    <row r="36" spans="1:26" ht="12.75">
      <c r="A36" s="58" t="s">
        <v>57</v>
      </c>
      <c r="B36" s="19">
        <v>0</v>
      </c>
      <c r="C36" s="19">
        <v>0</v>
      </c>
      <c r="D36" s="59">
        <v>712610000</v>
      </c>
      <c r="E36" s="60">
        <v>712610000</v>
      </c>
      <c r="F36" s="60">
        <v>714143258</v>
      </c>
      <c r="G36" s="60">
        <v>719627262</v>
      </c>
      <c r="H36" s="60">
        <v>719973000</v>
      </c>
      <c r="I36" s="60">
        <v>719973000</v>
      </c>
      <c r="J36" s="60">
        <v>719973000</v>
      </c>
      <c r="K36" s="60">
        <v>719973000</v>
      </c>
      <c r="L36" s="60">
        <v>719973000</v>
      </c>
      <c r="M36" s="60">
        <v>719973000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719973000</v>
      </c>
      <c r="W36" s="60">
        <v>356305000</v>
      </c>
      <c r="X36" s="60">
        <v>363668000</v>
      </c>
      <c r="Y36" s="61">
        <v>102.07</v>
      </c>
      <c r="Z36" s="62">
        <v>712610000</v>
      </c>
    </row>
    <row r="37" spans="1:26" ht="12.75">
      <c r="A37" s="58" t="s">
        <v>58</v>
      </c>
      <c r="B37" s="19">
        <v>0</v>
      </c>
      <c r="C37" s="19">
        <v>0</v>
      </c>
      <c r="D37" s="59">
        <v>142672000</v>
      </c>
      <c r="E37" s="60">
        <v>142672000</v>
      </c>
      <c r="F37" s="60">
        <v>294075052</v>
      </c>
      <c r="G37" s="60">
        <v>312954418</v>
      </c>
      <c r="H37" s="60">
        <v>274160037</v>
      </c>
      <c r="I37" s="60">
        <v>274160037</v>
      </c>
      <c r="J37" s="60">
        <v>245781401</v>
      </c>
      <c r="K37" s="60">
        <v>247612290</v>
      </c>
      <c r="L37" s="60">
        <v>249194364</v>
      </c>
      <c r="M37" s="60">
        <v>249194364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249194364</v>
      </c>
      <c r="W37" s="60">
        <v>71336000</v>
      </c>
      <c r="X37" s="60">
        <v>177858364</v>
      </c>
      <c r="Y37" s="61">
        <v>249.32</v>
      </c>
      <c r="Z37" s="62">
        <v>142672000</v>
      </c>
    </row>
    <row r="38" spans="1:26" ht="12.75">
      <c r="A38" s="58" t="s">
        <v>59</v>
      </c>
      <c r="B38" s="19">
        <v>0</v>
      </c>
      <c r="C38" s="19">
        <v>0</v>
      </c>
      <c r="D38" s="59">
        <v>1015000</v>
      </c>
      <c r="E38" s="60">
        <v>1015000</v>
      </c>
      <c r="F38" s="60">
        <v>30132924</v>
      </c>
      <c r="G38" s="60">
        <v>30132924</v>
      </c>
      <c r="H38" s="60">
        <v>30132924</v>
      </c>
      <c r="I38" s="60">
        <v>30132924</v>
      </c>
      <c r="J38" s="60">
        <v>29841284</v>
      </c>
      <c r="K38" s="60">
        <v>29841284</v>
      </c>
      <c r="L38" s="60">
        <v>29841284</v>
      </c>
      <c r="M38" s="60">
        <v>29841284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29841284</v>
      </c>
      <c r="W38" s="60">
        <v>507500</v>
      </c>
      <c r="X38" s="60">
        <v>29333784</v>
      </c>
      <c r="Y38" s="61">
        <v>5780.06</v>
      </c>
      <c r="Z38" s="62">
        <v>1015000</v>
      </c>
    </row>
    <row r="39" spans="1:26" ht="12.75">
      <c r="A39" s="58" t="s">
        <v>60</v>
      </c>
      <c r="B39" s="19">
        <v>0</v>
      </c>
      <c r="C39" s="19">
        <v>0</v>
      </c>
      <c r="D39" s="59">
        <v>886992000</v>
      </c>
      <c r="E39" s="60">
        <v>886992000</v>
      </c>
      <c r="F39" s="60">
        <v>793794318</v>
      </c>
      <c r="G39" s="60">
        <v>738923251</v>
      </c>
      <c r="H39" s="60">
        <v>704625873</v>
      </c>
      <c r="I39" s="60">
        <v>704625873</v>
      </c>
      <c r="J39" s="60">
        <v>769215107</v>
      </c>
      <c r="K39" s="60">
        <v>785143900</v>
      </c>
      <c r="L39" s="60">
        <v>800194092</v>
      </c>
      <c r="M39" s="60">
        <v>800194092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800194092</v>
      </c>
      <c r="W39" s="60">
        <v>443496000</v>
      </c>
      <c r="X39" s="60">
        <v>356698092</v>
      </c>
      <c r="Y39" s="61">
        <v>80.43</v>
      </c>
      <c r="Z39" s="62">
        <v>886992000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47962871</v>
      </c>
      <c r="E42" s="60">
        <v>47962871</v>
      </c>
      <c r="F42" s="60">
        <v>21397353</v>
      </c>
      <c r="G42" s="60">
        <v>-11965144</v>
      </c>
      <c r="H42" s="60">
        <v>-7662127</v>
      </c>
      <c r="I42" s="60">
        <v>1770082</v>
      </c>
      <c r="J42" s="60">
        <v>-4660522</v>
      </c>
      <c r="K42" s="60">
        <v>-85398</v>
      </c>
      <c r="L42" s="60">
        <v>12654386</v>
      </c>
      <c r="M42" s="60">
        <v>7908466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9678548</v>
      </c>
      <c r="W42" s="60">
        <v>16609094</v>
      </c>
      <c r="X42" s="60">
        <v>-6930546</v>
      </c>
      <c r="Y42" s="61">
        <v>-41.73</v>
      </c>
      <c r="Z42" s="62">
        <v>47962871</v>
      </c>
    </row>
    <row r="43" spans="1:26" ht="12.75">
      <c r="A43" s="58" t="s">
        <v>63</v>
      </c>
      <c r="B43" s="19">
        <v>0</v>
      </c>
      <c r="C43" s="19">
        <v>0</v>
      </c>
      <c r="D43" s="59">
        <v>-34018998</v>
      </c>
      <c r="E43" s="60">
        <v>-34018998</v>
      </c>
      <c r="F43" s="60">
        <v>-21074471</v>
      </c>
      <c r="G43" s="60">
        <v>11946144</v>
      </c>
      <c r="H43" s="60">
        <v>8215806</v>
      </c>
      <c r="I43" s="60">
        <v>-912521</v>
      </c>
      <c r="J43" s="60">
        <v>438726</v>
      </c>
      <c r="K43" s="60">
        <v>430245</v>
      </c>
      <c r="L43" s="60">
        <v>-7177504</v>
      </c>
      <c r="M43" s="60">
        <v>-6308533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-7221054</v>
      </c>
      <c r="W43" s="60">
        <v>-27214659</v>
      </c>
      <c r="X43" s="60">
        <v>19993605</v>
      </c>
      <c r="Y43" s="61">
        <v>-73.47</v>
      </c>
      <c r="Z43" s="62">
        <v>-34018998</v>
      </c>
    </row>
    <row r="44" spans="1:26" ht="12.75">
      <c r="A44" s="58" t="s">
        <v>64</v>
      </c>
      <c r="B44" s="19">
        <v>0</v>
      </c>
      <c r="C44" s="19">
        <v>0</v>
      </c>
      <c r="D44" s="59">
        <v>-783000</v>
      </c>
      <c r="E44" s="60">
        <v>-783000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-391500</v>
      </c>
      <c r="X44" s="60">
        <v>391500</v>
      </c>
      <c r="Y44" s="61">
        <v>-100</v>
      </c>
      <c r="Z44" s="62">
        <v>-783000</v>
      </c>
    </row>
    <row r="45" spans="1:26" ht="12.75">
      <c r="A45" s="70" t="s">
        <v>65</v>
      </c>
      <c r="B45" s="22">
        <v>0</v>
      </c>
      <c r="C45" s="22">
        <v>0</v>
      </c>
      <c r="D45" s="99">
        <v>13810873</v>
      </c>
      <c r="E45" s="100">
        <v>13810873</v>
      </c>
      <c r="F45" s="100">
        <v>322882</v>
      </c>
      <c r="G45" s="100">
        <v>303882</v>
      </c>
      <c r="H45" s="100">
        <v>857561</v>
      </c>
      <c r="I45" s="100">
        <v>857561</v>
      </c>
      <c r="J45" s="100">
        <v>-3364235</v>
      </c>
      <c r="K45" s="100">
        <v>-3019388</v>
      </c>
      <c r="L45" s="100">
        <v>2457494</v>
      </c>
      <c r="M45" s="100">
        <v>2457494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2457494</v>
      </c>
      <c r="W45" s="100">
        <v>-10347065</v>
      </c>
      <c r="X45" s="100">
        <v>12804559</v>
      </c>
      <c r="Y45" s="101">
        <v>-123.75</v>
      </c>
      <c r="Z45" s="102">
        <v>13810873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15312502</v>
      </c>
      <c r="C49" s="52">
        <v>0</v>
      </c>
      <c r="D49" s="129">
        <v>16084470</v>
      </c>
      <c r="E49" s="54">
        <v>11958449</v>
      </c>
      <c r="F49" s="54">
        <v>0</v>
      </c>
      <c r="G49" s="54">
        <v>0</v>
      </c>
      <c r="H49" s="54">
        <v>0</v>
      </c>
      <c r="I49" s="54">
        <v>15606246</v>
      </c>
      <c r="J49" s="54">
        <v>0</v>
      </c>
      <c r="K49" s="54">
        <v>0</v>
      </c>
      <c r="L49" s="54">
        <v>0</v>
      </c>
      <c r="M49" s="54">
        <v>16229539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17299440</v>
      </c>
      <c r="W49" s="54">
        <v>86475233</v>
      </c>
      <c r="X49" s="54">
        <v>583657478</v>
      </c>
      <c r="Y49" s="54">
        <v>762623357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4132985</v>
      </c>
      <c r="C51" s="52">
        <v>0</v>
      </c>
      <c r="D51" s="129">
        <v>6717216</v>
      </c>
      <c r="E51" s="54">
        <v>3214906</v>
      </c>
      <c r="F51" s="54">
        <v>0</v>
      </c>
      <c r="G51" s="54">
        <v>0</v>
      </c>
      <c r="H51" s="54">
        <v>0</v>
      </c>
      <c r="I51" s="54">
        <v>3861945</v>
      </c>
      <c r="J51" s="54">
        <v>0</v>
      </c>
      <c r="K51" s="54">
        <v>0</v>
      </c>
      <c r="L51" s="54">
        <v>0</v>
      </c>
      <c r="M51" s="54">
        <v>1987154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1445789</v>
      </c>
      <c r="W51" s="54">
        <v>1362036</v>
      </c>
      <c r="X51" s="54">
        <v>97963594</v>
      </c>
      <c r="Y51" s="54">
        <v>120685625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64.93240363522406</v>
      </c>
      <c r="E58" s="7">
        <f t="shared" si="6"/>
        <v>64.93240363522406</v>
      </c>
      <c r="F58" s="7">
        <f t="shared" si="6"/>
        <v>33.16667554191792</v>
      </c>
      <c r="G58" s="7">
        <f t="shared" si="6"/>
        <v>21.65560683709022</v>
      </c>
      <c r="H58" s="7">
        <f t="shared" si="6"/>
        <v>33.92511841726405</v>
      </c>
      <c r="I58" s="7">
        <f t="shared" si="6"/>
        <v>29.42049760926853</v>
      </c>
      <c r="J58" s="7">
        <f t="shared" si="6"/>
        <v>41.14525155840008</v>
      </c>
      <c r="K58" s="7">
        <f t="shared" si="6"/>
        <v>16.77632798859552</v>
      </c>
      <c r="L58" s="7">
        <f t="shared" si="6"/>
        <v>13.10234800003165</v>
      </c>
      <c r="M58" s="7">
        <f t="shared" si="6"/>
        <v>23.853308328608424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26.78623837611953</v>
      </c>
      <c r="W58" s="7">
        <f t="shared" si="6"/>
        <v>61.09810292270582</v>
      </c>
      <c r="X58" s="7">
        <f t="shared" si="6"/>
        <v>0</v>
      </c>
      <c r="Y58" s="7">
        <f t="shared" si="6"/>
        <v>0</v>
      </c>
      <c r="Z58" s="8">
        <f t="shared" si="6"/>
        <v>64.93240363522406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65.00051743532057</v>
      </c>
      <c r="E59" s="10">
        <f t="shared" si="7"/>
        <v>65.00051743532057</v>
      </c>
      <c r="F59" s="10">
        <f t="shared" si="7"/>
        <v>30.077883957602218</v>
      </c>
      <c r="G59" s="10">
        <f t="shared" si="7"/>
        <v>12.273258394327618</v>
      </c>
      <c r="H59" s="10">
        <f t="shared" si="7"/>
        <v>42.15272702852194</v>
      </c>
      <c r="I59" s="10">
        <f t="shared" si="7"/>
        <v>27.906282250246512</v>
      </c>
      <c r="J59" s="10">
        <f t="shared" si="7"/>
        <v>43.27847896227613</v>
      </c>
      <c r="K59" s="10">
        <f t="shared" si="7"/>
        <v>13.004237281966693</v>
      </c>
      <c r="L59" s="10">
        <f t="shared" si="7"/>
        <v>8.516357489179773</v>
      </c>
      <c r="M59" s="10">
        <f t="shared" si="7"/>
        <v>21.58237284900653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25.104743976812887</v>
      </c>
      <c r="W59" s="10">
        <f t="shared" si="7"/>
        <v>55.036304675446814</v>
      </c>
      <c r="X59" s="10">
        <f t="shared" si="7"/>
        <v>0</v>
      </c>
      <c r="Y59" s="10">
        <f t="shared" si="7"/>
        <v>0</v>
      </c>
      <c r="Z59" s="11">
        <f t="shared" si="7"/>
        <v>65.00051743532057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65.00016267062735</v>
      </c>
      <c r="E60" s="13">
        <f t="shared" si="7"/>
        <v>65.00016267062735</v>
      </c>
      <c r="F60" s="13">
        <f t="shared" si="7"/>
        <v>35.56609192217261</v>
      </c>
      <c r="G60" s="13">
        <f t="shared" si="7"/>
        <v>31.06932128651317</v>
      </c>
      <c r="H60" s="13">
        <f t="shared" si="7"/>
        <v>26.484164007754373</v>
      </c>
      <c r="I60" s="13">
        <f t="shared" si="7"/>
        <v>30.776777033898036</v>
      </c>
      <c r="J60" s="13">
        <f t="shared" si="7"/>
        <v>39.53593148448871</v>
      </c>
      <c r="K60" s="13">
        <f t="shared" si="7"/>
        <v>19.371388994750223</v>
      </c>
      <c r="L60" s="13">
        <f t="shared" si="7"/>
        <v>16.69409160509001</v>
      </c>
      <c r="M60" s="13">
        <f t="shared" si="7"/>
        <v>25.467752490028307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28.133720963686265</v>
      </c>
      <c r="W60" s="13">
        <f t="shared" si="7"/>
        <v>63.09311840070541</v>
      </c>
      <c r="X60" s="13">
        <f t="shared" si="7"/>
        <v>0</v>
      </c>
      <c r="Y60" s="13">
        <f t="shared" si="7"/>
        <v>0</v>
      </c>
      <c r="Z60" s="14">
        <f t="shared" si="7"/>
        <v>65.00016267062735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65.00056596690827</v>
      </c>
      <c r="E61" s="13">
        <f t="shared" si="7"/>
        <v>65.00056596690827</v>
      </c>
      <c r="F61" s="13">
        <f t="shared" si="7"/>
        <v>90.81897485744712</v>
      </c>
      <c r="G61" s="13">
        <f t="shared" si="7"/>
        <v>95.52757822144545</v>
      </c>
      <c r="H61" s="13">
        <f t="shared" si="7"/>
        <v>66.86149780162637</v>
      </c>
      <c r="I61" s="13">
        <f t="shared" si="7"/>
        <v>82.64725457942755</v>
      </c>
      <c r="J61" s="13">
        <f t="shared" si="7"/>
        <v>119.08411619134571</v>
      </c>
      <c r="K61" s="13">
        <f t="shared" si="7"/>
        <v>52.11707548232115</v>
      </c>
      <c r="L61" s="13">
        <f t="shared" si="7"/>
        <v>57.639313791312915</v>
      </c>
      <c r="M61" s="13">
        <f t="shared" si="7"/>
        <v>72.88259723758206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78.43004332080132</v>
      </c>
      <c r="W61" s="13">
        <f t="shared" si="7"/>
        <v>52.1770777119883</v>
      </c>
      <c r="X61" s="13">
        <f t="shared" si="7"/>
        <v>0</v>
      </c>
      <c r="Y61" s="13">
        <f t="shared" si="7"/>
        <v>0</v>
      </c>
      <c r="Z61" s="14">
        <f t="shared" si="7"/>
        <v>65.00056596690827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64.99969875768666</v>
      </c>
      <c r="E62" s="13">
        <f t="shared" si="7"/>
        <v>64.99969875768666</v>
      </c>
      <c r="F62" s="13">
        <f t="shared" si="7"/>
        <v>15.514431729138142</v>
      </c>
      <c r="G62" s="13">
        <f t="shared" si="7"/>
        <v>13.595794394816203</v>
      </c>
      <c r="H62" s="13">
        <f t="shared" si="7"/>
        <v>12.011301444317033</v>
      </c>
      <c r="I62" s="13">
        <f t="shared" si="7"/>
        <v>13.611552558230944</v>
      </c>
      <c r="J62" s="13">
        <f t="shared" si="7"/>
        <v>12.648642041407292</v>
      </c>
      <c r="K62" s="13">
        <f t="shared" si="7"/>
        <v>9.111698744849715</v>
      </c>
      <c r="L62" s="13">
        <f t="shared" si="7"/>
        <v>9.142949093118208</v>
      </c>
      <c r="M62" s="13">
        <f t="shared" si="7"/>
        <v>10.21766524690044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11.923884530480668</v>
      </c>
      <c r="W62" s="13">
        <f t="shared" si="7"/>
        <v>80.99529594397221</v>
      </c>
      <c r="X62" s="13">
        <f t="shared" si="7"/>
        <v>0</v>
      </c>
      <c r="Y62" s="13">
        <f t="shared" si="7"/>
        <v>0</v>
      </c>
      <c r="Z62" s="14">
        <f t="shared" si="7"/>
        <v>64.99969875768666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64.99890841892648</v>
      </c>
      <c r="E63" s="13">
        <f t="shared" si="7"/>
        <v>64.99890841892648</v>
      </c>
      <c r="F63" s="13">
        <f t="shared" si="7"/>
        <v>24.7307648745477</v>
      </c>
      <c r="G63" s="13">
        <f t="shared" si="7"/>
        <v>18.077954904015296</v>
      </c>
      <c r="H63" s="13">
        <f t="shared" si="7"/>
        <v>16.178461482796987</v>
      </c>
      <c r="I63" s="13">
        <f t="shared" si="7"/>
        <v>19.676289934746784</v>
      </c>
      <c r="J63" s="13">
        <f t="shared" si="7"/>
        <v>74.44512843948051</v>
      </c>
      <c r="K63" s="13">
        <f t="shared" si="7"/>
        <v>14.815913500685612</v>
      </c>
      <c r="L63" s="13">
        <f t="shared" si="7"/>
        <v>7.8882263173729</v>
      </c>
      <c r="M63" s="13">
        <f t="shared" si="7"/>
        <v>32.32915372472369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25.963115951384264</v>
      </c>
      <c r="W63" s="13">
        <f t="shared" si="7"/>
        <v>54.80070248314962</v>
      </c>
      <c r="X63" s="13">
        <f t="shared" si="7"/>
        <v>0</v>
      </c>
      <c r="Y63" s="13">
        <f t="shared" si="7"/>
        <v>0</v>
      </c>
      <c r="Z63" s="14">
        <f t="shared" si="7"/>
        <v>64.99890841892648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65.00241276171485</v>
      </c>
      <c r="E64" s="13">
        <f t="shared" si="7"/>
        <v>65.00241276171485</v>
      </c>
      <c r="F64" s="13">
        <f t="shared" si="7"/>
        <v>21.211320648660802</v>
      </c>
      <c r="G64" s="13">
        <f t="shared" si="7"/>
        <v>13.340838854582401</v>
      </c>
      <c r="H64" s="13">
        <f t="shared" si="7"/>
        <v>13.603886303967744</v>
      </c>
      <c r="I64" s="13">
        <f t="shared" si="7"/>
        <v>16.063997831092568</v>
      </c>
      <c r="J64" s="13">
        <f t="shared" si="7"/>
        <v>15.06883610228646</v>
      </c>
      <c r="K64" s="13">
        <f t="shared" si="7"/>
        <v>12.387585761968928</v>
      </c>
      <c r="L64" s="13">
        <f t="shared" si="7"/>
        <v>9.251458550405054</v>
      </c>
      <c r="M64" s="13">
        <f t="shared" si="7"/>
        <v>12.236420580427462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14.161957619809575</v>
      </c>
      <c r="W64" s="13">
        <f t="shared" si="7"/>
        <v>66.75765228130963</v>
      </c>
      <c r="X64" s="13">
        <f t="shared" si="7"/>
        <v>0</v>
      </c>
      <c r="Y64" s="13">
        <f t="shared" si="7"/>
        <v>0</v>
      </c>
      <c r="Z64" s="14">
        <f t="shared" si="7"/>
        <v>65.00241276171485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62.867908862714806</v>
      </c>
      <c r="E66" s="16">
        <f t="shared" si="7"/>
        <v>62.867908862714806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62.93387220277101</v>
      </c>
      <c r="X66" s="16">
        <f t="shared" si="7"/>
        <v>0</v>
      </c>
      <c r="Y66" s="16">
        <f t="shared" si="7"/>
        <v>0</v>
      </c>
      <c r="Z66" s="17">
        <f t="shared" si="7"/>
        <v>62.867908862714806</v>
      </c>
    </row>
    <row r="67" spans="1:26" ht="12.75" hidden="1">
      <c r="A67" s="41" t="s">
        <v>287</v>
      </c>
      <c r="B67" s="24"/>
      <c r="C67" s="24"/>
      <c r="D67" s="25">
        <v>162741000</v>
      </c>
      <c r="E67" s="26">
        <v>162741000</v>
      </c>
      <c r="F67" s="26">
        <v>12525467</v>
      </c>
      <c r="G67" s="26">
        <v>15286854</v>
      </c>
      <c r="H67" s="26">
        <v>15934332</v>
      </c>
      <c r="I67" s="26">
        <v>43746653</v>
      </c>
      <c r="J67" s="26">
        <v>13297131</v>
      </c>
      <c r="K67" s="26">
        <v>13482420</v>
      </c>
      <c r="L67" s="26">
        <v>12512223</v>
      </c>
      <c r="M67" s="26">
        <v>39291774</v>
      </c>
      <c r="N67" s="26"/>
      <c r="O67" s="26"/>
      <c r="P67" s="26"/>
      <c r="Q67" s="26"/>
      <c r="R67" s="26"/>
      <c r="S67" s="26"/>
      <c r="T67" s="26"/>
      <c r="U67" s="26"/>
      <c r="V67" s="26">
        <v>83038427</v>
      </c>
      <c r="W67" s="26">
        <v>66649472</v>
      </c>
      <c r="X67" s="26"/>
      <c r="Y67" s="25"/>
      <c r="Z67" s="27">
        <v>162741000</v>
      </c>
    </row>
    <row r="68" spans="1:26" ht="12.75" hidden="1">
      <c r="A68" s="37" t="s">
        <v>31</v>
      </c>
      <c r="B68" s="19"/>
      <c r="C68" s="19"/>
      <c r="D68" s="20">
        <v>44450000</v>
      </c>
      <c r="E68" s="21">
        <v>44450000</v>
      </c>
      <c r="F68" s="21">
        <v>5490476</v>
      </c>
      <c r="G68" s="21">
        <v>7656182</v>
      </c>
      <c r="H68" s="21">
        <v>7564424</v>
      </c>
      <c r="I68" s="21">
        <v>20711082</v>
      </c>
      <c r="J68" s="21">
        <v>5482152</v>
      </c>
      <c r="K68" s="21">
        <v>5495032</v>
      </c>
      <c r="L68" s="21">
        <v>5495495</v>
      </c>
      <c r="M68" s="21">
        <v>16472679</v>
      </c>
      <c r="N68" s="21"/>
      <c r="O68" s="21"/>
      <c r="P68" s="21"/>
      <c r="Q68" s="21"/>
      <c r="R68" s="21"/>
      <c r="S68" s="21"/>
      <c r="T68" s="21"/>
      <c r="U68" s="21"/>
      <c r="V68" s="21">
        <v>37183761</v>
      </c>
      <c r="W68" s="21">
        <v>16446642</v>
      </c>
      <c r="X68" s="21"/>
      <c r="Y68" s="20"/>
      <c r="Z68" s="23">
        <v>44450000</v>
      </c>
    </row>
    <row r="69" spans="1:26" ht="12.75" hidden="1">
      <c r="A69" s="38" t="s">
        <v>32</v>
      </c>
      <c r="B69" s="19"/>
      <c r="C69" s="19"/>
      <c r="D69" s="20">
        <v>113112000</v>
      </c>
      <c r="E69" s="21">
        <v>113112000</v>
      </c>
      <c r="F69" s="21">
        <v>7037214</v>
      </c>
      <c r="G69" s="21">
        <v>7630672</v>
      </c>
      <c r="H69" s="21">
        <v>8371531</v>
      </c>
      <c r="I69" s="21">
        <v>23039417</v>
      </c>
      <c r="J69" s="21">
        <v>7837291</v>
      </c>
      <c r="K69" s="21">
        <v>7987388</v>
      </c>
      <c r="L69" s="21">
        <v>7016728</v>
      </c>
      <c r="M69" s="21">
        <v>22841407</v>
      </c>
      <c r="N69" s="21"/>
      <c r="O69" s="21"/>
      <c r="P69" s="21"/>
      <c r="Q69" s="21"/>
      <c r="R69" s="21"/>
      <c r="S69" s="21"/>
      <c r="T69" s="21"/>
      <c r="U69" s="21"/>
      <c r="V69" s="21">
        <v>45880824</v>
      </c>
      <c r="W69" s="21">
        <v>47319262</v>
      </c>
      <c r="X69" s="21"/>
      <c r="Y69" s="20"/>
      <c r="Z69" s="23">
        <v>113112000</v>
      </c>
    </row>
    <row r="70" spans="1:26" ht="12.75" hidden="1">
      <c r="A70" s="39" t="s">
        <v>103</v>
      </c>
      <c r="B70" s="19"/>
      <c r="C70" s="19"/>
      <c r="D70" s="20">
        <v>34631000</v>
      </c>
      <c r="E70" s="21">
        <v>34631000</v>
      </c>
      <c r="F70" s="21">
        <v>1615190</v>
      </c>
      <c r="G70" s="21">
        <v>1605506</v>
      </c>
      <c r="H70" s="21">
        <v>2146132</v>
      </c>
      <c r="I70" s="21">
        <v>5366828</v>
      </c>
      <c r="J70" s="21">
        <v>1165388</v>
      </c>
      <c r="K70" s="21">
        <v>1705088</v>
      </c>
      <c r="L70" s="21">
        <v>1209428</v>
      </c>
      <c r="M70" s="21">
        <v>4079904</v>
      </c>
      <c r="N70" s="21"/>
      <c r="O70" s="21"/>
      <c r="P70" s="21"/>
      <c r="Q70" s="21"/>
      <c r="R70" s="21"/>
      <c r="S70" s="21"/>
      <c r="T70" s="21"/>
      <c r="U70" s="21"/>
      <c r="V70" s="21">
        <v>9446732</v>
      </c>
      <c r="W70" s="21">
        <v>16703446</v>
      </c>
      <c r="X70" s="21"/>
      <c r="Y70" s="20"/>
      <c r="Z70" s="23">
        <v>34631000</v>
      </c>
    </row>
    <row r="71" spans="1:26" ht="12.75" hidden="1">
      <c r="A71" s="39" t="s">
        <v>104</v>
      </c>
      <c r="B71" s="19"/>
      <c r="C71" s="19"/>
      <c r="D71" s="20">
        <v>40167000</v>
      </c>
      <c r="E71" s="21">
        <v>40167000</v>
      </c>
      <c r="F71" s="21">
        <v>2787192</v>
      </c>
      <c r="G71" s="21">
        <v>3057063</v>
      </c>
      <c r="H71" s="21">
        <v>3284182</v>
      </c>
      <c r="I71" s="21">
        <v>9128437</v>
      </c>
      <c r="J71" s="21">
        <v>2797913</v>
      </c>
      <c r="K71" s="21">
        <v>3353941</v>
      </c>
      <c r="L71" s="21">
        <v>2877332</v>
      </c>
      <c r="M71" s="21">
        <v>9029186</v>
      </c>
      <c r="N71" s="21"/>
      <c r="O71" s="21"/>
      <c r="P71" s="21"/>
      <c r="Q71" s="21"/>
      <c r="R71" s="21"/>
      <c r="S71" s="21"/>
      <c r="T71" s="21"/>
      <c r="U71" s="21"/>
      <c r="V71" s="21">
        <v>18157623</v>
      </c>
      <c r="W71" s="21">
        <v>13723476</v>
      </c>
      <c r="X71" s="21"/>
      <c r="Y71" s="20"/>
      <c r="Z71" s="23">
        <v>40167000</v>
      </c>
    </row>
    <row r="72" spans="1:26" ht="12.75" hidden="1">
      <c r="A72" s="39" t="s">
        <v>105</v>
      </c>
      <c r="B72" s="19"/>
      <c r="C72" s="19"/>
      <c r="D72" s="20">
        <v>23269000</v>
      </c>
      <c r="E72" s="21">
        <v>23269000</v>
      </c>
      <c r="F72" s="21">
        <v>1677530</v>
      </c>
      <c r="G72" s="21">
        <v>1675892</v>
      </c>
      <c r="H72" s="21">
        <v>1658285</v>
      </c>
      <c r="I72" s="21">
        <v>5011707</v>
      </c>
      <c r="J72" s="21">
        <v>1645561</v>
      </c>
      <c r="K72" s="21">
        <v>1651805</v>
      </c>
      <c r="L72" s="21">
        <v>1651981</v>
      </c>
      <c r="M72" s="21">
        <v>4949347</v>
      </c>
      <c r="N72" s="21"/>
      <c r="O72" s="21"/>
      <c r="P72" s="21"/>
      <c r="Q72" s="21"/>
      <c r="R72" s="21"/>
      <c r="S72" s="21"/>
      <c r="T72" s="21"/>
      <c r="U72" s="21"/>
      <c r="V72" s="21">
        <v>9961054</v>
      </c>
      <c r="W72" s="21">
        <v>10474842</v>
      </c>
      <c r="X72" s="21"/>
      <c r="Y72" s="20"/>
      <c r="Z72" s="23">
        <v>23269000</v>
      </c>
    </row>
    <row r="73" spans="1:26" ht="12.75" hidden="1">
      <c r="A73" s="39" t="s">
        <v>106</v>
      </c>
      <c r="B73" s="19"/>
      <c r="C73" s="19"/>
      <c r="D73" s="20">
        <v>15045000</v>
      </c>
      <c r="E73" s="21">
        <v>15045000</v>
      </c>
      <c r="F73" s="21">
        <v>889525</v>
      </c>
      <c r="G73" s="21">
        <v>888235</v>
      </c>
      <c r="H73" s="21">
        <v>877955</v>
      </c>
      <c r="I73" s="21">
        <v>2655715</v>
      </c>
      <c r="J73" s="21">
        <v>874759</v>
      </c>
      <c r="K73" s="21">
        <v>874222</v>
      </c>
      <c r="L73" s="21">
        <v>874327</v>
      </c>
      <c r="M73" s="21">
        <v>2623308</v>
      </c>
      <c r="N73" s="21"/>
      <c r="O73" s="21"/>
      <c r="P73" s="21"/>
      <c r="Q73" s="21"/>
      <c r="R73" s="21"/>
      <c r="S73" s="21"/>
      <c r="T73" s="21"/>
      <c r="U73" s="21"/>
      <c r="V73" s="21">
        <v>5279023</v>
      </c>
      <c r="W73" s="21">
        <v>6417498</v>
      </c>
      <c r="X73" s="21"/>
      <c r="Y73" s="20"/>
      <c r="Z73" s="23">
        <v>15045000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67777</v>
      </c>
      <c r="G74" s="21">
        <v>403976</v>
      </c>
      <c r="H74" s="21">
        <v>404977</v>
      </c>
      <c r="I74" s="21">
        <v>876730</v>
      </c>
      <c r="J74" s="21">
        <v>1353670</v>
      </c>
      <c r="K74" s="21">
        <v>402332</v>
      </c>
      <c r="L74" s="21">
        <v>403660</v>
      </c>
      <c r="M74" s="21">
        <v>2159662</v>
      </c>
      <c r="N74" s="21"/>
      <c r="O74" s="21"/>
      <c r="P74" s="21"/>
      <c r="Q74" s="21"/>
      <c r="R74" s="21"/>
      <c r="S74" s="21"/>
      <c r="T74" s="21"/>
      <c r="U74" s="21"/>
      <c r="V74" s="21">
        <v>3036392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5179000</v>
      </c>
      <c r="E75" s="30">
        <v>5179000</v>
      </c>
      <c r="F75" s="30">
        <v>-2223</v>
      </c>
      <c r="G75" s="30"/>
      <c r="H75" s="30">
        <v>-1623</v>
      </c>
      <c r="I75" s="30">
        <v>-3846</v>
      </c>
      <c r="J75" s="30">
        <v>-22312</v>
      </c>
      <c r="K75" s="30"/>
      <c r="L75" s="30"/>
      <c r="M75" s="30">
        <v>-22312</v>
      </c>
      <c r="N75" s="30"/>
      <c r="O75" s="30"/>
      <c r="P75" s="30"/>
      <c r="Q75" s="30"/>
      <c r="R75" s="30"/>
      <c r="S75" s="30"/>
      <c r="T75" s="30"/>
      <c r="U75" s="30"/>
      <c r="V75" s="30">
        <v>-26158</v>
      </c>
      <c r="W75" s="30">
        <v>2883568</v>
      </c>
      <c r="X75" s="30"/>
      <c r="Y75" s="29"/>
      <c r="Z75" s="31">
        <v>5179000</v>
      </c>
    </row>
    <row r="76" spans="1:26" ht="12.75" hidden="1">
      <c r="A76" s="42" t="s">
        <v>288</v>
      </c>
      <c r="B76" s="32"/>
      <c r="C76" s="32"/>
      <c r="D76" s="33">
        <v>105671643</v>
      </c>
      <c r="E76" s="34">
        <v>105671643</v>
      </c>
      <c r="F76" s="34">
        <v>4154281</v>
      </c>
      <c r="G76" s="34">
        <v>3310461</v>
      </c>
      <c r="H76" s="34">
        <v>5405741</v>
      </c>
      <c r="I76" s="34">
        <v>12870483</v>
      </c>
      <c r="J76" s="34">
        <v>5471138</v>
      </c>
      <c r="K76" s="34">
        <v>2261855</v>
      </c>
      <c r="L76" s="34">
        <v>1639395</v>
      </c>
      <c r="M76" s="34">
        <v>9372388</v>
      </c>
      <c r="N76" s="34"/>
      <c r="O76" s="34"/>
      <c r="P76" s="34"/>
      <c r="Q76" s="34"/>
      <c r="R76" s="34"/>
      <c r="S76" s="34"/>
      <c r="T76" s="34"/>
      <c r="U76" s="34"/>
      <c r="V76" s="34">
        <v>22242871</v>
      </c>
      <c r="W76" s="34">
        <v>40721563</v>
      </c>
      <c r="X76" s="34"/>
      <c r="Y76" s="33"/>
      <c r="Z76" s="35">
        <v>105671643</v>
      </c>
    </row>
    <row r="77" spans="1:26" ht="12.75" hidden="1">
      <c r="A77" s="37" t="s">
        <v>31</v>
      </c>
      <c r="B77" s="19"/>
      <c r="C77" s="19"/>
      <c r="D77" s="20">
        <v>28892730</v>
      </c>
      <c r="E77" s="21">
        <v>28892730</v>
      </c>
      <c r="F77" s="21">
        <v>1651419</v>
      </c>
      <c r="G77" s="21">
        <v>939663</v>
      </c>
      <c r="H77" s="21">
        <v>3188611</v>
      </c>
      <c r="I77" s="21">
        <v>5779693</v>
      </c>
      <c r="J77" s="21">
        <v>2372592</v>
      </c>
      <c r="K77" s="21">
        <v>714587</v>
      </c>
      <c r="L77" s="21">
        <v>468016</v>
      </c>
      <c r="M77" s="21">
        <v>3555195</v>
      </c>
      <c r="N77" s="21"/>
      <c r="O77" s="21"/>
      <c r="P77" s="21"/>
      <c r="Q77" s="21"/>
      <c r="R77" s="21"/>
      <c r="S77" s="21"/>
      <c r="T77" s="21"/>
      <c r="U77" s="21"/>
      <c r="V77" s="21">
        <v>9334888</v>
      </c>
      <c r="W77" s="21">
        <v>9051624</v>
      </c>
      <c r="X77" s="21"/>
      <c r="Y77" s="20"/>
      <c r="Z77" s="23">
        <v>28892730</v>
      </c>
    </row>
    <row r="78" spans="1:26" ht="12.75" hidden="1">
      <c r="A78" s="38" t="s">
        <v>32</v>
      </c>
      <c r="B78" s="19"/>
      <c r="C78" s="19"/>
      <c r="D78" s="20">
        <v>73522984</v>
      </c>
      <c r="E78" s="21">
        <v>73522984</v>
      </c>
      <c r="F78" s="21">
        <v>2502862</v>
      </c>
      <c r="G78" s="21">
        <v>2370798</v>
      </c>
      <c r="H78" s="21">
        <v>2217130</v>
      </c>
      <c r="I78" s="21">
        <v>7090790</v>
      </c>
      <c r="J78" s="21">
        <v>3098546</v>
      </c>
      <c r="K78" s="21">
        <v>1547268</v>
      </c>
      <c r="L78" s="21">
        <v>1171379</v>
      </c>
      <c r="M78" s="21">
        <v>5817193</v>
      </c>
      <c r="N78" s="21"/>
      <c r="O78" s="21"/>
      <c r="P78" s="21"/>
      <c r="Q78" s="21"/>
      <c r="R78" s="21"/>
      <c r="S78" s="21"/>
      <c r="T78" s="21"/>
      <c r="U78" s="21"/>
      <c r="V78" s="21">
        <v>12907983</v>
      </c>
      <c r="W78" s="21">
        <v>29855198</v>
      </c>
      <c r="X78" s="21"/>
      <c r="Y78" s="20"/>
      <c r="Z78" s="23">
        <v>73522984</v>
      </c>
    </row>
    <row r="79" spans="1:26" ht="12.75" hidden="1">
      <c r="A79" s="39" t="s">
        <v>103</v>
      </c>
      <c r="B79" s="19"/>
      <c r="C79" s="19"/>
      <c r="D79" s="20">
        <v>22510346</v>
      </c>
      <c r="E79" s="21">
        <v>22510346</v>
      </c>
      <c r="F79" s="21">
        <v>1466899</v>
      </c>
      <c r="G79" s="21">
        <v>1533701</v>
      </c>
      <c r="H79" s="21">
        <v>1434936</v>
      </c>
      <c r="I79" s="21">
        <v>4435536</v>
      </c>
      <c r="J79" s="21">
        <v>1387792</v>
      </c>
      <c r="K79" s="21">
        <v>888642</v>
      </c>
      <c r="L79" s="21">
        <v>697106</v>
      </c>
      <c r="M79" s="21">
        <v>2973540</v>
      </c>
      <c r="N79" s="21"/>
      <c r="O79" s="21"/>
      <c r="P79" s="21"/>
      <c r="Q79" s="21"/>
      <c r="R79" s="21"/>
      <c r="S79" s="21"/>
      <c r="T79" s="21"/>
      <c r="U79" s="21"/>
      <c r="V79" s="21">
        <v>7409076</v>
      </c>
      <c r="W79" s="21">
        <v>8715370</v>
      </c>
      <c r="X79" s="21"/>
      <c r="Y79" s="20"/>
      <c r="Z79" s="23">
        <v>22510346</v>
      </c>
    </row>
    <row r="80" spans="1:26" ht="12.75" hidden="1">
      <c r="A80" s="39" t="s">
        <v>104</v>
      </c>
      <c r="B80" s="19"/>
      <c r="C80" s="19"/>
      <c r="D80" s="20">
        <v>26108429</v>
      </c>
      <c r="E80" s="21">
        <v>26108429</v>
      </c>
      <c r="F80" s="21">
        <v>432417</v>
      </c>
      <c r="G80" s="21">
        <v>415632</v>
      </c>
      <c r="H80" s="21">
        <v>394473</v>
      </c>
      <c r="I80" s="21">
        <v>1242522</v>
      </c>
      <c r="J80" s="21">
        <v>353898</v>
      </c>
      <c r="K80" s="21">
        <v>305601</v>
      </c>
      <c r="L80" s="21">
        <v>263073</v>
      </c>
      <c r="M80" s="21">
        <v>922572</v>
      </c>
      <c r="N80" s="21"/>
      <c r="O80" s="21"/>
      <c r="P80" s="21"/>
      <c r="Q80" s="21"/>
      <c r="R80" s="21"/>
      <c r="S80" s="21"/>
      <c r="T80" s="21"/>
      <c r="U80" s="21"/>
      <c r="V80" s="21">
        <v>2165094</v>
      </c>
      <c r="W80" s="21">
        <v>11115370</v>
      </c>
      <c r="X80" s="21"/>
      <c r="Y80" s="20"/>
      <c r="Z80" s="23">
        <v>26108429</v>
      </c>
    </row>
    <row r="81" spans="1:26" ht="12.75" hidden="1">
      <c r="A81" s="39" t="s">
        <v>105</v>
      </c>
      <c r="B81" s="19"/>
      <c r="C81" s="19"/>
      <c r="D81" s="20">
        <v>15124596</v>
      </c>
      <c r="E81" s="21">
        <v>15124596</v>
      </c>
      <c r="F81" s="21">
        <v>414866</v>
      </c>
      <c r="G81" s="21">
        <v>302967</v>
      </c>
      <c r="H81" s="21">
        <v>268285</v>
      </c>
      <c r="I81" s="21">
        <v>986118</v>
      </c>
      <c r="J81" s="21">
        <v>1225040</v>
      </c>
      <c r="K81" s="21">
        <v>244730</v>
      </c>
      <c r="L81" s="21">
        <v>130312</v>
      </c>
      <c r="M81" s="21">
        <v>1600082</v>
      </c>
      <c r="N81" s="21"/>
      <c r="O81" s="21"/>
      <c r="P81" s="21"/>
      <c r="Q81" s="21"/>
      <c r="R81" s="21"/>
      <c r="S81" s="21"/>
      <c r="T81" s="21"/>
      <c r="U81" s="21"/>
      <c r="V81" s="21">
        <v>2586200</v>
      </c>
      <c r="W81" s="21">
        <v>5740287</v>
      </c>
      <c r="X81" s="21"/>
      <c r="Y81" s="20"/>
      <c r="Z81" s="23">
        <v>15124596</v>
      </c>
    </row>
    <row r="82" spans="1:26" ht="12.75" hidden="1">
      <c r="A82" s="39" t="s">
        <v>106</v>
      </c>
      <c r="B82" s="19"/>
      <c r="C82" s="19"/>
      <c r="D82" s="20">
        <v>9779613</v>
      </c>
      <c r="E82" s="21">
        <v>9779613</v>
      </c>
      <c r="F82" s="21">
        <v>188680</v>
      </c>
      <c r="G82" s="21">
        <v>118498</v>
      </c>
      <c r="H82" s="21">
        <v>119436</v>
      </c>
      <c r="I82" s="21">
        <v>426614</v>
      </c>
      <c r="J82" s="21">
        <v>131816</v>
      </c>
      <c r="K82" s="21">
        <v>108295</v>
      </c>
      <c r="L82" s="21">
        <v>80888</v>
      </c>
      <c r="M82" s="21">
        <v>320999</v>
      </c>
      <c r="N82" s="21"/>
      <c r="O82" s="21"/>
      <c r="P82" s="21"/>
      <c r="Q82" s="21"/>
      <c r="R82" s="21"/>
      <c r="S82" s="21"/>
      <c r="T82" s="21"/>
      <c r="U82" s="21"/>
      <c r="V82" s="21">
        <v>747613</v>
      </c>
      <c r="W82" s="21">
        <v>4284171</v>
      </c>
      <c r="X82" s="21"/>
      <c r="Y82" s="20"/>
      <c r="Z82" s="23">
        <v>9779613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3255929</v>
      </c>
      <c r="E84" s="30">
        <v>3255929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1814741</v>
      </c>
      <c r="X84" s="30"/>
      <c r="Y84" s="29"/>
      <c r="Z84" s="31">
        <v>3255929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9023000</v>
      </c>
      <c r="F5" s="358">
        <f t="shared" si="0"/>
        <v>9023000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4511500</v>
      </c>
      <c r="Y5" s="358">
        <f t="shared" si="0"/>
        <v>-4511500</v>
      </c>
      <c r="Z5" s="359">
        <f>+IF(X5&lt;&gt;0,+(Y5/X5)*100,0)</f>
        <v>-100</v>
      </c>
      <c r="AA5" s="360">
        <f>+AA6+AA8+AA11+AA13+AA15</f>
        <v>9023000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1703000</v>
      </c>
      <c r="F6" s="59">
        <f t="shared" si="1"/>
        <v>1703000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851500</v>
      </c>
      <c r="Y6" s="59">
        <f t="shared" si="1"/>
        <v>-851500</v>
      </c>
      <c r="Z6" s="61">
        <f>+IF(X6&lt;&gt;0,+(Y6/X6)*100,0)</f>
        <v>-100</v>
      </c>
      <c r="AA6" s="62">
        <f t="shared" si="1"/>
        <v>1703000</v>
      </c>
    </row>
    <row r="7" spans="1:27" ht="12.75">
      <c r="A7" s="291" t="s">
        <v>230</v>
      </c>
      <c r="B7" s="142"/>
      <c r="C7" s="60"/>
      <c r="D7" s="340"/>
      <c r="E7" s="60">
        <v>1703000</v>
      </c>
      <c r="F7" s="59">
        <v>1703000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851500</v>
      </c>
      <c r="Y7" s="59">
        <v>-851500</v>
      </c>
      <c r="Z7" s="61">
        <v>-100</v>
      </c>
      <c r="AA7" s="62">
        <v>1703000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3343000</v>
      </c>
      <c r="F8" s="59">
        <f t="shared" si="2"/>
        <v>3343000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1671500</v>
      </c>
      <c r="Y8" s="59">
        <f t="shared" si="2"/>
        <v>-1671500</v>
      </c>
      <c r="Z8" s="61">
        <f>+IF(X8&lt;&gt;0,+(Y8/X8)*100,0)</f>
        <v>-100</v>
      </c>
      <c r="AA8" s="62">
        <f>SUM(AA9:AA10)</f>
        <v>3343000</v>
      </c>
    </row>
    <row r="9" spans="1:27" ht="12.75">
      <c r="A9" s="291" t="s">
        <v>231</v>
      </c>
      <c r="B9" s="142"/>
      <c r="C9" s="60"/>
      <c r="D9" s="340"/>
      <c r="E9" s="60">
        <v>3343000</v>
      </c>
      <c r="F9" s="59">
        <v>3343000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1671500</v>
      </c>
      <c r="Y9" s="59">
        <v>-1671500</v>
      </c>
      <c r="Z9" s="61">
        <v>-100</v>
      </c>
      <c r="AA9" s="62">
        <v>3343000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2977000</v>
      </c>
      <c r="F11" s="364">
        <f t="shared" si="3"/>
        <v>2977000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1488500</v>
      </c>
      <c r="Y11" s="364">
        <f t="shared" si="3"/>
        <v>-1488500</v>
      </c>
      <c r="Z11" s="365">
        <f>+IF(X11&lt;&gt;0,+(Y11/X11)*100,0)</f>
        <v>-100</v>
      </c>
      <c r="AA11" s="366">
        <f t="shared" si="3"/>
        <v>2977000</v>
      </c>
    </row>
    <row r="12" spans="1:27" ht="12.75">
      <c r="A12" s="291" t="s">
        <v>233</v>
      </c>
      <c r="B12" s="136"/>
      <c r="C12" s="60"/>
      <c r="D12" s="340"/>
      <c r="E12" s="60">
        <v>2977000</v>
      </c>
      <c r="F12" s="59">
        <v>2977000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1488500</v>
      </c>
      <c r="Y12" s="59">
        <v>-1488500</v>
      </c>
      <c r="Z12" s="61">
        <v>-100</v>
      </c>
      <c r="AA12" s="62">
        <v>2977000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1000000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1000000</v>
      </c>
      <c r="F20" s="59">
        <v>1000000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500000</v>
      </c>
      <c r="Y20" s="59">
        <v>-500000</v>
      </c>
      <c r="Z20" s="61">
        <v>-100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349000</v>
      </c>
      <c r="F22" s="345">
        <f t="shared" si="6"/>
        <v>349000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174500</v>
      </c>
      <c r="Y22" s="345">
        <f t="shared" si="6"/>
        <v>-174500</v>
      </c>
      <c r="Z22" s="336">
        <f>+IF(X22&lt;&gt;0,+(Y22/X22)*100,0)</f>
        <v>-100</v>
      </c>
      <c r="AA22" s="350">
        <f>SUM(AA23:AA32)</f>
        <v>349000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>
        <v>349000</v>
      </c>
      <c r="F31" s="59">
        <v>349000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174500</v>
      </c>
      <c r="Y31" s="59">
        <v>-174500</v>
      </c>
      <c r="Z31" s="61">
        <v>-100</v>
      </c>
      <c r="AA31" s="62">
        <v>349000</v>
      </c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4580000</v>
      </c>
      <c r="F40" s="345">
        <f t="shared" si="9"/>
        <v>4580000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2290000</v>
      </c>
      <c r="Y40" s="345">
        <f t="shared" si="9"/>
        <v>-2290000</v>
      </c>
      <c r="Z40" s="336">
        <f>+IF(X40&lt;&gt;0,+(Y40/X40)*100,0)</f>
        <v>-100</v>
      </c>
      <c r="AA40" s="350">
        <f>SUM(AA41:AA49)</f>
        <v>4580000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4580000</v>
      </c>
      <c r="F49" s="53">
        <v>4580000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2290000</v>
      </c>
      <c r="Y49" s="53">
        <v>-2290000</v>
      </c>
      <c r="Z49" s="94">
        <v>-100</v>
      </c>
      <c r="AA49" s="95">
        <v>4580000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13952000</v>
      </c>
      <c r="F60" s="264">
        <f t="shared" si="14"/>
        <v>13952000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6976000</v>
      </c>
      <c r="Y60" s="264">
        <f t="shared" si="14"/>
        <v>-6976000</v>
      </c>
      <c r="Z60" s="337">
        <f>+IF(X60&lt;&gt;0,+(Y60/X60)*100,0)</f>
        <v>-100</v>
      </c>
      <c r="AA60" s="232">
        <f>+AA57+AA54+AA51+AA40+AA37+AA34+AA22+AA5</f>
        <v>13952000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87894925</v>
      </c>
      <c r="F5" s="100">
        <f t="shared" si="0"/>
        <v>87894925</v>
      </c>
      <c r="G5" s="100">
        <f t="shared" si="0"/>
        <v>5589967</v>
      </c>
      <c r="H5" s="100">
        <f t="shared" si="0"/>
        <v>8106248</v>
      </c>
      <c r="I5" s="100">
        <f t="shared" si="0"/>
        <v>8014010</v>
      </c>
      <c r="J5" s="100">
        <f t="shared" si="0"/>
        <v>21710225</v>
      </c>
      <c r="K5" s="100">
        <f t="shared" si="0"/>
        <v>6848254</v>
      </c>
      <c r="L5" s="100">
        <f t="shared" si="0"/>
        <v>5915047</v>
      </c>
      <c r="M5" s="100">
        <f t="shared" si="0"/>
        <v>5916838</v>
      </c>
      <c r="N5" s="100">
        <f t="shared" si="0"/>
        <v>18680139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40390364</v>
      </c>
      <c r="X5" s="100">
        <f t="shared" si="0"/>
        <v>39895024</v>
      </c>
      <c r="Y5" s="100">
        <f t="shared" si="0"/>
        <v>495340</v>
      </c>
      <c r="Z5" s="137">
        <f>+IF(X5&lt;&gt;0,+(Y5/X5)*100,0)</f>
        <v>1.2416084772877942</v>
      </c>
      <c r="AA5" s="153">
        <f>SUM(AA6:AA8)</f>
        <v>87894925</v>
      </c>
    </row>
    <row r="6" spans="1:27" ht="12.75">
      <c r="A6" s="138" t="s">
        <v>75</v>
      </c>
      <c r="B6" s="136"/>
      <c r="C6" s="155"/>
      <c r="D6" s="155"/>
      <c r="E6" s="156">
        <v>29371533</v>
      </c>
      <c r="F6" s="60">
        <v>29371533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11884528</v>
      </c>
      <c r="Y6" s="60">
        <v>-11884528</v>
      </c>
      <c r="Z6" s="140">
        <v>-100</v>
      </c>
      <c r="AA6" s="155">
        <v>29371533</v>
      </c>
    </row>
    <row r="7" spans="1:27" ht="12.75">
      <c r="A7" s="138" t="s">
        <v>76</v>
      </c>
      <c r="B7" s="136"/>
      <c r="C7" s="157"/>
      <c r="D7" s="157"/>
      <c r="E7" s="158">
        <v>58523392</v>
      </c>
      <c r="F7" s="159">
        <v>58523392</v>
      </c>
      <c r="G7" s="159">
        <v>5589967</v>
      </c>
      <c r="H7" s="159">
        <v>8106248</v>
      </c>
      <c r="I7" s="159">
        <v>8014010</v>
      </c>
      <c r="J7" s="159">
        <v>21710225</v>
      </c>
      <c r="K7" s="159">
        <v>6848254</v>
      </c>
      <c r="L7" s="159">
        <v>5915047</v>
      </c>
      <c r="M7" s="159">
        <v>5916838</v>
      </c>
      <c r="N7" s="159">
        <v>18680139</v>
      </c>
      <c r="O7" s="159"/>
      <c r="P7" s="159"/>
      <c r="Q7" s="159"/>
      <c r="R7" s="159"/>
      <c r="S7" s="159"/>
      <c r="T7" s="159"/>
      <c r="U7" s="159"/>
      <c r="V7" s="159"/>
      <c r="W7" s="159">
        <v>40390364</v>
      </c>
      <c r="X7" s="159">
        <v>28010496</v>
      </c>
      <c r="Y7" s="159">
        <v>12379868</v>
      </c>
      <c r="Z7" s="141">
        <v>44.2</v>
      </c>
      <c r="AA7" s="157">
        <v>58523392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26440297</v>
      </c>
      <c r="F9" s="100">
        <f t="shared" si="1"/>
        <v>26440297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11325449</v>
      </c>
      <c r="Y9" s="100">
        <f t="shared" si="1"/>
        <v>-11325449</v>
      </c>
      <c r="Z9" s="137">
        <f>+IF(X9&lt;&gt;0,+(Y9/X9)*100,0)</f>
        <v>-100</v>
      </c>
      <c r="AA9" s="153">
        <f>SUM(AA10:AA14)</f>
        <v>26440297</v>
      </c>
    </row>
    <row r="10" spans="1:27" ht="12.75">
      <c r="A10" s="138" t="s">
        <v>79</v>
      </c>
      <c r="B10" s="136"/>
      <c r="C10" s="155"/>
      <c r="D10" s="155"/>
      <c r="E10" s="156">
        <v>18758732</v>
      </c>
      <c r="F10" s="60">
        <v>18758732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7832502</v>
      </c>
      <c r="Y10" s="60">
        <v>-7832502</v>
      </c>
      <c r="Z10" s="140">
        <v>-100</v>
      </c>
      <c r="AA10" s="155">
        <v>18758732</v>
      </c>
    </row>
    <row r="11" spans="1:27" ht="12.75">
      <c r="A11" s="138" t="s">
        <v>80</v>
      </c>
      <c r="B11" s="136"/>
      <c r="C11" s="155"/>
      <c r="D11" s="155"/>
      <c r="E11" s="156">
        <v>4267776</v>
      </c>
      <c r="F11" s="60">
        <v>4267776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2290717</v>
      </c>
      <c r="Y11" s="60">
        <v>-2290717</v>
      </c>
      <c r="Z11" s="140">
        <v>-100</v>
      </c>
      <c r="AA11" s="155">
        <v>4267776</v>
      </c>
    </row>
    <row r="12" spans="1:27" ht="12.75">
      <c r="A12" s="138" t="s">
        <v>81</v>
      </c>
      <c r="B12" s="136"/>
      <c r="C12" s="155"/>
      <c r="D12" s="155"/>
      <c r="E12" s="156">
        <v>2079939</v>
      </c>
      <c r="F12" s="60">
        <v>2079939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1202230</v>
      </c>
      <c r="Y12" s="60">
        <v>-1202230</v>
      </c>
      <c r="Z12" s="140">
        <v>-100</v>
      </c>
      <c r="AA12" s="155">
        <v>2079939</v>
      </c>
    </row>
    <row r="13" spans="1:27" ht="12.75">
      <c r="A13" s="138" t="s">
        <v>82</v>
      </c>
      <c r="B13" s="136"/>
      <c r="C13" s="155"/>
      <c r="D13" s="155"/>
      <c r="E13" s="156">
        <v>1333850</v>
      </c>
      <c r="F13" s="60">
        <v>1333850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>
        <v>1333850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24929000</v>
      </c>
      <c r="F15" s="100">
        <f t="shared" si="2"/>
        <v>24929000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666666</v>
      </c>
      <c r="Y15" s="100">
        <f t="shared" si="2"/>
        <v>-666666</v>
      </c>
      <c r="Z15" s="137">
        <f>+IF(X15&lt;&gt;0,+(Y15/X15)*100,0)</f>
        <v>-100</v>
      </c>
      <c r="AA15" s="153">
        <f>SUM(AA16:AA18)</f>
        <v>24929000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24929000</v>
      </c>
      <c r="F17" s="60">
        <v>24929000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666666</v>
      </c>
      <c r="Y17" s="60">
        <v>-666666</v>
      </c>
      <c r="Z17" s="140">
        <v>-100</v>
      </c>
      <c r="AA17" s="155">
        <v>24929000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170326000</v>
      </c>
      <c r="F19" s="100">
        <f t="shared" si="3"/>
        <v>170326000</v>
      </c>
      <c r="G19" s="100">
        <f t="shared" si="3"/>
        <v>6969437</v>
      </c>
      <c r="H19" s="100">
        <f t="shared" si="3"/>
        <v>7226696</v>
      </c>
      <c r="I19" s="100">
        <f t="shared" si="3"/>
        <v>7966554</v>
      </c>
      <c r="J19" s="100">
        <f t="shared" si="3"/>
        <v>22162687</v>
      </c>
      <c r="K19" s="100">
        <f t="shared" si="3"/>
        <v>6483621</v>
      </c>
      <c r="L19" s="100">
        <f t="shared" si="3"/>
        <v>7585056</v>
      </c>
      <c r="M19" s="100">
        <f t="shared" si="3"/>
        <v>6613068</v>
      </c>
      <c r="N19" s="100">
        <f t="shared" si="3"/>
        <v>20681745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42844432</v>
      </c>
      <c r="X19" s="100">
        <f t="shared" si="3"/>
        <v>88233662</v>
      </c>
      <c r="Y19" s="100">
        <f t="shared" si="3"/>
        <v>-45389230</v>
      </c>
      <c r="Z19" s="137">
        <f>+IF(X19&lt;&gt;0,+(Y19/X19)*100,0)</f>
        <v>-51.44207887461364</v>
      </c>
      <c r="AA19" s="153">
        <f>SUM(AA20:AA23)</f>
        <v>170326000</v>
      </c>
    </row>
    <row r="20" spans="1:27" ht="12.75">
      <c r="A20" s="138" t="s">
        <v>89</v>
      </c>
      <c r="B20" s="136"/>
      <c r="C20" s="155"/>
      <c r="D20" s="155"/>
      <c r="E20" s="156">
        <v>60532000</v>
      </c>
      <c r="F20" s="60">
        <v>60532000</v>
      </c>
      <c r="G20" s="60">
        <v>1615190</v>
      </c>
      <c r="H20" s="60">
        <v>1605506</v>
      </c>
      <c r="I20" s="60">
        <v>2146132</v>
      </c>
      <c r="J20" s="60">
        <v>5366828</v>
      </c>
      <c r="K20" s="60">
        <v>1165388</v>
      </c>
      <c r="L20" s="60">
        <v>1705088</v>
      </c>
      <c r="M20" s="60">
        <v>1209428</v>
      </c>
      <c r="N20" s="60">
        <v>4079904</v>
      </c>
      <c r="O20" s="60"/>
      <c r="P20" s="60"/>
      <c r="Q20" s="60"/>
      <c r="R20" s="60"/>
      <c r="S20" s="60"/>
      <c r="T20" s="60"/>
      <c r="U20" s="60"/>
      <c r="V20" s="60"/>
      <c r="W20" s="60">
        <v>9446732</v>
      </c>
      <c r="X20" s="60">
        <v>40045440</v>
      </c>
      <c r="Y20" s="60">
        <v>-30598708</v>
      </c>
      <c r="Z20" s="140">
        <v>-76.41</v>
      </c>
      <c r="AA20" s="155">
        <v>60532000</v>
      </c>
    </row>
    <row r="21" spans="1:27" ht="12.75">
      <c r="A21" s="138" t="s">
        <v>90</v>
      </c>
      <c r="B21" s="136"/>
      <c r="C21" s="155"/>
      <c r="D21" s="155"/>
      <c r="E21" s="156">
        <v>63655000</v>
      </c>
      <c r="F21" s="60">
        <v>63655000</v>
      </c>
      <c r="G21" s="60">
        <v>2787192</v>
      </c>
      <c r="H21" s="60">
        <v>3057063</v>
      </c>
      <c r="I21" s="60">
        <v>3284182</v>
      </c>
      <c r="J21" s="60">
        <v>9128437</v>
      </c>
      <c r="K21" s="60">
        <v>2797913</v>
      </c>
      <c r="L21" s="60">
        <v>3353941</v>
      </c>
      <c r="M21" s="60">
        <v>2877332</v>
      </c>
      <c r="N21" s="60">
        <v>9029186</v>
      </c>
      <c r="O21" s="60"/>
      <c r="P21" s="60"/>
      <c r="Q21" s="60"/>
      <c r="R21" s="60"/>
      <c r="S21" s="60"/>
      <c r="T21" s="60"/>
      <c r="U21" s="60"/>
      <c r="V21" s="60"/>
      <c r="W21" s="60">
        <v>18157623</v>
      </c>
      <c r="X21" s="60">
        <v>24837302</v>
      </c>
      <c r="Y21" s="60">
        <v>-6679679</v>
      </c>
      <c r="Z21" s="140">
        <v>-26.89</v>
      </c>
      <c r="AA21" s="155">
        <v>63655000</v>
      </c>
    </row>
    <row r="22" spans="1:27" ht="12.75">
      <c r="A22" s="138" t="s">
        <v>91</v>
      </c>
      <c r="B22" s="136"/>
      <c r="C22" s="157"/>
      <c r="D22" s="157"/>
      <c r="E22" s="158">
        <v>28308000</v>
      </c>
      <c r="F22" s="159">
        <v>28308000</v>
      </c>
      <c r="G22" s="159">
        <v>1677530</v>
      </c>
      <c r="H22" s="159">
        <v>1675892</v>
      </c>
      <c r="I22" s="159">
        <v>1658285</v>
      </c>
      <c r="J22" s="159">
        <v>5011707</v>
      </c>
      <c r="K22" s="159">
        <v>1645561</v>
      </c>
      <c r="L22" s="159">
        <v>1651805</v>
      </c>
      <c r="M22" s="159">
        <v>1651981</v>
      </c>
      <c r="N22" s="159">
        <v>4949347</v>
      </c>
      <c r="O22" s="159"/>
      <c r="P22" s="159"/>
      <c r="Q22" s="159"/>
      <c r="R22" s="159"/>
      <c r="S22" s="159"/>
      <c r="T22" s="159"/>
      <c r="U22" s="159"/>
      <c r="V22" s="159"/>
      <c r="W22" s="159">
        <v>9961054</v>
      </c>
      <c r="X22" s="159">
        <v>14976420</v>
      </c>
      <c r="Y22" s="159">
        <v>-5015366</v>
      </c>
      <c r="Z22" s="141">
        <v>-33.49</v>
      </c>
      <c r="AA22" s="157">
        <v>28308000</v>
      </c>
    </row>
    <row r="23" spans="1:27" ht="12.75">
      <c r="A23" s="138" t="s">
        <v>92</v>
      </c>
      <c r="B23" s="136"/>
      <c r="C23" s="155"/>
      <c r="D23" s="155"/>
      <c r="E23" s="156">
        <v>17831000</v>
      </c>
      <c r="F23" s="60">
        <v>17831000</v>
      </c>
      <c r="G23" s="60">
        <v>889525</v>
      </c>
      <c r="H23" s="60">
        <v>888235</v>
      </c>
      <c r="I23" s="60">
        <v>877955</v>
      </c>
      <c r="J23" s="60">
        <v>2655715</v>
      </c>
      <c r="K23" s="60">
        <v>874759</v>
      </c>
      <c r="L23" s="60">
        <v>874222</v>
      </c>
      <c r="M23" s="60">
        <v>874327</v>
      </c>
      <c r="N23" s="60">
        <v>2623308</v>
      </c>
      <c r="O23" s="60"/>
      <c r="P23" s="60"/>
      <c r="Q23" s="60"/>
      <c r="R23" s="60"/>
      <c r="S23" s="60"/>
      <c r="T23" s="60"/>
      <c r="U23" s="60"/>
      <c r="V23" s="60"/>
      <c r="W23" s="60">
        <v>5279023</v>
      </c>
      <c r="X23" s="60">
        <v>8374500</v>
      </c>
      <c r="Y23" s="60">
        <v>-3095477</v>
      </c>
      <c r="Z23" s="140">
        <v>-36.96</v>
      </c>
      <c r="AA23" s="155">
        <v>17831000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309590222</v>
      </c>
      <c r="F25" s="73">
        <f t="shared" si="4"/>
        <v>309590222</v>
      </c>
      <c r="G25" s="73">
        <f t="shared" si="4"/>
        <v>12559404</v>
      </c>
      <c r="H25" s="73">
        <f t="shared" si="4"/>
        <v>15332944</v>
      </c>
      <c r="I25" s="73">
        <f t="shared" si="4"/>
        <v>15980564</v>
      </c>
      <c r="J25" s="73">
        <f t="shared" si="4"/>
        <v>43872912</v>
      </c>
      <c r="K25" s="73">
        <f t="shared" si="4"/>
        <v>13331875</v>
      </c>
      <c r="L25" s="73">
        <f t="shared" si="4"/>
        <v>13500103</v>
      </c>
      <c r="M25" s="73">
        <f t="shared" si="4"/>
        <v>12529906</v>
      </c>
      <c r="N25" s="73">
        <f t="shared" si="4"/>
        <v>39361884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83234796</v>
      </c>
      <c r="X25" s="73">
        <f t="shared" si="4"/>
        <v>140120801</v>
      </c>
      <c r="Y25" s="73">
        <f t="shared" si="4"/>
        <v>-56886005</v>
      </c>
      <c r="Z25" s="170">
        <f>+IF(X25&lt;&gt;0,+(Y25/X25)*100,0)</f>
        <v>-40.59783029644542</v>
      </c>
      <c r="AA25" s="168">
        <f>+AA5+AA9+AA15+AA19+AA24</f>
        <v>309590222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80845329</v>
      </c>
      <c r="F28" s="100">
        <f t="shared" si="5"/>
        <v>80845329</v>
      </c>
      <c r="G28" s="100">
        <f t="shared" si="5"/>
        <v>0</v>
      </c>
      <c r="H28" s="100">
        <f t="shared" si="5"/>
        <v>4461162</v>
      </c>
      <c r="I28" s="100">
        <f t="shared" si="5"/>
        <v>398465</v>
      </c>
      <c r="J28" s="100">
        <f t="shared" si="5"/>
        <v>4859627</v>
      </c>
      <c r="K28" s="100">
        <f t="shared" si="5"/>
        <v>349431</v>
      </c>
      <c r="L28" s="100">
        <f t="shared" si="5"/>
        <v>91506</v>
      </c>
      <c r="M28" s="100">
        <f t="shared" si="5"/>
        <v>69476</v>
      </c>
      <c r="N28" s="100">
        <f t="shared" si="5"/>
        <v>510413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5370040</v>
      </c>
      <c r="X28" s="100">
        <f t="shared" si="5"/>
        <v>20632326</v>
      </c>
      <c r="Y28" s="100">
        <f t="shared" si="5"/>
        <v>-15262286</v>
      </c>
      <c r="Z28" s="137">
        <f>+IF(X28&lt;&gt;0,+(Y28/X28)*100,0)</f>
        <v>-73.97268732570433</v>
      </c>
      <c r="AA28" s="153">
        <f>SUM(AA29:AA31)</f>
        <v>80845329</v>
      </c>
    </row>
    <row r="29" spans="1:27" ht="12.75">
      <c r="A29" s="138" t="s">
        <v>75</v>
      </c>
      <c r="B29" s="136"/>
      <c r="C29" s="155"/>
      <c r="D29" s="155"/>
      <c r="E29" s="156">
        <v>25624329</v>
      </c>
      <c r="F29" s="60">
        <v>25624329</v>
      </c>
      <c r="G29" s="60"/>
      <c r="H29" s="60">
        <v>1576448</v>
      </c>
      <c r="I29" s="60">
        <v>99868</v>
      </c>
      <c r="J29" s="60">
        <v>1676316</v>
      </c>
      <c r="K29" s="60">
        <v>55811</v>
      </c>
      <c r="L29" s="60">
        <v>15633</v>
      </c>
      <c r="M29" s="60"/>
      <c r="N29" s="60">
        <v>71444</v>
      </c>
      <c r="O29" s="60"/>
      <c r="P29" s="60"/>
      <c r="Q29" s="60"/>
      <c r="R29" s="60"/>
      <c r="S29" s="60"/>
      <c r="T29" s="60"/>
      <c r="U29" s="60"/>
      <c r="V29" s="60"/>
      <c r="W29" s="60">
        <v>1747760</v>
      </c>
      <c r="X29" s="60">
        <v>7871028</v>
      </c>
      <c r="Y29" s="60">
        <v>-6123268</v>
      </c>
      <c r="Z29" s="140">
        <v>-77.8</v>
      </c>
      <c r="AA29" s="155">
        <v>25624329</v>
      </c>
    </row>
    <row r="30" spans="1:27" ht="12.75">
      <c r="A30" s="138" t="s">
        <v>76</v>
      </c>
      <c r="B30" s="136"/>
      <c r="C30" s="157"/>
      <c r="D30" s="157"/>
      <c r="E30" s="158">
        <v>31678000</v>
      </c>
      <c r="F30" s="159">
        <v>31678000</v>
      </c>
      <c r="G30" s="159"/>
      <c r="H30" s="159">
        <v>2884714</v>
      </c>
      <c r="I30" s="159">
        <v>298597</v>
      </c>
      <c r="J30" s="159">
        <v>3183311</v>
      </c>
      <c r="K30" s="159">
        <v>287857</v>
      </c>
      <c r="L30" s="159">
        <v>75873</v>
      </c>
      <c r="M30" s="159">
        <v>69476</v>
      </c>
      <c r="N30" s="159">
        <v>433206</v>
      </c>
      <c r="O30" s="159"/>
      <c r="P30" s="159"/>
      <c r="Q30" s="159"/>
      <c r="R30" s="159"/>
      <c r="S30" s="159"/>
      <c r="T30" s="159"/>
      <c r="U30" s="159"/>
      <c r="V30" s="159"/>
      <c r="W30" s="159">
        <v>3616517</v>
      </c>
      <c r="X30" s="159">
        <v>12303998</v>
      </c>
      <c r="Y30" s="159">
        <v>-8687481</v>
      </c>
      <c r="Z30" s="141">
        <v>-70.61</v>
      </c>
      <c r="AA30" s="157">
        <v>31678000</v>
      </c>
    </row>
    <row r="31" spans="1:27" ht="12.75">
      <c r="A31" s="138" t="s">
        <v>77</v>
      </c>
      <c r="B31" s="136"/>
      <c r="C31" s="155"/>
      <c r="D31" s="155"/>
      <c r="E31" s="156">
        <v>23543000</v>
      </c>
      <c r="F31" s="60">
        <v>23543000</v>
      </c>
      <c r="G31" s="60"/>
      <c r="H31" s="60"/>
      <c r="I31" s="60"/>
      <c r="J31" s="60"/>
      <c r="K31" s="60">
        <v>5763</v>
      </c>
      <c r="L31" s="60"/>
      <c r="M31" s="60"/>
      <c r="N31" s="60">
        <v>5763</v>
      </c>
      <c r="O31" s="60"/>
      <c r="P31" s="60"/>
      <c r="Q31" s="60"/>
      <c r="R31" s="60"/>
      <c r="S31" s="60"/>
      <c r="T31" s="60"/>
      <c r="U31" s="60"/>
      <c r="V31" s="60"/>
      <c r="W31" s="60">
        <v>5763</v>
      </c>
      <c r="X31" s="60">
        <v>457300</v>
      </c>
      <c r="Y31" s="60">
        <v>-451537</v>
      </c>
      <c r="Z31" s="140">
        <v>-98.74</v>
      </c>
      <c r="AA31" s="155">
        <v>23543000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35750000</v>
      </c>
      <c r="F32" s="100">
        <f t="shared" si="6"/>
        <v>35750000</v>
      </c>
      <c r="G32" s="100">
        <f t="shared" si="6"/>
        <v>0</v>
      </c>
      <c r="H32" s="100">
        <f t="shared" si="6"/>
        <v>243111</v>
      </c>
      <c r="I32" s="100">
        <f t="shared" si="6"/>
        <v>29415</v>
      </c>
      <c r="J32" s="100">
        <f t="shared" si="6"/>
        <v>272526</v>
      </c>
      <c r="K32" s="100">
        <f t="shared" si="6"/>
        <v>5763</v>
      </c>
      <c r="L32" s="100">
        <f t="shared" si="6"/>
        <v>0</v>
      </c>
      <c r="M32" s="100">
        <f t="shared" si="6"/>
        <v>0</v>
      </c>
      <c r="N32" s="100">
        <f t="shared" si="6"/>
        <v>5763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278289</v>
      </c>
      <c r="X32" s="100">
        <f t="shared" si="6"/>
        <v>17891689</v>
      </c>
      <c r="Y32" s="100">
        <f t="shared" si="6"/>
        <v>-17613400</v>
      </c>
      <c r="Z32" s="137">
        <f>+IF(X32&lt;&gt;0,+(Y32/X32)*100,0)</f>
        <v>-98.44459067000327</v>
      </c>
      <c r="AA32" s="153">
        <f>SUM(AA33:AA37)</f>
        <v>35750000</v>
      </c>
    </row>
    <row r="33" spans="1:27" ht="12.75">
      <c r="A33" s="138" t="s">
        <v>79</v>
      </c>
      <c r="B33" s="136"/>
      <c r="C33" s="155"/>
      <c r="D33" s="155"/>
      <c r="E33" s="156">
        <v>28147000</v>
      </c>
      <c r="F33" s="60">
        <v>28147000</v>
      </c>
      <c r="G33" s="60"/>
      <c r="H33" s="60">
        <v>73023</v>
      </c>
      <c r="I33" s="60">
        <v>2194</v>
      </c>
      <c r="J33" s="60">
        <v>75217</v>
      </c>
      <c r="K33" s="60">
        <v>5763</v>
      </c>
      <c r="L33" s="60"/>
      <c r="M33" s="60"/>
      <c r="N33" s="60">
        <v>5763</v>
      </c>
      <c r="O33" s="60"/>
      <c r="P33" s="60"/>
      <c r="Q33" s="60"/>
      <c r="R33" s="60"/>
      <c r="S33" s="60"/>
      <c r="T33" s="60"/>
      <c r="U33" s="60"/>
      <c r="V33" s="60"/>
      <c r="W33" s="60">
        <v>80980</v>
      </c>
      <c r="X33" s="60">
        <v>14940020</v>
      </c>
      <c r="Y33" s="60">
        <v>-14859040</v>
      </c>
      <c r="Z33" s="140">
        <v>-99.46</v>
      </c>
      <c r="AA33" s="155">
        <v>28147000</v>
      </c>
    </row>
    <row r="34" spans="1:27" ht="12.75">
      <c r="A34" s="138" t="s">
        <v>80</v>
      </c>
      <c r="B34" s="136"/>
      <c r="C34" s="155"/>
      <c r="D34" s="155"/>
      <c r="E34" s="156">
        <v>3085000</v>
      </c>
      <c r="F34" s="60">
        <v>3085000</v>
      </c>
      <c r="G34" s="60"/>
      <c r="H34" s="60">
        <v>79164</v>
      </c>
      <c r="I34" s="60">
        <v>26021</v>
      </c>
      <c r="J34" s="60">
        <v>105185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105185</v>
      </c>
      <c r="X34" s="60">
        <v>2290717</v>
      </c>
      <c r="Y34" s="60">
        <v>-2185532</v>
      </c>
      <c r="Z34" s="140">
        <v>-95.41</v>
      </c>
      <c r="AA34" s="155">
        <v>3085000</v>
      </c>
    </row>
    <row r="35" spans="1:27" ht="12.75">
      <c r="A35" s="138" t="s">
        <v>81</v>
      </c>
      <c r="B35" s="136"/>
      <c r="C35" s="155"/>
      <c r="D35" s="155"/>
      <c r="E35" s="156">
        <v>3184000</v>
      </c>
      <c r="F35" s="60">
        <v>3184000</v>
      </c>
      <c r="G35" s="60"/>
      <c r="H35" s="60">
        <v>90924</v>
      </c>
      <c r="I35" s="60">
        <v>1200</v>
      </c>
      <c r="J35" s="60">
        <v>92124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92124</v>
      </c>
      <c r="X35" s="60"/>
      <c r="Y35" s="60">
        <v>92124</v>
      </c>
      <c r="Z35" s="140">
        <v>0</v>
      </c>
      <c r="AA35" s="155">
        <v>3184000</v>
      </c>
    </row>
    <row r="36" spans="1:27" ht="12.75">
      <c r="A36" s="138" t="s">
        <v>82</v>
      </c>
      <c r="B36" s="136"/>
      <c r="C36" s="155"/>
      <c r="D36" s="155"/>
      <c r="E36" s="156">
        <v>1334000</v>
      </c>
      <c r="F36" s="60">
        <v>1334000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660952</v>
      </c>
      <c r="Y36" s="60">
        <v>-660952</v>
      </c>
      <c r="Z36" s="140">
        <v>-100</v>
      </c>
      <c r="AA36" s="155">
        <v>1334000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24408000</v>
      </c>
      <c r="F38" s="100">
        <f t="shared" si="7"/>
        <v>24408000</v>
      </c>
      <c r="G38" s="100">
        <f t="shared" si="7"/>
        <v>0</v>
      </c>
      <c r="H38" s="100">
        <f t="shared" si="7"/>
        <v>987534</v>
      </c>
      <c r="I38" s="100">
        <f t="shared" si="7"/>
        <v>295020</v>
      </c>
      <c r="J38" s="100">
        <f t="shared" si="7"/>
        <v>1282554</v>
      </c>
      <c r="K38" s="100">
        <f t="shared" si="7"/>
        <v>130041</v>
      </c>
      <c r="L38" s="100">
        <f t="shared" si="7"/>
        <v>54997</v>
      </c>
      <c r="M38" s="100">
        <f t="shared" si="7"/>
        <v>0</v>
      </c>
      <c r="N38" s="100">
        <f t="shared" si="7"/>
        <v>185038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1467592</v>
      </c>
      <c r="X38" s="100">
        <f t="shared" si="7"/>
        <v>11262549</v>
      </c>
      <c r="Y38" s="100">
        <f t="shared" si="7"/>
        <v>-9794957</v>
      </c>
      <c r="Z38" s="137">
        <f>+IF(X38&lt;&gt;0,+(Y38/X38)*100,0)</f>
        <v>-86.96927311925569</v>
      </c>
      <c r="AA38" s="153">
        <f>SUM(AA39:AA41)</f>
        <v>24408000</v>
      </c>
    </row>
    <row r="39" spans="1:27" ht="12.75">
      <c r="A39" s="138" t="s">
        <v>85</v>
      </c>
      <c r="B39" s="136"/>
      <c r="C39" s="155"/>
      <c r="D39" s="155"/>
      <c r="E39" s="156">
        <v>5309000</v>
      </c>
      <c r="F39" s="60">
        <v>5309000</v>
      </c>
      <c r="G39" s="60"/>
      <c r="H39" s="60">
        <v>373606</v>
      </c>
      <c r="I39" s="60">
        <v>260272</v>
      </c>
      <c r="J39" s="60">
        <v>633878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633878</v>
      </c>
      <c r="X39" s="60">
        <v>1425250</v>
      </c>
      <c r="Y39" s="60">
        <v>-791372</v>
      </c>
      <c r="Z39" s="140">
        <v>-55.53</v>
      </c>
      <c r="AA39" s="155">
        <v>5309000</v>
      </c>
    </row>
    <row r="40" spans="1:27" ht="12.75">
      <c r="A40" s="138" t="s">
        <v>86</v>
      </c>
      <c r="B40" s="136"/>
      <c r="C40" s="155"/>
      <c r="D40" s="155"/>
      <c r="E40" s="156">
        <v>19099000</v>
      </c>
      <c r="F40" s="60">
        <v>19099000</v>
      </c>
      <c r="G40" s="60"/>
      <c r="H40" s="60">
        <v>613928</v>
      </c>
      <c r="I40" s="60">
        <v>34748</v>
      </c>
      <c r="J40" s="60">
        <v>648676</v>
      </c>
      <c r="K40" s="60">
        <v>130041</v>
      </c>
      <c r="L40" s="60">
        <v>54997</v>
      </c>
      <c r="M40" s="60"/>
      <c r="N40" s="60">
        <v>185038</v>
      </c>
      <c r="O40" s="60"/>
      <c r="P40" s="60"/>
      <c r="Q40" s="60"/>
      <c r="R40" s="60"/>
      <c r="S40" s="60"/>
      <c r="T40" s="60"/>
      <c r="U40" s="60"/>
      <c r="V40" s="60"/>
      <c r="W40" s="60">
        <v>833714</v>
      </c>
      <c r="X40" s="60">
        <v>9837299</v>
      </c>
      <c r="Y40" s="60">
        <v>-9003585</v>
      </c>
      <c r="Z40" s="140">
        <v>-91.52</v>
      </c>
      <c r="AA40" s="155">
        <v>19099000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131757000</v>
      </c>
      <c r="F42" s="100">
        <f t="shared" si="8"/>
        <v>131757000</v>
      </c>
      <c r="G42" s="100">
        <f t="shared" si="8"/>
        <v>0</v>
      </c>
      <c r="H42" s="100">
        <f t="shared" si="8"/>
        <v>2069037</v>
      </c>
      <c r="I42" s="100">
        <f t="shared" si="8"/>
        <v>458435</v>
      </c>
      <c r="J42" s="100">
        <f t="shared" si="8"/>
        <v>2527472</v>
      </c>
      <c r="K42" s="100">
        <f t="shared" si="8"/>
        <v>26137</v>
      </c>
      <c r="L42" s="100">
        <f t="shared" si="8"/>
        <v>19795</v>
      </c>
      <c r="M42" s="100">
        <f t="shared" si="8"/>
        <v>0</v>
      </c>
      <c r="N42" s="100">
        <f t="shared" si="8"/>
        <v>45932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2573404</v>
      </c>
      <c r="X42" s="100">
        <f t="shared" si="8"/>
        <v>56604977</v>
      </c>
      <c r="Y42" s="100">
        <f t="shared" si="8"/>
        <v>-54031573</v>
      </c>
      <c r="Z42" s="137">
        <f>+IF(X42&lt;&gt;0,+(Y42/X42)*100,0)</f>
        <v>-95.45374958813251</v>
      </c>
      <c r="AA42" s="153">
        <f>SUM(AA43:AA46)</f>
        <v>131757000</v>
      </c>
    </row>
    <row r="43" spans="1:27" ht="12.75">
      <c r="A43" s="138" t="s">
        <v>89</v>
      </c>
      <c r="B43" s="136"/>
      <c r="C43" s="155"/>
      <c r="D43" s="155"/>
      <c r="E43" s="156">
        <v>57930000</v>
      </c>
      <c r="F43" s="60">
        <v>57930000</v>
      </c>
      <c r="G43" s="60"/>
      <c r="H43" s="60">
        <v>131067</v>
      </c>
      <c r="I43" s="60">
        <v>258519</v>
      </c>
      <c r="J43" s="60">
        <v>389586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389586</v>
      </c>
      <c r="X43" s="60">
        <v>28184753</v>
      </c>
      <c r="Y43" s="60">
        <v>-27795167</v>
      </c>
      <c r="Z43" s="140">
        <v>-98.62</v>
      </c>
      <c r="AA43" s="155">
        <v>57930000</v>
      </c>
    </row>
    <row r="44" spans="1:27" ht="12.75">
      <c r="A44" s="138" t="s">
        <v>90</v>
      </c>
      <c r="B44" s="136"/>
      <c r="C44" s="155"/>
      <c r="D44" s="155"/>
      <c r="E44" s="156">
        <v>30085000</v>
      </c>
      <c r="F44" s="60">
        <v>30085000</v>
      </c>
      <c r="G44" s="60"/>
      <c r="H44" s="60">
        <v>838354</v>
      </c>
      <c r="I44" s="60">
        <v>182526</v>
      </c>
      <c r="J44" s="60">
        <v>1020880</v>
      </c>
      <c r="K44" s="60">
        <v>26137</v>
      </c>
      <c r="L44" s="60">
        <v>6542</v>
      </c>
      <c r="M44" s="60"/>
      <c r="N44" s="60">
        <v>32679</v>
      </c>
      <c r="O44" s="60"/>
      <c r="P44" s="60"/>
      <c r="Q44" s="60"/>
      <c r="R44" s="60"/>
      <c r="S44" s="60"/>
      <c r="T44" s="60"/>
      <c r="U44" s="60"/>
      <c r="V44" s="60"/>
      <c r="W44" s="60">
        <v>1053559</v>
      </c>
      <c r="X44" s="60">
        <v>14437302</v>
      </c>
      <c r="Y44" s="60">
        <v>-13383743</v>
      </c>
      <c r="Z44" s="140">
        <v>-92.7</v>
      </c>
      <c r="AA44" s="155">
        <v>30085000</v>
      </c>
    </row>
    <row r="45" spans="1:27" ht="12.75">
      <c r="A45" s="138" t="s">
        <v>91</v>
      </c>
      <c r="B45" s="136"/>
      <c r="C45" s="157"/>
      <c r="D45" s="157"/>
      <c r="E45" s="158">
        <v>26749000</v>
      </c>
      <c r="F45" s="159">
        <v>26749000</v>
      </c>
      <c r="G45" s="159"/>
      <c r="H45" s="159">
        <v>706759</v>
      </c>
      <c r="I45" s="159">
        <v>17390</v>
      </c>
      <c r="J45" s="159">
        <v>724149</v>
      </c>
      <c r="K45" s="159"/>
      <c r="L45" s="159">
        <v>13253</v>
      </c>
      <c r="M45" s="159"/>
      <c r="N45" s="159">
        <v>13253</v>
      </c>
      <c r="O45" s="159"/>
      <c r="P45" s="159"/>
      <c r="Q45" s="159"/>
      <c r="R45" s="159"/>
      <c r="S45" s="159"/>
      <c r="T45" s="159"/>
      <c r="U45" s="159"/>
      <c r="V45" s="159"/>
      <c r="W45" s="159">
        <v>737402</v>
      </c>
      <c r="X45" s="159">
        <v>9576420</v>
      </c>
      <c r="Y45" s="159">
        <v>-8839018</v>
      </c>
      <c r="Z45" s="141">
        <v>-92.3</v>
      </c>
      <c r="AA45" s="157">
        <v>26749000</v>
      </c>
    </row>
    <row r="46" spans="1:27" ht="12.75">
      <c r="A46" s="138" t="s">
        <v>92</v>
      </c>
      <c r="B46" s="136"/>
      <c r="C46" s="155"/>
      <c r="D46" s="155"/>
      <c r="E46" s="156">
        <v>16993000</v>
      </c>
      <c r="F46" s="60">
        <v>16993000</v>
      </c>
      <c r="G46" s="60"/>
      <c r="H46" s="60">
        <v>392857</v>
      </c>
      <c r="I46" s="60"/>
      <c r="J46" s="60">
        <v>392857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392857</v>
      </c>
      <c r="X46" s="60">
        <v>4406502</v>
      </c>
      <c r="Y46" s="60">
        <v>-4013645</v>
      </c>
      <c r="Z46" s="140">
        <v>-91.08</v>
      </c>
      <c r="AA46" s="155">
        <v>16993000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272760329</v>
      </c>
      <c r="F48" s="73">
        <f t="shared" si="9"/>
        <v>272760329</v>
      </c>
      <c r="G48" s="73">
        <f t="shared" si="9"/>
        <v>0</v>
      </c>
      <c r="H48" s="73">
        <f t="shared" si="9"/>
        <v>7760844</v>
      </c>
      <c r="I48" s="73">
        <f t="shared" si="9"/>
        <v>1181335</v>
      </c>
      <c r="J48" s="73">
        <f t="shared" si="9"/>
        <v>8942179</v>
      </c>
      <c r="K48" s="73">
        <f t="shared" si="9"/>
        <v>511372</v>
      </c>
      <c r="L48" s="73">
        <f t="shared" si="9"/>
        <v>166298</v>
      </c>
      <c r="M48" s="73">
        <f t="shared" si="9"/>
        <v>69476</v>
      </c>
      <c r="N48" s="73">
        <f t="shared" si="9"/>
        <v>747146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9689325</v>
      </c>
      <c r="X48" s="73">
        <f t="shared" si="9"/>
        <v>106391541</v>
      </c>
      <c r="Y48" s="73">
        <f t="shared" si="9"/>
        <v>-96702216</v>
      </c>
      <c r="Z48" s="170">
        <f>+IF(X48&lt;&gt;0,+(Y48/X48)*100,0)</f>
        <v>-90.89276749925071</v>
      </c>
      <c r="AA48" s="168">
        <f>+AA28+AA32+AA38+AA42+AA47</f>
        <v>272760329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36829893</v>
      </c>
      <c r="F49" s="173">
        <f t="shared" si="10"/>
        <v>36829893</v>
      </c>
      <c r="G49" s="173">
        <f t="shared" si="10"/>
        <v>12559404</v>
      </c>
      <c r="H49" s="173">
        <f t="shared" si="10"/>
        <v>7572100</v>
      </c>
      <c r="I49" s="173">
        <f t="shared" si="10"/>
        <v>14799229</v>
      </c>
      <c r="J49" s="173">
        <f t="shared" si="10"/>
        <v>34930733</v>
      </c>
      <c r="K49" s="173">
        <f t="shared" si="10"/>
        <v>12820503</v>
      </c>
      <c r="L49" s="173">
        <f t="shared" si="10"/>
        <v>13333805</v>
      </c>
      <c r="M49" s="173">
        <f t="shared" si="10"/>
        <v>12460430</v>
      </c>
      <c r="N49" s="173">
        <f t="shared" si="10"/>
        <v>38614738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73545471</v>
      </c>
      <c r="X49" s="173">
        <f>IF(F25=F48,0,X25-X48)</f>
        <v>33729260</v>
      </c>
      <c r="Y49" s="173">
        <f t="shared" si="10"/>
        <v>39816211</v>
      </c>
      <c r="Z49" s="174">
        <f>+IF(X49&lt;&gt;0,+(Y49/X49)*100,0)</f>
        <v>118.04650027898627</v>
      </c>
      <c r="AA49" s="171">
        <f>+AA25-AA48</f>
        <v>36829893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44450000</v>
      </c>
      <c r="F5" s="60">
        <v>44450000</v>
      </c>
      <c r="G5" s="60">
        <v>5490476</v>
      </c>
      <c r="H5" s="60">
        <v>7656182</v>
      </c>
      <c r="I5" s="60">
        <v>7564424</v>
      </c>
      <c r="J5" s="60">
        <v>20711082</v>
      </c>
      <c r="K5" s="60">
        <v>5482152</v>
      </c>
      <c r="L5" s="60">
        <v>5495032</v>
      </c>
      <c r="M5" s="60">
        <v>5495495</v>
      </c>
      <c r="N5" s="60">
        <v>16472679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37183761</v>
      </c>
      <c r="X5" s="60">
        <v>16446642</v>
      </c>
      <c r="Y5" s="60">
        <v>20737119</v>
      </c>
      <c r="Z5" s="140">
        <v>126.09</v>
      </c>
      <c r="AA5" s="155">
        <v>44450000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34631000</v>
      </c>
      <c r="F7" s="60">
        <v>34631000</v>
      </c>
      <c r="G7" s="60">
        <v>1615190</v>
      </c>
      <c r="H7" s="60">
        <v>1605506</v>
      </c>
      <c r="I7" s="60">
        <v>2146132</v>
      </c>
      <c r="J7" s="60">
        <v>5366828</v>
      </c>
      <c r="K7" s="60">
        <v>1165388</v>
      </c>
      <c r="L7" s="60">
        <v>1705088</v>
      </c>
      <c r="M7" s="60">
        <v>1209428</v>
      </c>
      <c r="N7" s="60">
        <v>4079904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9446732</v>
      </c>
      <c r="X7" s="60">
        <v>16703446</v>
      </c>
      <c r="Y7" s="60">
        <v>-7256714</v>
      </c>
      <c r="Z7" s="140">
        <v>-43.44</v>
      </c>
      <c r="AA7" s="155">
        <v>34631000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40167000</v>
      </c>
      <c r="F8" s="60">
        <v>40167000</v>
      </c>
      <c r="G8" s="60">
        <v>2787192</v>
      </c>
      <c r="H8" s="60">
        <v>3057063</v>
      </c>
      <c r="I8" s="60">
        <v>3284182</v>
      </c>
      <c r="J8" s="60">
        <v>9128437</v>
      </c>
      <c r="K8" s="60">
        <v>2797913</v>
      </c>
      <c r="L8" s="60">
        <v>3353941</v>
      </c>
      <c r="M8" s="60">
        <v>2877332</v>
      </c>
      <c r="N8" s="60">
        <v>9029186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18157623</v>
      </c>
      <c r="X8" s="60">
        <v>13723476</v>
      </c>
      <c r="Y8" s="60">
        <v>4434147</v>
      </c>
      <c r="Z8" s="140">
        <v>32.31</v>
      </c>
      <c r="AA8" s="155">
        <v>40167000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23269000</v>
      </c>
      <c r="F9" s="60">
        <v>23269000</v>
      </c>
      <c r="G9" s="60">
        <v>1677530</v>
      </c>
      <c r="H9" s="60">
        <v>1675892</v>
      </c>
      <c r="I9" s="60">
        <v>1658285</v>
      </c>
      <c r="J9" s="60">
        <v>5011707</v>
      </c>
      <c r="K9" s="60">
        <v>1645561</v>
      </c>
      <c r="L9" s="60">
        <v>1651805</v>
      </c>
      <c r="M9" s="60">
        <v>1651981</v>
      </c>
      <c r="N9" s="60">
        <v>4949347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9961054</v>
      </c>
      <c r="X9" s="60">
        <v>10474842</v>
      </c>
      <c r="Y9" s="60">
        <v>-513788</v>
      </c>
      <c r="Z9" s="140">
        <v>-4.9</v>
      </c>
      <c r="AA9" s="155">
        <v>23269000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15045000</v>
      </c>
      <c r="F10" s="54">
        <v>15045000</v>
      </c>
      <c r="G10" s="54">
        <v>889525</v>
      </c>
      <c r="H10" s="54">
        <v>888235</v>
      </c>
      <c r="I10" s="54">
        <v>877955</v>
      </c>
      <c r="J10" s="54">
        <v>2655715</v>
      </c>
      <c r="K10" s="54">
        <v>874759</v>
      </c>
      <c r="L10" s="54">
        <v>874222</v>
      </c>
      <c r="M10" s="54">
        <v>874327</v>
      </c>
      <c r="N10" s="54">
        <v>2623308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5279023</v>
      </c>
      <c r="X10" s="54">
        <v>6417498</v>
      </c>
      <c r="Y10" s="54">
        <v>-1138475</v>
      </c>
      <c r="Z10" s="184">
        <v>-17.74</v>
      </c>
      <c r="AA10" s="130">
        <v>15045000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67777</v>
      </c>
      <c r="H11" s="60">
        <v>403976</v>
      </c>
      <c r="I11" s="60">
        <v>404977</v>
      </c>
      <c r="J11" s="60">
        <v>876730</v>
      </c>
      <c r="K11" s="60">
        <v>1353670</v>
      </c>
      <c r="L11" s="60">
        <v>402332</v>
      </c>
      <c r="M11" s="60">
        <v>403660</v>
      </c>
      <c r="N11" s="60">
        <v>2159662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3036392</v>
      </c>
      <c r="X11" s="60"/>
      <c r="Y11" s="60">
        <v>3036392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156732</v>
      </c>
      <c r="F12" s="60">
        <v>156732</v>
      </c>
      <c r="G12" s="60">
        <v>21601</v>
      </c>
      <c r="H12" s="60">
        <v>18941</v>
      </c>
      <c r="I12" s="60">
        <v>28631</v>
      </c>
      <c r="J12" s="60">
        <v>69173</v>
      </c>
      <c r="K12" s="60">
        <v>26046</v>
      </c>
      <c r="L12" s="60">
        <v>17683</v>
      </c>
      <c r="M12" s="60">
        <v>17683</v>
      </c>
      <c r="N12" s="60">
        <v>61412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130585</v>
      </c>
      <c r="X12" s="60">
        <v>89288</v>
      </c>
      <c r="Y12" s="60">
        <v>41297</v>
      </c>
      <c r="Z12" s="140">
        <v>46.25</v>
      </c>
      <c r="AA12" s="155">
        <v>156732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593892</v>
      </c>
      <c r="F13" s="60">
        <v>593892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335700</v>
      </c>
      <c r="Y13" s="60">
        <v>-335700</v>
      </c>
      <c r="Z13" s="140">
        <v>-100</v>
      </c>
      <c r="AA13" s="155">
        <v>593892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5179000</v>
      </c>
      <c r="F14" s="60">
        <v>5179000</v>
      </c>
      <c r="G14" s="60">
        <v>-2223</v>
      </c>
      <c r="H14" s="60">
        <v>0</v>
      </c>
      <c r="I14" s="60">
        <v>-1623</v>
      </c>
      <c r="J14" s="60">
        <v>-3846</v>
      </c>
      <c r="K14" s="60">
        <v>-22312</v>
      </c>
      <c r="L14" s="60">
        <v>0</v>
      </c>
      <c r="M14" s="60">
        <v>0</v>
      </c>
      <c r="N14" s="60">
        <v>-22312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-26158</v>
      </c>
      <c r="X14" s="60">
        <v>2883568</v>
      </c>
      <c r="Y14" s="60">
        <v>-2909726</v>
      </c>
      <c r="Z14" s="140">
        <v>-100.91</v>
      </c>
      <c r="AA14" s="155">
        <v>5179000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7500</v>
      </c>
      <c r="F15" s="60">
        <v>7500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7500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500000</v>
      </c>
      <c r="F16" s="60">
        <v>500000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59908</v>
      </c>
      <c r="Y16" s="60">
        <v>-59908</v>
      </c>
      <c r="Z16" s="140">
        <v>-100</v>
      </c>
      <c r="AA16" s="155">
        <v>500000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110412098</v>
      </c>
      <c r="F19" s="60">
        <v>110412098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73379666</v>
      </c>
      <c r="Y19" s="60">
        <v>-73379666</v>
      </c>
      <c r="Z19" s="140">
        <v>-100</v>
      </c>
      <c r="AA19" s="155">
        <v>110412098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0</v>
      </c>
      <c r="F20" s="54">
        <v>0</v>
      </c>
      <c r="G20" s="54">
        <v>12336</v>
      </c>
      <c r="H20" s="54">
        <v>27149</v>
      </c>
      <c r="I20" s="54">
        <v>17601</v>
      </c>
      <c r="J20" s="54">
        <v>57086</v>
      </c>
      <c r="K20" s="54">
        <v>8698</v>
      </c>
      <c r="L20" s="54">
        <v>0</v>
      </c>
      <c r="M20" s="54">
        <v>0</v>
      </c>
      <c r="N20" s="54">
        <v>8698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65784</v>
      </c>
      <c r="X20" s="54">
        <v>51400</v>
      </c>
      <c r="Y20" s="54">
        <v>14384</v>
      </c>
      <c r="Z20" s="184">
        <v>27.98</v>
      </c>
      <c r="AA20" s="130">
        <v>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274411222</v>
      </c>
      <c r="F22" s="190">
        <f t="shared" si="0"/>
        <v>274411222</v>
      </c>
      <c r="G22" s="190">
        <f t="shared" si="0"/>
        <v>12559404</v>
      </c>
      <c r="H22" s="190">
        <f t="shared" si="0"/>
        <v>15332944</v>
      </c>
      <c r="I22" s="190">
        <f t="shared" si="0"/>
        <v>15980564</v>
      </c>
      <c r="J22" s="190">
        <f t="shared" si="0"/>
        <v>43872912</v>
      </c>
      <c r="K22" s="190">
        <f t="shared" si="0"/>
        <v>13331875</v>
      </c>
      <c r="L22" s="190">
        <f t="shared" si="0"/>
        <v>13500103</v>
      </c>
      <c r="M22" s="190">
        <f t="shared" si="0"/>
        <v>12529906</v>
      </c>
      <c r="N22" s="190">
        <f t="shared" si="0"/>
        <v>39361884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83234796</v>
      </c>
      <c r="X22" s="190">
        <f t="shared" si="0"/>
        <v>140565434</v>
      </c>
      <c r="Y22" s="190">
        <f t="shared" si="0"/>
        <v>-57330638</v>
      </c>
      <c r="Z22" s="191">
        <f>+IF(X22&lt;&gt;0,+(Y22/X22)*100,0)</f>
        <v>-40.78572972641339</v>
      </c>
      <c r="AA22" s="188">
        <f>SUM(AA5:AA21)</f>
        <v>274411222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94017000</v>
      </c>
      <c r="F25" s="60">
        <v>94017000</v>
      </c>
      <c r="G25" s="60">
        <v>0</v>
      </c>
      <c r="H25" s="60">
        <v>7663925</v>
      </c>
      <c r="I25" s="60">
        <v>0</v>
      </c>
      <c r="J25" s="60">
        <v>7663925</v>
      </c>
      <c r="K25" s="60">
        <v>4653</v>
      </c>
      <c r="L25" s="60">
        <v>0</v>
      </c>
      <c r="M25" s="60">
        <v>0</v>
      </c>
      <c r="N25" s="60">
        <v>4653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7668578</v>
      </c>
      <c r="X25" s="60">
        <v>48709726</v>
      </c>
      <c r="Y25" s="60">
        <v>-41041148</v>
      </c>
      <c r="Z25" s="140">
        <v>-84.26</v>
      </c>
      <c r="AA25" s="155">
        <v>94017000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7258329</v>
      </c>
      <c r="F26" s="60">
        <v>7258329</v>
      </c>
      <c r="G26" s="60">
        <v>0</v>
      </c>
      <c r="H26" s="60">
        <v>5700</v>
      </c>
      <c r="I26" s="60">
        <v>0</v>
      </c>
      <c r="J26" s="60">
        <v>5700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5700</v>
      </c>
      <c r="X26" s="60">
        <v>3686446</v>
      </c>
      <c r="Y26" s="60">
        <v>-3680746</v>
      </c>
      <c r="Z26" s="140">
        <v>-99.85</v>
      </c>
      <c r="AA26" s="155">
        <v>7258329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51323799</v>
      </c>
      <c r="F27" s="60">
        <v>51323799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51323799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27940000</v>
      </c>
      <c r="F28" s="60">
        <v>27940000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27940000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1406000</v>
      </c>
      <c r="F29" s="60">
        <v>1406000</v>
      </c>
      <c r="G29" s="60">
        <v>0</v>
      </c>
      <c r="H29" s="60">
        <v>0</v>
      </c>
      <c r="I29" s="60">
        <v>85122</v>
      </c>
      <c r="J29" s="60">
        <v>85122</v>
      </c>
      <c r="K29" s="60">
        <v>66748</v>
      </c>
      <c r="L29" s="60">
        <v>0</v>
      </c>
      <c r="M29" s="60">
        <v>0</v>
      </c>
      <c r="N29" s="60">
        <v>66748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151870</v>
      </c>
      <c r="X29" s="60">
        <v>787805</v>
      </c>
      <c r="Y29" s="60">
        <v>-635935</v>
      </c>
      <c r="Z29" s="140">
        <v>-80.72</v>
      </c>
      <c r="AA29" s="155">
        <v>1406000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42848201</v>
      </c>
      <c r="F30" s="60">
        <v>42848201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25229000</v>
      </c>
      <c r="Y30" s="60">
        <v>-25229000</v>
      </c>
      <c r="Z30" s="140">
        <v>-100</v>
      </c>
      <c r="AA30" s="155">
        <v>42848201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13952000</v>
      </c>
      <c r="F31" s="60">
        <v>13952000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5269719</v>
      </c>
      <c r="Y31" s="60">
        <v>-5269719</v>
      </c>
      <c r="Z31" s="140">
        <v>-100</v>
      </c>
      <c r="AA31" s="155">
        <v>13952000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3818000</v>
      </c>
      <c r="F32" s="60">
        <v>3818000</v>
      </c>
      <c r="G32" s="60">
        <v>0</v>
      </c>
      <c r="H32" s="60">
        <v>10965</v>
      </c>
      <c r="I32" s="60">
        <v>850934</v>
      </c>
      <c r="J32" s="60">
        <v>861899</v>
      </c>
      <c r="K32" s="60">
        <v>281223</v>
      </c>
      <c r="L32" s="60">
        <v>146244</v>
      </c>
      <c r="M32" s="60">
        <v>69476</v>
      </c>
      <c r="N32" s="60">
        <v>496943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1358842</v>
      </c>
      <c r="X32" s="60">
        <v>2007906</v>
      </c>
      <c r="Y32" s="60">
        <v>-649064</v>
      </c>
      <c r="Z32" s="140">
        <v>-32.33</v>
      </c>
      <c r="AA32" s="155">
        <v>3818000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30197000</v>
      </c>
      <c r="F34" s="60">
        <v>30197000</v>
      </c>
      <c r="G34" s="60">
        <v>0</v>
      </c>
      <c r="H34" s="60">
        <v>80254</v>
      </c>
      <c r="I34" s="60">
        <v>245279</v>
      </c>
      <c r="J34" s="60">
        <v>325533</v>
      </c>
      <c r="K34" s="60">
        <v>158748</v>
      </c>
      <c r="L34" s="60">
        <v>20054</v>
      </c>
      <c r="M34" s="60">
        <v>0</v>
      </c>
      <c r="N34" s="60">
        <v>178802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504335</v>
      </c>
      <c r="X34" s="60">
        <v>16842278</v>
      </c>
      <c r="Y34" s="60">
        <v>-16337943</v>
      </c>
      <c r="Z34" s="140">
        <v>-97.01</v>
      </c>
      <c r="AA34" s="155">
        <v>30197000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272760329</v>
      </c>
      <c r="F36" s="190">
        <f t="shared" si="1"/>
        <v>272760329</v>
      </c>
      <c r="G36" s="190">
        <f t="shared" si="1"/>
        <v>0</v>
      </c>
      <c r="H36" s="190">
        <f t="shared" si="1"/>
        <v>7760844</v>
      </c>
      <c r="I36" s="190">
        <f t="shared" si="1"/>
        <v>1181335</v>
      </c>
      <c r="J36" s="190">
        <f t="shared" si="1"/>
        <v>8942179</v>
      </c>
      <c r="K36" s="190">
        <f t="shared" si="1"/>
        <v>511372</v>
      </c>
      <c r="L36" s="190">
        <f t="shared" si="1"/>
        <v>166298</v>
      </c>
      <c r="M36" s="190">
        <f t="shared" si="1"/>
        <v>69476</v>
      </c>
      <c r="N36" s="190">
        <f t="shared" si="1"/>
        <v>747146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9689325</v>
      </c>
      <c r="X36" s="190">
        <f t="shared" si="1"/>
        <v>102532880</v>
      </c>
      <c r="Y36" s="190">
        <f t="shared" si="1"/>
        <v>-92843555</v>
      </c>
      <c r="Z36" s="191">
        <f>+IF(X36&lt;&gt;0,+(Y36/X36)*100,0)</f>
        <v>-90.5500313655483</v>
      </c>
      <c r="AA36" s="188">
        <f>SUM(AA25:AA35)</f>
        <v>272760329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1650893</v>
      </c>
      <c r="F38" s="106">
        <f t="shared" si="2"/>
        <v>1650893</v>
      </c>
      <c r="G38" s="106">
        <f t="shared" si="2"/>
        <v>12559404</v>
      </c>
      <c r="H38" s="106">
        <f t="shared" si="2"/>
        <v>7572100</v>
      </c>
      <c r="I38" s="106">
        <f t="shared" si="2"/>
        <v>14799229</v>
      </c>
      <c r="J38" s="106">
        <f t="shared" si="2"/>
        <v>34930733</v>
      </c>
      <c r="K38" s="106">
        <f t="shared" si="2"/>
        <v>12820503</v>
      </c>
      <c r="L38" s="106">
        <f t="shared" si="2"/>
        <v>13333805</v>
      </c>
      <c r="M38" s="106">
        <f t="shared" si="2"/>
        <v>12460430</v>
      </c>
      <c r="N38" s="106">
        <f t="shared" si="2"/>
        <v>38614738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73545471</v>
      </c>
      <c r="X38" s="106">
        <f>IF(F22=F36,0,X22-X36)</f>
        <v>38032554</v>
      </c>
      <c r="Y38" s="106">
        <f t="shared" si="2"/>
        <v>35512917</v>
      </c>
      <c r="Z38" s="201">
        <f>+IF(X38&lt;&gt;0,+(Y38/X38)*100,0)</f>
        <v>93.37505180430428</v>
      </c>
      <c r="AA38" s="199">
        <f>+AA22-AA36</f>
        <v>1650893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34019000</v>
      </c>
      <c r="F39" s="60">
        <v>34019000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16346000</v>
      </c>
      <c r="Y39" s="60">
        <v>-16346000</v>
      </c>
      <c r="Z39" s="140">
        <v>-100</v>
      </c>
      <c r="AA39" s="155">
        <v>34019000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2085876</v>
      </c>
      <c r="Y40" s="54">
        <v>-2085876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1160000</v>
      </c>
      <c r="F41" s="60">
        <v>1160000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1160000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36829893</v>
      </c>
      <c r="F42" s="88">
        <f t="shared" si="3"/>
        <v>36829893</v>
      </c>
      <c r="G42" s="88">
        <f t="shared" si="3"/>
        <v>12559404</v>
      </c>
      <c r="H42" s="88">
        <f t="shared" si="3"/>
        <v>7572100</v>
      </c>
      <c r="I42" s="88">
        <f t="shared" si="3"/>
        <v>14799229</v>
      </c>
      <c r="J42" s="88">
        <f t="shared" si="3"/>
        <v>34930733</v>
      </c>
      <c r="K42" s="88">
        <f t="shared" si="3"/>
        <v>12820503</v>
      </c>
      <c r="L42" s="88">
        <f t="shared" si="3"/>
        <v>13333805</v>
      </c>
      <c r="M42" s="88">
        <f t="shared" si="3"/>
        <v>12460430</v>
      </c>
      <c r="N42" s="88">
        <f t="shared" si="3"/>
        <v>38614738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73545471</v>
      </c>
      <c r="X42" s="88">
        <f t="shared" si="3"/>
        <v>56464430</v>
      </c>
      <c r="Y42" s="88">
        <f t="shared" si="3"/>
        <v>17081041</v>
      </c>
      <c r="Z42" s="208">
        <f>+IF(X42&lt;&gt;0,+(Y42/X42)*100,0)</f>
        <v>30.250975702756584</v>
      </c>
      <c r="AA42" s="206">
        <f>SUM(AA38:AA41)</f>
        <v>36829893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36829893</v>
      </c>
      <c r="F44" s="77">
        <f t="shared" si="4"/>
        <v>36829893</v>
      </c>
      <c r="G44" s="77">
        <f t="shared" si="4"/>
        <v>12559404</v>
      </c>
      <c r="H44" s="77">
        <f t="shared" si="4"/>
        <v>7572100</v>
      </c>
      <c r="I44" s="77">
        <f t="shared" si="4"/>
        <v>14799229</v>
      </c>
      <c r="J44" s="77">
        <f t="shared" si="4"/>
        <v>34930733</v>
      </c>
      <c r="K44" s="77">
        <f t="shared" si="4"/>
        <v>12820503</v>
      </c>
      <c r="L44" s="77">
        <f t="shared" si="4"/>
        <v>13333805</v>
      </c>
      <c r="M44" s="77">
        <f t="shared" si="4"/>
        <v>12460430</v>
      </c>
      <c r="N44" s="77">
        <f t="shared" si="4"/>
        <v>38614738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73545471</v>
      </c>
      <c r="X44" s="77">
        <f t="shared" si="4"/>
        <v>56464430</v>
      </c>
      <c r="Y44" s="77">
        <f t="shared" si="4"/>
        <v>17081041</v>
      </c>
      <c r="Z44" s="212">
        <f>+IF(X44&lt;&gt;0,+(Y44/X44)*100,0)</f>
        <v>30.250975702756584</v>
      </c>
      <c r="AA44" s="210">
        <f>+AA42-AA43</f>
        <v>36829893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36829893</v>
      </c>
      <c r="F46" s="88">
        <f t="shared" si="5"/>
        <v>36829893</v>
      </c>
      <c r="G46" s="88">
        <f t="shared" si="5"/>
        <v>12559404</v>
      </c>
      <c r="H46" s="88">
        <f t="shared" si="5"/>
        <v>7572100</v>
      </c>
      <c r="I46" s="88">
        <f t="shared" si="5"/>
        <v>14799229</v>
      </c>
      <c r="J46" s="88">
        <f t="shared" si="5"/>
        <v>34930733</v>
      </c>
      <c r="K46" s="88">
        <f t="shared" si="5"/>
        <v>12820503</v>
      </c>
      <c r="L46" s="88">
        <f t="shared" si="5"/>
        <v>13333805</v>
      </c>
      <c r="M46" s="88">
        <f t="shared" si="5"/>
        <v>12460430</v>
      </c>
      <c r="N46" s="88">
        <f t="shared" si="5"/>
        <v>38614738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73545471</v>
      </c>
      <c r="X46" s="88">
        <f t="shared" si="5"/>
        <v>56464430</v>
      </c>
      <c r="Y46" s="88">
        <f t="shared" si="5"/>
        <v>17081041</v>
      </c>
      <c r="Z46" s="208">
        <f>+IF(X46&lt;&gt;0,+(Y46/X46)*100,0)</f>
        <v>30.250975702756584</v>
      </c>
      <c r="AA46" s="206">
        <f>SUM(AA44:AA45)</f>
        <v>36829893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36829893</v>
      </c>
      <c r="F48" s="219">
        <f t="shared" si="6"/>
        <v>36829893</v>
      </c>
      <c r="G48" s="219">
        <f t="shared" si="6"/>
        <v>12559404</v>
      </c>
      <c r="H48" s="220">
        <f t="shared" si="6"/>
        <v>7572100</v>
      </c>
      <c r="I48" s="220">
        <f t="shared" si="6"/>
        <v>14799229</v>
      </c>
      <c r="J48" s="220">
        <f t="shared" si="6"/>
        <v>34930733</v>
      </c>
      <c r="K48" s="220">
        <f t="shared" si="6"/>
        <v>12820503</v>
      </c>
      <c r="L48" s="220">
        <f t="shared" si="6"/>
        <v>13333805</v>
      </c>
      <c r="M48" s="219">
        <f t="shared" si="6"/>
        <v>12460430</v>
      </c>
      <c r="N48" s="219">
        <f t="shared" si="6"/>
        <v>38614738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73545471</v>
      </c>
      <c r="X48" s="220">
        <f t="shared" si="6"/>
        <v>56464430</v>
      </c>
      <c r="Y48" s="220">
        <f t="shared" si="6"/>
        <v>17081041</v>
      </c>
      <c r="Z48" s="221">
        <f>+IF(X48&lt;&gt;0,+(Y48/X48)*100,0)</f>
        <v>30.250975702756584</v>
      </c>
      <c r="AA48" s="222">
        <f>SUM(AA46:AA47)</f>
        <v>36829893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1221000</v>
      </c>
      <c r="F5" s="100">
        <f t="shared" si="0"/>
        <v>1221000</v>
      </c>
      <c r="G5" s="100">
        <f t="shared" si="0"/>
        <v>209389</v>
      </c>
      <c r="H5" s="100">
        <f t="shared" si="0"/>
        <v>209389</v>
      </c>
      <c r="I5" s="100">
        <f t="shared" si="0"/>
        <v>0</v>
      </c>
      <c r="J5" s="100">
        <f t="shared" si="0"/>
        <v>418778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418778</v>
      </c>
      <c r="X5" s="100">
        <f t="shared" si="0"/>
        <v>693274</v>
      </c>
      <c r="Y5" s="100">
        <f t="shared" si="0"/>
        <v>-274496</v>
      </c>
      <c r="Z5" s="137">
        <f>+IF(X5&lt;&gt;0,+(Y5/X5)*100,0)</f>
        <v>-39.594157576946486</v>
      </c>
      <c r="AA5" s="153">
        <f>SUM(AA6:AA8)</f>
        <v>1221000</v>
      </c>
    </row>
    <row r="6" spans="1:27" ht="12.75">
      <c r="A6" s="138" t="s">
        <v>75</v>
      </c>
      <c r="B6" s="136"/>
      <c r="C6" s="155"/>
      <c r="D6" s="155"/>
      <c r="E6" s="156">
        <v>1151000</v>
      </c>
      <c r="F6" s="60">
        <v>1151000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623274</v>
      </c>
      <c r="Y6" s="60">
        <v>-623274</v>
      </c>
      <c r="Z6" s="140">
        <v>-100</v>
      </c>
      <c r="AA6" s="62">
        <v>1151000</v>
      </c>
    </row>
    <row r="7" spans="1:27" ht="12.75">
      <c r="A7" s="138" t="s">
        <v>76</v>
      </c>
      <c r="B7" s="136"/>
      <c r="C7" s="157"/>
      <c r="D7" s="157"/>
      <c r="E7" s="158">
        <v>70000</v>
      </c>
      <c r="F7" s="159">
        <v>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70000</v>
      </c>
      <c r="Y7" s="159">
        <v>-70000</v>
      </c>
      <c r="Z7" s="141">
        <v>-100</v>
      </c>
      <c r="AA7" s="225">
        <v>70000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209389</v>
      </c>
      <c r="H8" s="60">
        <v>209389</v>
      </c>
      <c r="I8" s="60"/>
      <c r="J8" s="60">
        <v>418778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418778</v>
      </c>
      <c r="X8" s="60"/>
      <c r="Y8" s="60">
        <v>418778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4224000</v>
      </c>
      <c r="F9" s="100">
        <f t="shared" si="1"/>
        <v>4224000</v>
      </c>
      <c r="G9" s="100">
        <f t="shared" si="1"/>
        <v>186974</v>
      </c>
      <c r="H9" s="100">
        <f t="shared" si="1"/>
        <v>186974</v>
      </c>
      <c r="I9" s="100">
        <f t="shared" si="1"/>
        <v>0</v>
      </c>
      <c r="J9" s="100">
        <f t="shared" si="1"/>
        <v>373948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373948</v>
      </c>
      <c r="X9" s="100">
        <f t="shared" si="1"/>
        <v>3057063</v>
      </c>
      <c r="Y9" s="100">
        <f t="shared" si="1"/>
        <v>-2683115</v>
      </c>
      <c r="Z9" s="137">
        <f>+IF(X9&lt;&gt;0,+(Y9/X9)*100,0)</f>
        <v>-87.76773654975379</v>
      </c>
      <c r="AA9" s="102">
        <f>SUM(AA10:AA14)</f>
        <v>4224000</v>
      </c>
    </row>
    <row r="10" spans="1:27" ht="12.75">
      <c r="A10" s="138" t="s">
        <v>79</v>
      </c>
      <c r="B10" s="136"/>
      <c r="C10" s="155"/>
      <c r="D10" s="155"/>
      <c r="E10" s="156">
        <v>3098000</v>
      </c>
      <c r="F10" s="60">
        <v>3098000</v>
      </c>
      <c r="G10" s="60">
        <v>186974</v>
      </c>
      <c r="H10" s="60">
        <v>186974</v>
      </c>
      <c r="I10" s="60"/>
      <c r="J10" s="60">
        <v>373948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373948</v>
      </c>
      <c r="X10" s="60">
        <v>2967063</v>
      </c>
      <c r="Y10" s="60">
        <v>-2593115</v>
      </c>
      <c r="Z10" s="140">
        <v>-87.4</v>
      </c>
      <c r="AA10" s="62">
        <v>3098000</v>
      </c>
    </row>
    <row r="11" spans="1:27" ht="12.75">
      <c r="A11" s="138" t="s">
        <v>80</v>
      </c>
      <c r="B11" s="136"/>
      <c r="C11" s="155"/>
      <c r="D11" s="155"/>
      <c r="E11" s="156">
        <v>1036000</v>
      </c>
      <c r="F11" s="60">
        <v>1036000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1036000</v>
      </c>
    </row>
    <row r="12" spans="1:27" ht="12.75">
      <c r="A12" s="138" t="s">
        <v>81</v>
      </c>
      <c r="B12" s="136"/>
      <c r="C12" s="155"/>
      <c r="D12" s="155"/>
      <c r="E12" s="156">
        <v>90000</v>
      </c>
      <c r="F12" s="60">
        <v>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90000</v>
      </c>
      <c r="Y12" s="60">
        <v>-90000</v>
      </c>
      <c r="Z12" s="140">
        <v>-100</v>
      </c>
      <c r="AA12" s="62">
        <v>90000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5132120</v>
      </c>
      <c r="F15" s="100">
        <f t="shared" si="2"/>
        <v>5132120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4789240</v>
      </c>
      <c r="Y15" s="100">
        <f t="shared" si="2"/>
        <v>-4789240</v>
      </c>
      <c r="Z15" s="137">
        <f>+IF(X15&lt;&gt;0,+(Y15/X15)*100,0)</f>
        <v>-100</v>
      </c>
      <c r="AA15" s="102">
        <f>SUM(AA16:AA18)</f>
        <v>5132120</v>
      </c>
    </row>
    <row r="16" spans="1:27" ht="12.75">
      <c r="A16" s="138" t="s">
        <v>85</v>
      </c>
      <c r="B16" s="136"/>
      <c r="C16" s="155"/>
      <c r="D16" s="155"/>
      <c r="E16" s="156">
        <v>1000000</v>
      </c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1000000</v>
      </c>
      <c r="Y16" s="60">
        <v>-1000000</v>
      </c>
      <c r="Z16" s="140">
        <v>-100</v>
      </c>
      <c r="AA16" s="62">
        <v>1000000</v>
      </c>
    </row>
    <row r="17" spans="1:27" ht="12.75">
      <c r="A17" s="138" t="s">
        <v>86</v>
      </c>
      <c r="B17" s="136"/>
      <c r="C17" s="155"/>
      <c r="D17" s="155"/>
      <c r="E17" s="156">
        <v>4132120</v>
      </c>
      <c r="F17" s="60">
        <v>4132120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3789240</v>
      </c>
      <c r="Y17" s="60">
        <v>-3789240</v>
      </c>
      <c r="Z17" s="140">
        <v>-100</v>
      </c>
      <c r="AA17" s="62">
        <v>4132120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24602861</v>
      </c>
      <c r="F19" s="100">
        <f t="shared" si="3"/>
        <v>24602861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12250000</v>
      </c>
      <c r="Y19" s="100">
        <f t="shared" si="3"/>
        <v>-12250000</v>
      </c>
      <c r="Z19" s="137">
        <f>+IF(X19&lt;&gt;0,+(Y19/X19)*100,0)</f>
        <v>-100</v>
      </c>
      <c r="AA19" s="102">
        <f>SUM(AA20:AA23)</f>
        <v>24602861</v>
      </c>
    </row>
    <row r="20" spans="1:27" ht="12.75">
      <c r="A20" s="138" t="s">
        <v>89</v>
      </c>
      <c r="B20" s="136"/>
      <c r="C20" s="155"/>
      <c r="D20" s="155"/>
      <c r="E20" s="156">
        <v>1000000</v>
      </c>
      <c r="F20" s="60">
        <v>1000000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500000</v>
      </c>
      <c r="Y20" s="60">
        <v>-500000</v>
      </c>
      <c r="Z20" s="140">
        <v>-100</v>
      </c>
      <c r="AA20" s="62">
        <v>1000000</v>
      </c>
    </row>
    <row r="21" spans="1:27" ht="12.75">
      <c r="A21" s="138" t="s">
        <v>90</v>
      </c>
      <c r="B21" s="136"/>
      <c r="C21" s="155"/>
      <c r="D21" s="155"/>
      <c r="E21" s="156">
        <v>14232550</v>
      </c>
      <c r="F21" s="60">
        <v>14232550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8050000</v>
      </c>
      <c r="Y21" s="60">
        <v>-8050000</v>
      </c>
      <c r="Z21" s="140">
        <v>-100</v>
      </c>
      <c r="AA21" s="62">
        <v>14232550</v>
      </c>
    </row>
    <row r="22" spans="1:27" ht="12.75">
      <c r="A22" s="138" t="s">
        <v>91</v>
      </c>
      <c r="B22" s="136"/>
      <c r="C22" s="157"/>
      <c r="D22" s="157"/>
      <c r="E22" s="158">
        <v>6770311</v>
      </c>
      <c r="F22" s="159">
        <v>6770311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3700000</v>
      </c>
      <c r="Y22" s="159">
        <v>-3700000</v>
      </c>
      <c r="Z22" s="141">
        <v>-100</v>
      </c>
      <c r="AA22" s="225">
        <v>6770311</v>
      </c>
    </row>
    <row r="23" spans="1:27" ht="12.75">
      <c r="A23" s="138" t="s">
        <v>92</v>
      </c>
      <c r="B23" s="136"/>
      <c r="C23" s="155"/>
      <c r="D23" s="155"/>
      <c r="E23" s="156">
        <v>2600000</v>
      </c>
      <c r="F23" s="60">
        <v>2600000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2600000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35179981</v>
      </c>
      <c r="F25" s="219">
        <f t="shared" si="4"/>
        <v>35179981</v>
      </c>
      <c r="G25" s="219">
        <f t="shared" si="4"/>
        <v>396363</v>
      </c>
      <c r="H25" s="219">
        <f t="shared" si="4"/>
        <v>396363</v>
      </c>
      <c r="I25" s="219">
        <f t="shared" si="4"/>
        <v>0</v>
      </c>
      <c r="J25" s="219">
        <f t="shared" si="4"/>
        <v>792726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792726</v>
      </c>
      <c r="X25" s="219">
        <f t="shared" si="4"/>
        <v>20789577</v>
      </c>
      <c r="Y25" s="219">
        <f t="shared" si="4"/>
        <v>-19996851</v>
      </c>
      <c r="Z25" s="231">
        <f>+IF(X25&lt;&gt;0,+(Y25/X25)*100,0)</f>
        <v>-96.18690654456317</v>
      </c>
      <c r="AA25" s="232">
        <f>+AA5+AA9+AA15+AA19+AA24</f>
        <v>35179981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34019981</v>
      </c>
      <c r="F28" s="60">
        <v>34019981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20789577</v>
      </c>
      <c r="Y28" s="60">
        <v>-20789577</v>
      </c>
      <c r="Z28" s="140">
        <v>-100</v>
      </c>
      <c r="AA28" s="155">
        <v>34019981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34019981</v>
      </c>
      <c r="F32" s="77">
        <f t="shared" si="5"/>
        <v>34019981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20789577</v>
      </c>
      <c r="Y32" s="77">
        <f t="shared" si="5"/>
        <v>-20789577</v>
      </c>
      <c r="Z32" s="212">
        <f>+IF(X32&lt;&gt;0,+(Y32/X32)*100,0)</f>
        <v>-100</v>
      </c>
      <c r="AA32" s="79">
        <f>SUM(AA28:AA31)</f>
        <v>34019981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1160000</v>
      </c>
      <c r="F35" s="60">
        <v>1160000</v>
      </c>
      <c r="G35" s="60">
        <v>396363</v>
      </c>
      <c r="H35" s="60">
        <v>396363</v>
      </c>
      <c r="I35" s="60"/>
      <c r="J35" s="60">
        <v>792726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792726</v>
      </c>
      <c r="X35" s="60">
        <v>1160000</v>
      </c>
      <c r="Y35" s="60">
        <v>-367274</v>
      </c>
      <c r="Z35" s="140">
        <v>-31.66</v>
      </c>
      <c r="AA35" s="62">
        <v>1160000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35179981</v>
      </c>
      <c r="F36" s="220">
        <f t="shared" si="6"/>
        <v>35179981</v>
      </c>
      <c r="G36" s="220">
        <f t="shared" si="6"/>
        <v>396363</v>
      </c>
      <c r="H36" s="220">
        <f t="shared" si="6"/>
        <v>396363</v>
      </c>
      <c r="I36" s="220">
        <f t="shared" si="6"/>
        <v>0</v>
      </c>
      <c r="J36" s="220">
        <f t="shared" si="6"/>
        <v>792726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792726</v>
      </c>
      <c r="X36" s="220">
        <f t="shared" si="6"/>
        <v>21949577</v>
      </c>
      <c r="Y36" s="220">
        <f t="shared" si="6"/>
        <v>-21156851</v>
      </c>
      <c r="Z36" s="221">
        <f>+IF(X36&lt;&gt;0,+(Y36/X36)*100,0)</f>
        <v>-96.38842242836844</v>
      </c>
      <c r="AA36" s="239">
        <f>SUM(AA32:AA35)</f>
        <v>35179981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>
        <v>29580925</v>
      </c>
      <c r="H6" s="60">
        <v>-30863931</v>
      </c>
      <c r="I6" s="60">
        <v>-52748142</v>
      </c>
      <c r="J6" s="60">
        <v>-52748142</v>
      </c>
      <c r="K6" s="60">
        <v>-78956531</v>
      </c>
      <c r="L6" s="60">
        <v>-76689106</v>
      </c>
      <c r="M6" s="60">
        <v>-76688406</v>
      </c>
      <c r="N6" s="60">
        <v>-76688406</v>
      </c>
      <c r="O6" s="60"/>
      <c r="P6" s="60"/>
      <c r="Q6" s="60"/>
      <c r="R6" s="60"/>
      <c r="S6" s="60"/>
      <c r="T6" s="60"/>
      <c r="U6" s="60"/>
      <c r="V6" s="60"/>
      <c r="W6" s="60">
        <v>-76688406</v>
      </c>
      <c r="X6" s="60"/>
      <c r="Y6" s="60">
        <v>-76688406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985000</v>
      </c>
      <c r="F7" s="60">
        <v>985000</v>
      </c>
      <c r="G7" s="60">
        <v>13116300</v>
      </c>
      <c r="H7" s="60">
        <v>13116300</v>
      </c>
      <c r="I7" s="60">
        <v>13116300</v>
      </c>
      <c r="J7" s="60">
        <v>13116300</v>
      </c>
      <c r="K7" s="60">
        <v>13116300</v>
      </c>
      <c r="L7" s="60">
        <v>13116300</v>
      </c>
      <c r="M7" s="60">
        <v>13116300</v>
      </c>
      <c r="N7" s="60">
        <v>13116300</v>
      </c>
      <c r="O7" s="60"/>
      <c r="P7" s="60"/>
      <c r="Q7" s="60"/>
      <c r="R7" s="60"/>
      <c r="S7" s="60"/>
      <c r="T7" s="60"/>
      <c r="U7" s="60"/>
      <c r="V7" s="60"/>
      <c r="W7" s="60">
        <v>13116300</v>
      </c>
      <c r="X7" s="60">
        <v>492500</v>
      </c>
      <c r="Y7" s="60">
        <v>12623800</v>
      </c>
      <c r="Z7" s="140">
        <v>2563.21</v>
      </c>
      <c r="AA7" s="62">
        <v>985000</v>
      </c>
    </row>
    <row r="8" spans="1:27" ht="12.75">
      <c r="A8" s="249" t="s">
        <v>145</v>
      </c>
      <c r="B8" s="182"/>
      <c r="C8" s="155"/>
      <c r="D8" s="155"/>
      <c r="E8" s="59">
        <v>317084000</v>
      </c>
      <c r="F8" s="60">
        <v>317084000</v>
      </c>
      <c r="G8" s="60">
        <v>278519634</v>
      </c>
      <c r="H8" s="60">
        <v>297048906</v>
      </c>
      <c r="I8" s="60">
        <v>798870705</v>
      </c>
      <c r="J8" s="60">
        <v>798870705</v>
      </c>
      <c r="K8" s="60">
        <v>860839347</v>
      </c>
      <c r="L8" s="60">
        <v>876319640</v>
      </c>
      <c r="M8" s="60">
        <v>892940785</v>
      </c>
      <c r="N8" s="60">
        <v>892940785</v>
      </c>
      <c r="O8" s="60"/>
      <c r="P8" s="60"/>
      <c r="Q8" s="60"/>
      <c r="R8" s="60"/>
      <c r="S8" s="60"/>
      <c r="T8" s="60"/>
      <c r="U8" s="60"/>
      <c r="V8" s="60"/>
      <c r="W8" s="60">
        <v>892940785</v>
      </c>
      <c r="X8" s="60">
        <v>158542000</v>
      </c>
      <c r="Y8" s="60">
        <v>734398785</v>
      </c>
      <c r="Z8" s="140">
        <v>463.22</v>
      </c>
      <c r="AA8" s="62">
        <v>317084000</v>
      </c>
    </row>
    <row r="9" spans="1:27" ht="12.75">
      <c r="A9" s="249" t="s">
        <v>146</v>
      </c>
      <c r="B9" s="182"/>
      <c r="C9" s="155"/>
      <c r="D9" s="155"/>
      <c r="E9" s="59"/>
      <c r="F9" s="60"/>
      <c r="G9" s="60">
        <v>82423461</v>
      </c>
      <c r="H9" s="60">
        <v>82863341</v>
      </c>
      <c r="I9" s="60">
        <v>-470511745</v>
      </c>
      <c r="J9" s="60">
        <v>-470511745</v>
      </c>
      <c r="K9" s="60">
        <v>-470353040</v>
      </c>
      <c r="L9" s="60">
        <v>-470341076</v>
      </c>
      <c r="M9" s="60">
        <v>-470330654</v>
      </c>
      <c r="N9" s="60">
        <v>-470330654</v>
      </c>
      <c r="O9" s="60"/>
      <c r="P9" s="60"/>
      <c r="Q9" s="60"/>
      <c r="R9" s="60"/>
      <c r="S9" s="60"/>
      <c r="T9" s="60"/>
      <c r="U9" s="60"/>
      <c r="V9" s="60"/>
      <c r="W9" s="60">
        <v>-470330654</v>
      </c>
      <c r="X9" s="60"/>
      <c r="Y9" s="60">
        <v>-470330654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>
        <v>218716</v>
      </c>
      <c r="H11" s="60">
        <v>218716</v>
      </c>
      <c r="I11" s="60">
        <v>218716</v>
      </c>
      <c r="J11" s="60">
        <v>218716</v>
      </c>
      <c r="K11" s="60">
        <v>218716</v>
      </c>
      <c r="L11" s="60">
        <v>218716</v>
      </c>
      <c r="M11" s="60">
        <v>218715</v>
      </c>
      <c r="N11" s="60">
        <v>218715</v>
      </c>
      <c r="O11" s="60"/>
      <c r="P11" s="60"/>
      <c r="Q11" s="60"/>
      <c r="R11" s="60"/>
      <c r="S11" s="60"/>
      <c r="T11" s="60"/>
      <c r="U11" s="60"/>
      <c r="V11" s="60"/>
      <c r="W11" s="60">
        <v>218715</v>
      </c>
      <c r="X11" s="60"/>
      <c r="Y11" s="60">
        <v>218715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318069000</v>
      </c>
      <c r="F12" s="73">
        <f t="shared" si="0"/>
        <v>318069000</v>
      </c>
      <c r="G12" s="73">
        <f t="shared" si="0"/>
        <v>403859036</v>
      </c>
      <c r="H12" s="73">
        <f t="shared" si="0"/>
        <v>362383332</v>
      </c>
      <c r="I12" s="73">
        <f t="shared" si="0"/>
        <v>288945834</v>
      </c>
      <c r="J12" s="73">
        <f t="shared" si="0"/>
        <v>288945834</v>
      </c>
      <c r="K12" s="73">
        <f t="shared" si="0"/>
        <v>324864792</v>
      </c>
      <c r="L12" s="73">
        <f t="shared" si="0"/>
        <v>342624474</v>
      </c>
      <c r="M12" s="73">
        <f t="shared" si="0"/>
        <v>359256740</v>
      </c>
      <c r="N12" s="73">
        <f t="shared" si="0"/>
        <v>359256740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359256740</v>
      </c>
      <c r="X12" s="73">
        <f t="shared" si="0"/>
        <v>159034500</v>
      </c>
      <c r="Y12" s="73">
        <f t="shared" si="0"/>
        <v>200222240</v>
      </c>
      <c r="Z12" s="170">
        <f>+IF(X12&lt;&gt;0,+(Y12/X12)*100,0)</f>
        <v>125.89861948193631</v>
      </c>
      <c r="AA12" s="74">
        <f>SUM(AA6:AA11)</f>
        <v>318069000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>
        <v>-4025611</v>
      </c>
      <c r="H17" s="60">
        <v>-4025611</v>
      </c>
      <c r="I17" s="60">
        <v>-4025611</v>
      </c>
      <c r="J17" s="60">
        <v>-4025611</v>
      </c>
      <c r="K17" s="60">
        <v>-4025611</v>
      </c>
      <c r="L17" s="60">
        <v>-4025611</v>
      </c>
      <c r="M17" s="60">
        <v>-4025611</v>
      </c>
      <c r="N17" s="60">
        <v>-4025611</v>
      </c>
      <c r="O17" s="60"/>
      <c r="P17" s="60"/>
      <c r="Q17" s="60"/>
      <c r="R17" s="60"/>
      <c r="S17" s="60"/>
      <c r="T17" s="60"/>
      <c r="U17" s="60"/>
      <c r="V17" s="60"/>
      <c r="W17" s="60">
        <v>-4025611</v>
      </c>
      <c r="X17" s="60"/>
      <c r="Y17" s="60">
        <v>-4025611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712610000</v>
      </c>
      <c r="F19" s="60">
        <v>712610000</v>
      </c>
      <c r="G19" s="60">
        <v>718168869</v>
      </c>
      <c r="H19" s="60">
        <v>723652873</v>
      </c>
      <c r="I19" s="60">
        <v>723998611</v>
      </c>
      <c r="J19" s="60">
        <v>723998611</v>
      </c>
      <c r="K19" s="60">
        <v>723998611</v>
      </c>
      <c r="L19" s="60">
        <v>723998611</v>
      </c>
      <c r="M19" s="60">
        <v>723998611</v>
      </c>
      <c r="N19" s="60">
        <v>723998611</v>
      </c>
      <c r="O19" s="60"/>
      <c r="P19" s="60"/>
      <c r="Q19" s="60"/>
      <c r="R19" s="60"/>
      <c r="S19" s="60"/>
      <c r="T19" s="60"/>
      <c r="U19" s="60"/>
      <c r="V19" s="60"/>
      <c r="W19" s="60">
        <v>723998611</v>
      </c>
      <c r="X19" s="60">
        <v>356305000</v>
      </c>
      <c r="Y19" s="60">
        <v>367693611</v>
      </c>
      <c r="Z19" s="140">
        <v>103.2</v>
      </c>
      <c r="AA19" s="62">
        <v>712610000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712610000</v>
      </c>
      <c r="F24" s="77">
        <f t="shared" si="1"/>
        <v>712610000</v>
      </c>
      <c r="G24" s="77">
        <f t="shared" si="1"/>
        <v>714143258</v>
      </c>
      <c r="H24" s="77">
        <f t="shared" si="1"/>
        <v>719627262</v>
      </c>
      <c r="I24" s="77">
        <f t="shared" si="1"/>
        <v>719973000</v>
      </c>
      <c r="J24" s="77">
        <f t="shared" si="1"/>
        <v>719973000</v>
      </c>
      <c r="K24" s="77">
        <f t="shared" si="1"/>
        <v>719973000</v>
      </c>
      <c r="L24" s="77">
        <f t="shared" si="1"/>
        <v>719973000</v>
      </c>
      <c r="M24" s="77">
        <f t="shared" si="1"/>
        <v>719973000</v>
      </c>
      <c r="N24" s="77">
        <f t="shared" si="1"/>
        <v>719973000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719973000</v>
      </c>
      <c r="X24" s="77">
        <f t="shared" si="1"/>
        <v>356305000</v>
      </c>
      <c r="Y24" s="77">
        <f t="shared" si="1"/>
        <v>363668000</v>
      </c>
      <c r="Z24" s="212">
        <f>+IF(X24&lt;&gt;0,+(Y24/X24)*100,0)</f>
        <v>102.06648798080296</v>
      </c>
      <c r="AA24" s="79">
        <f>SUM(AA15:AA23)</f>
        <v>712610000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1030679000</v>
      </c>
      <c r="F25" s="73">
        <f t="shared" si="2"/>
        <v>1030679000</v>
      </c>
      <c r="G25" s="73">
        <f t="shared" si="2"/>
        <v>1118002294</v>
      </c>
      <c r="H25" s="73">
        <f t="shared" si="2"/>
        <v>1082010594</v>
      </c>
      <c r="I25" s="73">
        <f t="shared" si="2"/>
        <v>1008918834</v>
      </c>
      <c r="J25" s="73">
        <f t="shared" si="2"/>
        <v>1008918834</v>
      </c>
      <c r="K25" s="73">
        <f t="shared" si="2"/>
        <v>1044837792</v>
      </c>
      <c r="L25" s="73">
        <f t="shared" si="2"/>
        <v>1062597474</v>
      </c>
      <c r="M25" s="73">
        <f t="shared" si="2"/>
        <v>1079229740</v>
      </c>
      <c r="N25" s="73">
        <f t="shared" si="2"/>
        <v>1079229740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1079229740</v>
      </c>
      <c r="X25" s="73">
        <f t="shared" si="2"/>
        <v>515339500</v>
      </c>
      <c r="Y25" s="73">
        <f t="shared" si="2"/>
        <v>563890240</v>
      </c>
      <c r="Z25" s="170">
        <f>+IF(X25&lt;&gt;0,+(Y25/X25)*100,0)</f>
        <v>109.42111753513946</v>
      </c>
      <c r="AA25" s="74">
        <f>+AA12+AA24</f>
        <v>1030679000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1000000</v>
      </c>
      <c r="F31" s="60">
        <v>1000000</v>
      </c>
      <c r="G31" s="60">
        <v>155915</v>
      </c>
      <c r="H31" s="60">
        <v>171621</v>
      </c>
      <c r="I31" s="60">
        <v>186034</v>
      </c>
      <c r="J31" s="60">
        <v>186034</v>
      </c>
      <c r="K31" s="60">
        <v>209616</v>
      </c>
      <c r="L31" s="60">
        <v>209616</v>
      </c>
      <c r="M31" s="60">
        <v>209616</v>
      </c>
      <c r="N31" s="60">
        <v>209616</v>
      </c>
      <c r="O31" s="60"/>
      <c r="P31" s="60"/>
      <c r="Q31" s="60"/>
      <c r="R31" s="60"/>
      <c r="S31" s="60"/>
      <c r="T31" s="60"/>
      <c r="U31" s="60"/>
      <c r="V31" s="60"/>
      <c r="W31" s="60">
        <v>209616</v>
      </c>
      <c r="X31" s="60">
        <v>500000</v>
      </c>
      <c r="Y31" s="60">
        <v>-290384</v>
      </c>
      <c r="Z31" s="140">
        <v>-58.08</v>
      </c>
      <c r="AA31" s="62">
        <v>1000000</v>
      </c>
    </row>
    <row r="32" spans="1:27" ht="12.75">
      <c r="A32" s="249" t="s">
        <v>164</v>
      </c>
      <c r="B32" s="182"/>
      <c r="C32" s="155"/>
      <c r="D32" s="155"/>
      <c r="E32" s="59">
        <v>141672000</v>
      </c>
      <c r="F32" s="60">
        <v>141672000</v>
      </c>
      <c r="G32" s="60">
        <v>283632705</v>
      </c>
      <c r="H32" s="60">
        <v>302496365</v>
      </c>
      <c r="I32" s="60">
        <v>263687571</v>
      </c>
      <c r="J32" s="60">
        <v>263687571</v>
      </c>
      <c r="K32" s="60">
        <v>235285353</v>
      </c>
      <c r="L32" s="60">
        <v>237116242</v>
      </c>
      <c r="M32" s="60">
        <v>238698316</v>
      </c>
      <c r="N32" s="60">
        <v>238698316</v>
      </c>
      <c r="O32" s="60"/>
      <c r="P32" s="60"/>
      <c r="Q32" s="60"/>
      <c r="R32" s="60"/>
      <c r="S32" s="60"/>
      <c r="T32" s="60"/>
      <c r="U32" s="60"/>
      <c r="V32" s="60"/>
      <c r="W32" s="60">
        <v>238698316</v>
      </c>
      <c r="X32" s="60">
        <v>70836000</v>
      </c>
      <c r="Y32" s="60">
        <v>167862316</v>
      </c>
      <c r="Z32" s="140">
        <v>236.97</v>
      </c>
      <c r="AA32" s="62">
        <v>141672000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10286432</v>
      </c>
      <c r="H33" s="60">
        <v>10286432</v>
      </c>
      <c r="I33" s="60">
        <v>10286432</v>
      </c>
      <c r="J33" s="60">
        <v>10286432</v>
      </c>
      <c r="K33" s="60">
        <v>10286432</v>
      </c>
      <c r="L33" s="60">
        <v>10286432</v>
      </c>
      <c r="M33" s="60">
        <v>10286432</v>
      </c>
      <c r="N33" s="60">
        <v>10286432</v>
      </c>
      <c r="O33" s="60"/>
      <c r="P33" s="60"/>
      <c r="Q33" s="60"/>
      <c r="R33" s="60"/>
      <c r="S33" s="60"/>
      <c r="T33" s="60"/>
      <c r="U33" s="60"/>
      <c r="V33" s="60"/>
      <c r="W33" s="60">
        <v>10286432</v>
      </c>
      <c r="X33" s="60"/>
      <c r="Y33" s="60">
        <v>10286432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142672000</v>
      </c>
      <c r="F34" s="73">
        <f t="shared" si="3"/>
        <v>142672000</v>
      </c>
      <c r="G34" s="73">
        <f t="shared" si="3"/>
        <v>294075052</v>
      </c>
      <c r="H34" s="73">
        <f t="shared" si="3"/>
        <v>312954418</v>
      </c>
      <c r="I34" s="73">
        <f t="shared" si="3"/>
        <v>274160037</v>
      </c>
      <c r="J34" s="73">
        <f t="shared" si="3"/>
        <v>274160037</v>
      </c>
      <c r="K34" s="73">
        <f t="shared" si="3"/>
        <v>245781401</v>
      </c>
      <c r="L34" s="73">
        <f t="shared" si="3"/>
        <v>247612290</v>
      </c>
      <c r="M34" s="73">
        <f t="shared" si="3"/>
        <v>249194364</v>
      </c>
      <c r="N34" s="73">
        <f t="shared" si="3"/>
        <v>249194364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249194364</v>
      </c>
      <c r="X34" s="73">
        <f t="shared" si="3"/>
        <v>71336000</v>
      </c>
      <c r="Y34" s="73">
        <f t="shared" si="3"/>
        <v>177858364</v>
      </c>
      <c r="Z34" s="170">
        <f>+IF(X34&lt;&gt;0,+(Y34/X34)*100,0)</f>
        <v>249.32483458562297</v>
      </c>
      <c r="AA34" s="74">
        <f>SUM(AA29:AA33)</f>
        <v>142672000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1015000</v>
      </c>
      <c r="F37" s="60">
        <v>1015000</v>
      </c>
      <c r="G37" s="60">
        <v>3096158</v>
      </c>
      <c r="H37" s="60">
        <v>3096158</v>
      </c>
      <c r="I37" s="60">
        <v>3096158</v>
      </c>
      <c r="J37" s="60">
        <v>3096158</v>
      </c>
      <c r="K37" s="60">
        <v>2804518</v>
      </c>
      <c r="L37" s="60">
        <v>2804518</v>
      </c>
      <c r="M37" s="60">
        <v>2804518</v>
      </c>
      <c r="N37" s="60">
        <v>2804518</v>
      </c>
      <c r="O37" s="60"/>
      <c r="P37" s="60"/>
      <c r="Q37" s="60"/>
      <c r="R37" s="60"/>
      <c r="S37" s="60"/>
      <c r="T37" s="60"/>
      <c r="U37" s="60"/>
      <c r="V37" s="60"/>
      <c r="W37" s="60">
        <v>2804518</v>
      </c>
      <c r="X37" s="60">
        <v>507500</v>
      </c>
      <c r="Y37" s="60">
        <v>2297018</v>
      </c>
      <c r="Z37" s="140">
        <v>452.61</v>
      </c>
      <c r="AA37" s="62">
        <v>1015000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>
        <v>27036766</v>
      </c>
      <c r="H38" s="60">
        <v>27036766</v>
      </c>
      <c r="I38" s="60">
        <v>27036766</v>
      </c>
      <c r="J38" s="60">
        <v>27036766</v>
      </c>
      <c r="K38" s="60">
        <v>27036766</v>
      </c>
      <c r="L38" s="60">
        <v>27036766</v>
      </c>
      <c r="M38" s="60">
        <v>27036766</v>
      </c>
      <c r="N38" s="60">
        <v>27036766</v>
      </c>
      <c r="O38" s="60"/>
      <c r="P38" s="60"/>
      <c r="Q38" s="60"/>
      <c r="R38" s="60"/>
      <c r="S38" s="60"/>
      <c r="T38" s="60"/>
      <c r="U38" s="60"/>
      <c r="V38" s="60"/>
      <c r="W38" s="60">
        <v>27036766</v>
      </c>
      <c r="X38" s="60"/>
      <c r="Y38" s="60">
        <v>27036766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1015000</v>
      </c>
      <c r="F39" s="77">
        <f t="shared" si="4"/>
        <v>1015000</v>
      </c>
      <c r="G39" s="77">
        <f t="shared" si="4"/>
        <v>30132924</v>
      </c>
      <c r="H39" s="77">
        <f t="shared" si="4"/>
        <v>30132924</v>
      </c>
      <c r="I39" s="77">
        <f t="shared" si="4"/>
        <v>30132924</v>
      </c>
      <c r="J39" s="77">
        <f t="shared" si="4"/>
        <v>30132924</v>
      </c>
      <c r="K39" s="77">
        <f t="shared" si="4"/>
        <v>29841284</v>
      </c>
      <c r="L39" s="77">
        <f t="shared" si="4"/>
        <v>29841284</v>
      </c>
      <c r="M39" s="77">
        <f t="shared" si="4"/>
        <v>29841284</v>
      </c>
      <c r="N39" s="77">
        <f t="shared" si="4"/>
        <v>29841284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29841284</v>
      </c>
      <c r="X39" s="77">
        <f t="shared" si="4"/>
        <v>507500</v>
      </c>
      <c r="Y39" s="77">
        <f t="shared" si="4"/>
        <v>29333784</v>
      </c>
      <c r="Z39" s="212">
        <f>+IF(X39&lt;&gt;0,+(Y39/X39)*100,0)</f>
        <v>5780.055960591133</v>
      </c>
      <c r="AA39" s="79">
        <f>SUM(AA37:AA38)</f>
        <v>1015000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143687000</v>
      </c>
      <c r="F40" s="73">
        <f t="shared" si="5"/>
        <v>143687000</v>
      </c>
      <c r="G40" s="73">
        <f t="shared" si="5"/>
        <v>324207976</v>
      </c>
      <c r="H40" s="73">
        <f t="shared" si="5"/>
        <v>343087342</v>
      </c>
      <c r="I40" s="73">
        <f t="shared" si="5"/>
        <v>304292961</v>
      </c>
      <c r="J40" s="73">
        <f t="shared" si="5"/>
        <v>304292961</v>
      </c>
      <c r="K40" s="73">
        <f t="shared" si="5"/>
        <v>275622685</v>
      </c>
      <c r="L40" s="73">
        <f t="shared" si="5"/>
        <v>277453574</v>
      </c>
      <c r="M40" s="73">
        <f t="shared" si="5"/>
        <v>279035648</v>
      </c>
      <c r="N40" s="73">
        <f t="shared" si="5"/>
        <v>279035648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279035648</v>
      </c>
      <c r="X40" s="73">
        <f t="shared" si="5"/>
        <v>71843500</v>
      </c>
      <c r="Y40" s="73">
        <f t="shared" si="5"/>
        <v>207192148</v>
      </c>
      <c r="Z40" s="170">
        <f>+IF(X40&lt;&gt;0,+(Y40/X40)*100,0)</f>
        <v>288.39372803385135</v>
      </c>
      <c r="AA40" s="74">
        <f>+AA34+AA39</f>
        <v>143687000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886992000</v>
      </c>
      <c r="F42" s="259">
        <f t="shared" si="6"/>
        <v>886992000</v>
      </c>
      <c r="G42" s="259">
        <f t="shared" si="6"/>
        <v>793794318</v>
      </c>
      <c r="H42" s="259">
        <f t="shared" si="6"/>
        <v>738923252</v>
      </c>
      <c r="I42" s="259">
        <f t="shared" si="6"/>
        <v>704625873</v>
      </c>
      <c r="J42" s="259">
        <f t="shared" si="6"/>
        <v>704625873</v>
      </c>
      <c r="K42" s="259">
        <f t="shared" si="6"/>
        <v>769215107</v>
      </c>
      <c r="L42" s="259">
        <f t="shared" si="6"/>
        <v>785143900</v>
      </c>
      <c r="M42" s="259">
        <f t="shared" si="6"/>
        <v>800194092</v>
      </c>
      <c r="N42" s="259">
        <f t="shared" si="6"/>
        <v>800194092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800194092</v>
      </c>
      <c r="X42" s="259">
        <f t="shared" si="6"/>
        <v>443496000</v>
      </c>
      <c r="Y42" s="259">
        <f t="shared" si="6"/>
        <v>356698092</v>
      </c>
      <c r="Z42" s="260">
        <f>+IF(X42&lt;&gt;0,+(Y42/X42)*100,0)</f>
        <v>80.42870555766005</v>
      </c>
      <c r="AA42" s="261">
        <f>+AA25-AA40</f>
        <v>886992000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886992000</v>
      </c>
      <c r="F45" s="60">
        <v>886992000</v>
      </c>
      <c r="G45" s="60">
        <v>805958108</v>
      </c>
      <c r="H45" s="60">
        <v>751087041</v>
      </c>
      <c r="I45" s="60">
        <v>716789663</v>
      </c>
      <c r="J45" s="60">
        <v>716789663</v>
      </c>
      <c r="K45" s="60">
        <v>781375897</v>
      </c>
      <c r="L45" s="60">
        <v>797304690</v>
      </c>
      <c r="M45" s="60">
        <v>812354882</v>
      </c>
      <c r="N45" s="60">
        <v>812354882</v>
      </c>
      <c r="O45" s="60"/>
      <c r="P45" s="60"/>
      <c r="Q45" s="60"/>
      <c r="R45" s="60"/>
      <c r="S45" s="60"/>
      <c r="T45" s="60"/>
      <c r="U45" s="60"/>
      <c r="V45" s="60"/>
      <c r="W45" s="60">
        <v>812354882</v>
      </c>
      <c r="X45" s="60">
        <v>443496000</v>
      </c>
      <c r="Y45" s="60">
        <v>368858882</v>
      </c>
      <c r="Z45" s="139">
        <v>83.17</v>
      </c>
      <c r="AA45" s="62">
        <v>886992000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>
        <v>3000</v>
      </c>
      <c r="L46" s="60">
        <v>3000</v>
      </c>
      <c r="M46" s="60">
        <v>3000</v>
      </c>
      <c r="N46" s="60">
        <v>3000</v>
      </c>
      <c r="O46" s="60"/>
      <c r="P46" s="60"/>
      <c r="Q46" s="60"/>
      <c r="R46" s="60"/>
      <c r="S46" s="60"/>
      <c r="T46" s="60"/>
      <c r="U46" s="60"/>
      <c r="V46" s="60"/>
      <c r="W46" s="60">
        <v>3000</v>
      </c>
      <c r="X46" s="60"/>
      <c r="Y46" s="60">
        <v>3000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>
        <v>-12163790</v>
      </c>
      <c r="H47" s="60">
        <v>-12163790</v>
      </c>
      <c r="I47" s="60">
        <v>-12163790</v>
      </c>
      <c r="J47" s="60">
        <v>-12163790</v>
      </c>
      <c r="K47" s="60">
        <v>-12163790</v>
      </c>
      <c r="L47" s="60">
        <v>-12163790</v>
      </c>
      <c r="M47" s="60">
        <v>-12163790</v>
      </c>
      <c r="N47" s="60">
        <v>-12163790</v>
      </c>
      <c r="O47" s="60"/>
      <c r="P47" s="60"/>
      <c r="Q47" s="60"/>
      <c r="R47" s="60"/>
      <c r="S47" s="60"/>
      <c r="T47" s="60"/>
      <c r="U47" s="60"/>
      <c r="V47" s="60"/>
      <c r="W47" s="60">
        <v>-12163790</v>
      </c>
      <c r="X47" s="60"/>
      <c r="Y47" s="60">
        <v>-12163790</v>
      </c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886992000</v>
      </c>
      <c r="F48" s="219">
        <f t="shared" si="7"/>
        <v>886992000</v>
      </c>
      <c r="G48" s="219">
        <f t="shared" si="7"/>
        <v>793794318</v>
      </c>
      <c r="H48" s="219">
        <f t="shared" si="7"/>
        <v>738923251</v>
      </c>
      <c r="I48" s="219">
        <f t="shared" si="7"/>
        <v>704625873</v>
      </c>
      <c r="J48" s="219">
        <f t="shared" si="7"/>
        <v>704625873</v>
      </c>
      <c r="K48" s="219">
        <f t="shared" si="7"/>
        <v>769215107</v>
      </c>
      <c r="L48" s="219">
        <f t="shared" si="7"/>
        <v>785143900</v>
      </c>
      <c r="M48" s="219">
        <f t="shared" si="7"/>
        <v>800194092</v>
      </c>
      <c r="N48" s="219">
        <f t="shared" si="7"/>
        <v>800194092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800194092</v>
      </c>
      <c r="X48" s="219">
        <f t="shared" si="7"/>
        <v>443496000</v>
      </c>
      <c r="Y48" s="219">
        <f t="shared" si="7"/>
        <v>356698092</v>
      </c>
      <c r="Z48" s="265">
        <f>+IF(X48&lt;&gt;0,+(Y48/X48)*100,0)</f>
        <v>80.42870555766005</v>
      </c>
      <c r="AA48" s="232">
        <f>SUM(AA45:AA47)</f>
        <v>886992000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28892730</v>
      </c>
      <c r="F6" s="60">
        <v>28892730</v>
      </c>
      <c r="G6" s="60">
        <v>1651419</v>
      </c>
      <c r="H6" s="60">
        <v>939663</v>
      </c>
      <c r="I6" s="60">
        <v>3188611</v>
      </c>
      <c r="J6" s="60">
        <v>5779693</v>
      </c>
      <c r="K6" s="60">
        <v>2372592</v>
      </c>
      <c r="L6" s="60">
        <v>714587</v>
      </c>
      <c r="M6" s="60">
        <v>468016</v>
      </c>
      <c r="N6" s="60">
        <v>3555195</v>
      </c>
      <c r="O6" s="60"/>
      <c r="P6" s="60"/>
      <c r="Q6" s="60"/>
      <c r="R6" s="60"/>
      <c r="S6" s="60"/>
      <c r="T6" s="60"/>
      <c r="U6" s="60"/>
      <c r="V6" s="60"/>
      <c r="W6" s="60">
        <v>9334888</v>
      </c>
      <c r="X6" s="60">
        <v>9051624</v>
      </c>
      <c r="Y6" s="60">
        <v>283264</v>
      </c>
      <c r="Z6" s="140">
        <v>3.13</v>
      </c>
      <c r="AA6" s="62">
        <v>28892730</v>
      </c>
    </row>
    <row r="7" spans="1:27" ht="12.75">
      <c r="A7" s="249" t="s">
        <v>32</v>
      </c>
      <c r="B7" s="182"/>
      <c r="C7" s="155"/>
      <c r="D7" s="155"/>
      <c r="E7" s="59">
        <v>73522984</v>
      </c>
      <c r="F7" s="60">
        <v>73522984</v>
      </c>
      <c r="G7" s="60">
        <v>2502862</v>
      </c>
      <c r="H7" s="60">
        <v>2370798</v>
      </c>
      <c r="I7" s="60">
        <v>2217130</v>
      </c>
      <c r="J7" s="60">
        <v>7090790</v>
      </c>
      <c r="K7" s="60">
        <v>3098546</v>
      </c>
      <c r="L7" s="60">
        <v>1547268</v>
      </c>
      <c r="M7" s="60">
        <v>1171379</v>
      </c>
      <c r="N7" s="60">
        <v>5817193</v>
      </c>
      <c r="O7" s="60"/>
      <c r="P7" s="60"/>
      <c r="Q7" s="60"/>
      <c r="R7" s="60"/>
      <c r="S7" s="60"/>
      <c r="T7" s="60"/>
      <c r="U7" s="60"/>
      <c r="V7" s="60"/>
      <c r="W7" s="60">
        <v>12907983</v>
      </c>
      <c r="X7" s="60">
        <v>29855198</v>
      </c>
      <c r="Y7" s="60">
        <v>-16947215</v>
      </c>
      <c r="Z7" s="140">
        <v>-56.76</v>
      </c>
      <c r="AA7" s="62">
        <v>73522984</v>
      </c>
    </row>
    <row r="8" spans="1:27" ht="12.75">
      <c r="A8" s="249" t="s">
        <v>178</v>
      </c>
      <c r="B8" s="182"/>
      <c r="C8" s="155"/>
      <c r="D8" s="155"/>
      <c r="E8" s="59">
        <v>756732</v>
      </c>
      <c r="F8" s="60">
        <v>756732</v>
      </c>
      <c r="G8" s="60">
        <v>3700</v>
      </c>
      <c r="H8" s="60">
        <v>49255</v>
      </c>
      <c r="I8" s="60">
        <v>1778</v>
      </c>
      <c r="J8" s="60">
        <v>54733</v>
      </c>
      <c r="K8" s="60">
        <v>41020</v>
      </c>
      <c r="L8" s="60">
        <v>4123</v>
      </c>
      <c r="M8" s="60">
        <v>2000</v>
      </c>
      <c r="N8" s="60">
        <v>47143</v>
      </c>
      <c r="O8" s="60"/>
      <c r="P8" s="60"/>
      <c r="Q8" s="60"/>
      <c r="R8" s="60"/>
      <c r="S8" s="60"/>
      <c r="T8" s="60"/>
      <c r="U8" s="60"/>
      <c r="V8" s="60"/>
      <c r="W8" s="60">
        <v>101876</v>
      </c>
      <c r="X8" s="60">
        <v>1158358</v>
      </c>
      <c r="Y8" s="60">
        <v>-1056482</v>
      </c>
      <c r="Z8" s="140">
        <v>-91.21</v>
      </c>
      <c r="AA8" s="62">
        <v>756732</v>
      </c>
    </row>
    <row r="9" spans="1:27" ht="12.75">
      <c r="A9" s="249" t="s">
        <v>179</v>
      </c>
      <c r="B9" s="182"/>
      <c r="C9" s="155"/>
      <c r="D9" s="155"/>
      <c r="E9" s="59">
        <v>110412000</v>
      </c>
      <c r="F9" s="60">
        <v>110412000</v>
      </c>
      <c r="G9" s="60">
        <v>44768000</v>
      </c>
      <c r="H9" s="60">
        <v>2220000</v>
      </c>
      <c r="I9" s="60"/>
      <c r="J9" s="60">
        <v>46988000</v>
      </c>
      <c r="K9" s="60"/>
      <c r="L9" s="60">
        <v>400000</v>
      </c>
      <c r="M9" s="60">
        <v>27453000</v>
      </c>
      <c r="N9" s="60">
        <v>27853000</v>
      </c>
      <c r="O9" s="60"/>
      <c r="P9" s="60"/>
      <c r="Q9" s="60"/>
      <c r="R9" s="60"/>
      <c r="S9" s="60"/>
      <c r="T9" s="60"/>
      <c r="U9" s="60"/>
      <c r="V9" s="60"/>
      <c r="W9" s="60">
        <v>74841000</v>
      </c>
      <c r="X9" s="60">
        <v>73379666</v>
      </c>
      <c r="Y9" s="60">
        <v>1461334</v>
      </c>
      <c r="Z9" s="140">
        <v>1.99</v>
      </c>
      <c r="AA9" s="62">
        <v>110412000</v>
      </c>
    </row>
    <row r="10" spans="1:27" ht="12.75">
      <c r="A10" s="249" t="s">
        <v>180</v>
      </c>
      <c r="B10" s="182"/>
      <c r="C10" s="155"/>
      <c r="D10" s="155"/>
      <c r="E10" s="59">
        <v>24019000</v>
      </c>
      <c r="F10" s="60">
        <v>24019000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16346000</v>
      </c>
      <c r="Y10" s="60">
        <v>-16346000</v>
      </c>
      <c r="Z10" s="140">
        <v>-100</v>
      </c>
      <c r="AA10" s="62">
        <v>24019000</v>
      </c>
    </row>
    <row r="11" spans="1:27" ht="12.75">
      <c r="A11" s="249" t="s">
        <v>181</v>
      </c>
      <c r="B11" s="182"/>
      <c r="C11" s="155"/>
      <c r="D11" s="155"/>
      <c r="E11" s="59">
        <v>3849821</v>
      </c>
      <c r="F11" s="60">
        <v>3849821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2117120</v>
      </c>
      <c r="Y11" s="60">
        <v>-2117120</v>
      </c>
      <c r="Z11" s="140">
        <v>-100</v>
      </c>
      <c r="AA11" s="62">
        <v>3849821</v>
      </c>
    </row>
    <row r="12" spans="1:27" ht="12.75">
      <c r="A12" s="249" t="s">
        <v>182</v>
      </c>
      <c r="B12" s="182"/>
      <c r="C12" s="155"/>
      <c r="D12" s="155"/>
      <c r="E12" s="59">
        <v>7500</v>
      </c>
      <c r="F12" s="60">
        <v>7500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7500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-192092352</v>
      </c>
      <c r="F14" s="60">
        <v>-192092352</v>
      </c>
      <c r="G14" s="60">
        <v>-27528628</v>
      </c>
      <c r="H14" s="60">
        <v>-17544860</v>
      </c>
      <c r="I14" s="60">
        <v>-13069646</v>
      </c>
      <c r="J14" s="60">
        <v>-58143134</v>
      </c>
      <c r="K14" s="60">
        <v>-10172680</v>
      </c>
      <c r="L14" s="60">
        <v>-2751376</v>
      </c>
      <c r="M14" s="60">
        <v>-16440009</v>
      </c>
      <c r="N14" s="60">
        <v>-29364065</v>
      </c>
      <c r="O14" s="60"/>
      <c r="P14" s="60"/>
      <c r="Q14" s="60"/>
      <c r="R14" s="60"/>
      <c r="S14" s="60"/>
      <c r="T14" s="60"/>
      <c r="U14" s="60"/>
      <c r="V14" s="60"/>
      <c r="W14" s="60">
        <v>-87507199</v>
      </c>
      <c r="X14" s="60">
        <v>-114511067</v>
      </c>
      <c r="Y14" s="60">
        <v>27003868</v>
      </c>
      <c r="Z14" s="140">
        <v>-23.58</v>
      </c>
      <c r="AA14" s="62">
        <v>-192092352</v>
      </c>
    </row>
    <row r="15" spans="1:27" ht="12.75">
      <c r="A15" s="249" t="s">
        <v>40</v>
      </c>
      <c r="B15" s="182"/>
      <c r="C15" s="155"/>
      <c r="D15" s="155"/>
      <c r="E15" s="59">
        <v>-1405544</v>
      </c>
      <c r="F15" s="60">
        <v>-1405544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-787805</v>
      </c>
      <c r="Y15" s="60">
        <v>787805</v>
      </c>
      <c r="Z15" s="140">
        <v>-100</v>
      </c>
      <c r="AA15" s="62">
        <v>-1405544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47962871</v>
      </c>
      <c r="F17" s="73">
        <f t="shared" si="0"/>
        <v>47962871</v>
      </c>
      <c r="G17" s="73">
        <f t="shared" si="0"/>
        <v>21397353</v>
      </c>
      <c r="H17" s="73">
        <f t="shared" si="0"/>
        <v>-11965144</v>
      </c>
      <c r="I17" s="73">
        <f t="shared" si="0"/>
        <v>-7662127</v>
      </c>
      <c r="J17" s="73">
        <f t="shared" si="0"/>
        <v>1770082</v>
      </c>
      <c r="K17" s="73">
        <f t="shared" si="0"/>
        <v>-4660522</v>
      </c>
      <c r="L17" s="73">
        <f t="shared" si="0"/>
        <v>-85398</v>
      </c>
      <c r="M17" s="73">
        <f t="shared" si="0"/>
        <v>12654386</v>
      </c>
      <c r="N17" s="73">
        <f t="shared" si="0"/>
        <v>7908466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9678548</v>
      </c>
      <c r="X17" s="73">
        <f t="shared" si="0"/>
        <v>16609094</v>
      </c>
      <c r="Y17" s="73">
        <f t="shared" si="0"/>
        <v>-6930546</v>
      </c>
      <c r="Z17" s="170">
        <f>+IF(X17&lt;&gt;0,+(Y17/X17)*100,0)</f>
        <v>-41.72741752199126</v>
      </c>
      <c r="AA17" s="74">
        <f>SUM(AA6:AA16)</f>
        <v>47962871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-20678108</v>
      </c>
      <c r="H23" s="159">
        <v>12342507</v>
      </c>
      <c r="I23" s="159">
        <v>8215806</v>
      </c>
      <c r="J23" s="60">
        <v>-119795</v>
      </c>
      <c r="K23" s="159">
        <v>438726</v>
      </c>
      <c r="L23" s="159">
        <v>430245</v>
      </c>
      <c r="M23" s="60">
        <v>-7177504</v>
      </c>
      <c r="N23" s="159">
        <v>-6308533</v>
      </c>
      <c r="O23" s="159"/>
      <c r="P23" s="159"/>
      <c r="Q23" s="60"/>
      <c r="R23" s="159"/>
      <c r="S23" s="159"/>
      <c r="T23" s="60"/>
      <c r="U23" s="159"/>
      <c r="V23" s="159"/>
      <c r="W23" s="159">
        <v>-6428328</v>
      </c>
      <c r="X23" s="60"/>
      <c r="Y23" s="159">
        <v>-6428328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-34018998</v>
      </c>
      <c r="F26" s="60">
        <v>-34018998</v>
      </c>
      <c r="G26" s="60">
        <v>-396363</v>
      </c>
      <c r="H26" s="60">
        <v>-396363</v>
      </c>
      <c r="I26" s="60"/>
      <c r="J26" s="60">
        <v>-792726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-792726</v>
      </c>
      <c r="X26" s="60">
        <v>-27214659</v>
      </c>
      <c r="Y26" s="60">
        <v>26421933</v>
      </c>
      <c r="Z26" s="140">
        <v>-97.09</v>
      </c>
      <c r="AA26" s="62">
        <v>-34018998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-34018998</v>
      </c>
      <c r="F27" s="73">
        <f t="shared" si="1"/>
        <v>-34018998</v>
      </c>
      <c r="G27" s="73">
        <f t="shared" si="1"/>
        <v>-21074471</v>
      </c>
      <c r="H27" s="73">
        <f t="shared" si="1"/>
        <v>11946144</v>
      </c>
      <c r="I27" s="73">
        <f t="shared" si="1"/>
        <v>8215806</v>
      </c>
      <c r="J27" s="73">
        <f t="shared" si="1"/>
        <v>-912521</v>
      </c>
      <c r="K27" s="73">
        <f t="shared" si="1"/>
        <v>438726</v>
      </c>
      <c r="L27" s="73">
        <f t="shared" si="1"/>
        <v>430245</v>
      </c>
      <c r="M27" s="73">
        <f t="shared" si="1"/>
        <v>-7177504</v>
      </c>
      <c r="N27" s="73">
        <f t="shared" si="1"/>
        <v>-6308533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-7221054</v>
      </c>
      <c r="X27" s="73">
        <f t="shared" si="1"/>
        <v>-27214659</v>
      </c>
      <c r="Y27" s="73">
        <f t="shared" si="1"/>
        <v>19993605</v>
      </c>
      <c r="Z27" s="170">
        <f>+IF(X27&lt;&gt;0,+(Y27/X27)*100,0)</f>
        <v>-73.4663072574233</v>
      </c>
      <c r="AA27" s="74">
        <f>SUM(AA21:AA26)</f>
        <v>-34018998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-783000</v>
      </c>
      <c r="F35" s="60">
        <v>-783000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-391500</v>
      </c>
      <c r="Y35" s="60">
        <v>391500</v>
      </c>
      <c r="Z35" s="140">
        <v>-100</v>
      </c>
      <c r="AA35" s="62">
        <v>-783000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-783000</v>
      </c>
      <c r="F36" s="73">
        <f t="shared" si="2"/>
        <v>-783000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-391500</v>
      </c>
      <c r="Y36" s="73">
        <f t="shared" si="2"/>
        <v>391500</v>
      </c>
      <c r="Z36" s="170">
        <f>+IF(X36&lt;&gt;0,+(Y36/X36)*100,0)</f>
        <v>-100</v>
      </c>
      <c r="AA36" s="74">
        <f>SUM(AA31:AA35)</f>
        <v>-783000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13160873</v>
      </c>
      <c r="F38" s="100">
        <f t="shared" si="3"/>
        <v>13160873</v>
      </c>
      <c r="G38" s="100">
        <f t="shared" si="3"/>
        <v>322882</v>
      </c>
      <c r="H38" s="100">
        <f t="shared" si="3"/>
        <v>-19000</v>
      </c>
      <c r="I38" s="100">
        <f t="shared" si="3"/>
        <v>553679</v>
      </c>
      <c r="J38" s="100">
        <f t="shared" si="3"/>
        <v>857561</v>
      </c>
      <c r="K38" s="100">
        <f t="shared" si="3"/>
        <v>-4221796</v>
      </c>
      <c r="L38" s="100">
        <f t="shared" si="3"/>
        <v>344847</v>
      </c>
      <c r="M38" s="100">
        <f t="shared" si="3"/>
        <v>5476882</v>
      </c>
      <c r="N38" s="100">
        <f t="shared" si="3"/>
        <v>1599933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2457494</v>
      </c>
      <c r="X38" s="100">
        <f t="shared" si="3"/>
        <v>-10997065</v>
      </c>
      <c r="Y38" s="100">
        <f t="shared" si="3"/>
        <v>13454559</v>
      </c>
      <c r="Z38" s="137">
        <f>+IF(X38&lt;&gt;0,+(Y38/X38)*100,0)</f>
        <v>-122.34681708255795</v>
      </c>
      <c r="AA38" s="102">
        <f>+AA17+AA27+AA36</f>
        <v>13160873</v>
      </c>
    </row>
    <row r="39" spans="1:27" ht="12.75">
      <c r="A39" s="249" t="s">
        <v>200</v>
      </c>
      <c r="B39" s="182"/>
      <c r="C39" s="153"/>
      <c r="D39" s="153"/>
      <c r="E39" s="99">
        <v>650000</v>
      </c>
      <c r="F39" s="100">
        <v>650000</v>
      </c>
      <c r="G39" s="100"/>
      <c r="H39" s="100">
        <v>322882</v>
      </c>
      <c r="I39" s="100">
        <v>303882</v>
      </c>
      <c r="J39" s="100"/>
      <c r="K39" s="100">
        <v>857561</v>
      </c>
      <c r="L39" s="100">
        <v>-3364235</v>
      </c>
      <c r="M39" s="100">
        <v>-3019388</v>
      </c>
      <c r="N39" s="100">
        <v>857561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650000</v>
      </c>
      <c r="Y39" s="100">
        <v>-650000</v>
      </c>
      <c r="Z39" s="137">
        <v>-100</v>
      </c>
      <c r="AA39" s="102">
        <v>650000</v>
      </c>
    </row>
    <row r="40" spans="1:27" ht="12.75">
      <c r="A40" s="269" t="s">
        <v>201</v>
      </c>
      <c r="B40" s="256"/>
      <c r="C40" s="257"/>
      <c r="D40" s="257"/>
      <c r="E40" s="258">
        <v>13810873</v>
      </c>
      <c r="F40" s="259">
        <v>13810873</v>
      </c>
      <c r="G40" s="259">
        <v>322882</v>
      </c>
      <c r="H40" s="259">
        <v>303882</v>
      </c>
      <c r="I40" s="259">
        <v>857561</v>
      </c>
      <c r="J40" s="259">
        <v>857561</v>
      </c>
      <c r="K40" s="259">
        <v>-3364235</v>
      </c>
      <c r="L40" s="259">
        <v>-3019388</v>
      </c>
      <c r="M40" s="259">
        <v>2457494</v>
      </c>
      <c r="N40" s="259">
        <v>2457494</v>
      </c>
      <c r="O40" s="259"/>
      <c r="P40" s="259"/>
      <c r="Q40" s="259"/>
      <c r="R40" s="259"/>
      <c r="S40" s="259"/>
      <c r="T40" s="259"/>
      <c r="U40" s="259"/>
      <c r="V40" s="259"/>
      <c r="W40" s="259">
        <v>2457494</v>
      </c>
      <c r="X40" s="259">
        <v>-10347065</v>
      </c>
      <c r="Y40" s="259">
        <v>12804559</v>
      </c>
      <c r="Z40" s="260">
        <v>-123.75</v>
      </c>
      <c r="AA40" s="261">
        <v>13810873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31051431</v>
      </c>
      <c r="F5" s="106">
        <f t="shared" si="0"/>
        <v>31051431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15525716</v>
      </c>
      <c r="Y5" s="106">
        <f t="shared" si="0"/>
        <v>-15525716</v>
      </c>
      <c r="Z5" s="201">
        <f>+IF(X5&lt;&gt;0,+(Y5/X5)*100,0)</f>
        <v>-100</v>
      </c>
      <c r="AA5" s="199">
        <f>SUM(AA11:AA18)</f>
        <v>31051431</v>
      </c>
    </row>
    <row r="6" spans="1:27" ht="12.75">
      <c r="A6" s="291" t="s">
        <v>206</v>
      </c>
      <c r="B6" s="142"/>
      <c r="C6" s="62"/>
      <c r="D6" s="156"/>
      <c r="E6" s="60">
        <v>3822120</v>
      </c>
      <c r="F6" s="60">
        <v>3822120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1911060</v>
      </c>
      <c r="Y6" s="60">
        <v>-1911060</v>
      </c>
      <c r="Z6" s="140">
        <v>-100</v>
      </c>
      <c r="AA6" s="155">
        <v>3822120</v>
      </c>
    </row>
    <row r="7" spans="1:27" ht="12.75">
      <c r="A7" s="291" t="s">
        <v>207</v>
      </c>
      <c r="B7" s="142"/>
      <c r="C7" s="62"/>
      <c r="D7" s="156"/>
      <c r="E7" s="60">
        <v>1000000</v>
      </c>
      <c r="F7" s="60">
        <v>1000000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500000</v>
      </c>
      <c r="Y7" s="60">
        <v>-500000</v>
      </c>
      <c r="Z7" s="140">
        <v>-100</v>
      </c>
      <c r="AA7" s="155">
        <v>1000000</v>
      </c>
    </row>
    <row r="8" spans="1:27" ht="12.75">
      <c r="A8" s="291" t="s">
        <v>208</v>
      </c>
      <c r="B8" s="142"/>
      <c r="C8" s="62"/>
      <c r="D8" s="156"/>
      <c r="E8" s="60">
        <v>14050000</v>
      </c>
      <c r="F8" s="60">
        <v>14050000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7025000</v>
      </c>
      <c r="Y8" s="60">
        <v>-7025000</v>
      </c>
      <c r="Z8" s="140">
        <v>-100</v>
      </c>
      <c r="AA8" s="155">
        <v>14050000</v>
      </c>
    </row>
    <row r="9" spans="1:27" ht="12.75">
      <c r="A9" s="291" t="s">
        <v>209</v>
      </c>
      <c r="B9" s="142"/>
      <c r="C9" s="62"/>
      <c r="D9" s="156"/>
      <c r="E9" s="60">
        <v>6770311</v>
      </c>
      <c r="F9" s="60">
        <v>6770311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3385156</v>
      </c>
      <c r="Y9" s="60">
        <v>-3385156</v>
      </c>
      <c r="Z9" s="140">
        <v>-100</v>
      </c>
      <c r="AA9" s="155">
        <v>6770311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25642431</v>
      </c>
      <c r="F11" s="295">
        <f t="shared" si="1"/>
        <v>25642431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12821216</v>
      </c>
      <c r="Y11" s="295">
        <f t="shared" si="1"/>
        <v>-12821216</v>
      </c>
      <c r="Z11" s="296">
        <f>+IF(X11&lt;&gt;0,+(Y11/X11)*100,0)</f>
        <v>-100</v>
      </c>
      <c r="AA11" s="297">
        <f>SUM(AA6:AA10)</f>
        <v>25642431</v>
      </c>
    </row>
    <row r="12" spans="1:27" ht="12.75">
      <c r="A12" s="298" t="s">
        <v>212</v>
      </c>
      <c r="B12" s="136"/>
      <c r="C12" s="62"/>
      <c r="D12" s="156"/>
      <c r="E12" s="60">
        <v>3188000</v>
      </c>
      <c r="F12" s="60">
        <v>3188000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1594000</v>
      </c>
      <c r="Y12" s="60">
        <v>-1594000</v>
      </c>
      <c r="Z12" s="140">
        <v>-100</v>
      </c>
      <c r="AA12" s="155">
        <v>3188000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70000</v>
      </c>
      <c r="F15" s="60">
        <v>70000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35000</v>
      </c>
      <c r="Y15" s="60">
        <v>-35000</v>
      </c>
      <c r="Z15" s="140">
        <v>-100</v>
      </c>
      <c r="AA15" s="155">
        <v>70000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2151000</v>
      </c>
      <c r="F18" s="82">
        <v>2151000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1075500</v>
      </c>
      <c r="Y18" s="82">
        <v>-1075500</v>
      </c>
      <c r="Z18" s="270">
        <v>-100</v>
      </c>
      <c r="AA18" s="278">
        <v>2151000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4128550</v>
      </c>
      <c r="F20" s="100">
        <f t="shared" si="2"/>
        <v>4128550</v>
      </c>
      <c r="G20" s="100">
        <f t="shared" si="2"/>
        <v>396363</v>
      </c>
      <c r="H20" s="100">
        <f t="shared" si="2"/>
        <v>396363</v>
      </c>
      <c r="I20" s="100">
        <f t="shared" si="2"/>
        <v>0</v>
      </c>
      <c r="J20" s="100">
        <f t="shared" si="2"/>
        <v>792726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792726</v>
      </c>
      <c r="X20" s="100">
        <f t="shared" si="2"/>
        <v>2064275</v>
      </c>
      <c r="Y20" s="100">
        <f t="shared" si="2"/>
        <v>-1271549</v>
      </c>
      <c r="Z20" s="137">
        <f>+IF(X20&lt;&gt;0,+(Y20/X20)*100,0)</f>
        <v>-61.59784912378438</v>
      </c>
      <c r="AA20" s="153">
        <f>SUM(AA26:AA33)</f>
        <v>4128550</v>
      </c>
    </row>
    <row r="21" spans="1:27" ht="12.75">
      <c r="A21" s="291" t="s">
        <v>206</v>
      </c>
      <c r="B21" s="142"/>
      <c r="C21" s="62"/>
      <c r="D21" s="156"/>
      <c r="E21" s="60">
        <v>310000</v>
      </c>
      <c r="F21" s="60">
        <v>310000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155000</v>
      </c>
      <c r="Y21" s="60">
        <v>-155000</v>
      </c>
      <c r="Z21" s="140">
        <v>-100</v>
      </c>
      <c r="AA21" s="155">
        <v>310000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182550</v>
      </c>
      <c r="F23" s="60">
        <v>182550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91275</v>
      </c>
      <c r="Y23" s="60">
        <v>-91275</v>
      </c>
      <c r="Z23" s="140">
        <v>-100</v>
      </c>
      <c r="AA23" s="155">
        <v>182550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2600000</v>
      </c>
      <c r="F25" s="60">
        <v>2600000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1300000</v>
      </c>
      <c r="Y25" s="60">
        <v>-1300000</v>
      </c>
      <c r="Z25" s="140">
        <v>-100</v>
      </c>
      <c r="AA25" s="155">
        <v>2600000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3092550</v>
      </c>
      <c r="F26" s="295">
        <f t="shared" si="3"/>
        <v>3092550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1546275</v>
      </c>
      <c r="Y26" s="295">
        <f t="shared" si="3"/>
        <v>-1546275</v>
      </c>
      <c r="Z26" s="296">
        <f>+IF(X26&lt;&gt;0,+(Y26/X26)*100,0)</f>
        <v>-100</v>
      </c>
      <c r="AA26" s="297">
        <f>SUM(AA21:AA25)</f>
        <v>3092550</v>
      </c>
    </row>
    <row r="27" spans="1:27" ht="12.75">
      <c r="A27" s="298" t="s">
        <v>212</v>
      </c>
      <c r="B27" s="147"/>
      <c r="C27" s="62"/>
      <c r="D27" s="156"/>
      <c r="E27" s="60">
        <v>1036000</v>
      </c>
      <c r="F27" s="60">
        <v>1036000</v>
      </c>
      <c r="G27" s="60">
        <v>186974</v>
      </c>
      <c r="H27" s="60">
        <v>186974</v>
      </c>
      <c r="I27" s="60"/>
      <c r="J27" s="60">
        <v>373948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373948</v>
      </c>
      <c r="X27" s="60">
        <v>518000</v>
      </c>
      <c r="Y27" s="60">
        <v>-144052</v>
      </c>
      <c r="Z27" s="140">
        <v>-27.81</v>
      </c>
      <c r="AA27" s="155">
        <v>1036000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>
        <v>209389</v>
      </c>
      <c r="H30" s="60">
        <v>209389</v>
      </c>
      <c r="I30" s="60"/>
      <c r="J30" s="60">
        <v>418778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418778</v>
      </c>
      <c r="X30" s="60"/>
      <c r="Y30" s="60">
        <v>418778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4132120</v>
      </c>
      <c r="F36" s="60">
        <f t="shared" si="4"/>
        <v>4132120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2066060</v>
      </c>
      <c r="Y36" s="60">
        <f t="shared" si="4"/>
        <v>-2066060</v>
      </c>
      <c r="Z36" s="140">
        <f aca="true" t="shared" si="5" ref="Z36:Z49">+IF(X36&lt;&gt;0,+(Y36/X36)*100,0)</f>
        <v>-100</v>
      </c>
      <c r="AA36" s="155">
        <f>AA6+AA21</f>
        <v>4132120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</v>
      </c>
      <c r="F37" s="60">
        <f t="shared" si="4"/>
        <v>1000000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500000</v>
      </c>
      <c r="Y37" s="60">
        <f t="shared" si="4"/>
        <v>-500000</v>
      </c>
      <c r="Z37" s="140">
        <f t="shared" si="5"/>
        <v>-100</v>
      </c>
      <c r="AA37" s="155">
        <f>AA7+AA22</f>
        <v>1000000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14232550</v>
      </c>
      <c r="F38" s="60">
        <f t="shared" si="4"/>
        <v>14232550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7116275</v>
      </c>
      <c r="Y38" s="60">
        <f t="shared" si="4"/>
        <v>-7116275</v>
      </c>
      <c r="Z38" s="140">
        <f t="shared" si="5"/>
        <v>-100</v>
      </c>
      <c r="AA38" s="155">
        <f>AA8+AA23</f>
        <v>14232550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6770311</v>
      </c>
      <c r="F39" s="60">
        <f t="shared" si="4"/>
        <v>6770311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3385156</v>
      </c>
      <c r="Y39" s="60">
        <f t="shared" si="4"/>
        <v>-3385156</v>
      </c>
      <c r="Z39" s="140">
        <f t="shared" si="5"/>
        <v>-100</v>
      </c>
      <c r="AA39" s="155">
        <f>AA9+AA24</f>
        <v>6770311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2600000</v>
      </c>
      <c r="F40" s="60">
        <f t="shared" si="4"/>
        <v>2600000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1300000</v>
      </c>
      <c r="Y40" s="60">
        <f t="shared" si="4"/>
        <v>-1300000</v>
      </c>
      <c r="Z40" s="140">
        <f t="shared" si="5"/>
        <v>-100</v>
      </c>
      <c r="AA40" s="155">
        <f>AA10+AA25</f>
        <v>2600000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28734981</v>
      </c>
      <c r="F41" s="295">
        <f t="shared" si="6"/>
        <v>28734981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14367491</v>
      </c>
      <c r="Y41" s="295">
        <f t="shared" si="6"/>
        <v>-14367491</v>
      </c>
      <c r="Z41" s="296">
        <f t="shared" si="5"/>
        <v>-100</v>
      </c>
      <c r="AA41" s="297">
        <f>SUM(AA36:AA40)</f>
        <v>28734981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4224000</v>
      </c>
      <c r="F42" s="54">
        <f t="shared" si="7"/>
        <v>4224000</v>
      </c>
      <c r="G42" s="54">
        <f t="shared" si="7"/>
        <v>186974</v>
      </c>
      <c r="H42" s="54">
        <f t="shared" si="7"/>
        <v>186974</v>
      </c>
      <c r="I42" s="54">
        <f t="shared" si="7"/>
        <v>0</v>
      </c>
      <c r="J42" s="54">
        <f t="shared" si="7"/>
        <v>373948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373948</v>
      </c>
      <c r="X42" s="54">
        <f t="shared" si="7"/>
        <v>2112000</v>
      </c>
      <c r="Y42" s="54">
        <f t="shared" si="7"/>
        <v>-1738052</v>
      </c>
      <c r="Z42" s="184">
        <f t="shared" si="5"/>
        <v>-82.29412878787879</v>
      </c>
      <c r="AA42" s="130">
        <f aca="true" t="shared" si="8" ref="AA42:AA48">AA12+AA27</f>
        <v>4224000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70000</v>
      </c>
      <c r="F45" s="54">
        <f t="shared" si="7"/>
        <v>70000</v>
      </c>
      <c r="G45" s="54">
        <f t="shared" si="7"/>
        <v>209389</v>
      </c>
      <c r="H45" s="54">
        <f t="shared" si="7"/>
        <v>209389</v>
      </c>
      <c r="I45" s="54">
        <f t="shared" si="7"/>
        <v>0</v>
      </c>
      <c r="J45" s="54">
        <f t="shared" si="7"/>
        <v>418778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418778</v>
      </c>
      <c r="X45" s="54">
        <f t="shared" si="7"/>
        <v>35000</v>
      </c>
      <c r="Y45" s="54">
        <f t="shared" si="7"/>
        <v>383778</v>
      </c>
      <c r="Z45" s="184">
        <f t="shared" si="5"/>
        <v>1096.5085714285713</v>
      </c>
      <c r="AA45" s="130">
        <f t="shared" si="8"/>
        <v>70000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2151000</v>
      </c>
      <c r="F48" s="54">
        <f t="shared" si="7"/>
        <v>2151000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1075500</v>
      </c>
      <c r="Y48" s="54">
        <f t="shared" si="7"/>
        <v>-1075500</v>
      </c>
      <c r="Z48" s="184">
        <f t="shared" si="5"/>
        <v>-100</v>
      </c>
      <c r="AA48" s="130">
        <f t="shared" si="8"/>
        <v>2151000</v>
      </c>
    </row>
    <row r="49" spans="1:27" ht="12.7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35179981</v>
      </c>
      <c r="F49" s="220">
        <f t="shared" si="9"/>
        <v>35179981</v>
      </c>
      <c r="G49" s="220">
        <f t="shared" si="9"/>
        <v>396363</v>
      </c>
      <c r="H49" s="220">
        <f t="shared" si="9"/>
        <v>396363</v>
      </c>
      <c r="I49" s="220">
        <f t="shared" si="9"/>
        <v>0</v>
      </c>
      <c r="J49" s="220">
        <f t="shared" si="9"/>
        <v>792726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792726</v>
      </c>
      <c r="X49" s="220">
        <f t="shared" si="9"/>
        <v>17589991</v>
      </c>
      <c r="Y49" s="220">
        <f t="shared" si="9"/>
        <v>-16797265</v>
      </c>
      <c r="Z49" s="221">
        <f t="shared" si="5"/>
        <v>-95.49331207730577</v>
      </c>
      <c r="AA49" s="222">
        <f>SUM(AA41:AA48)</f>
        <v>35179981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13952000</v>
      </c>
      <c r="F51" s="54">
        <f t="shared" si="10"/>
        <v>13952000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6976000</v>
      </c>
      <c r="Y51" s="54">
        <f t="shared" si="10"/>
        <v>-6976000</v>
      </c>
      <c r="Z51" s="184">
        <f>+IF(X51&lt;&gt;0,+(Y51/X51)*100,0)</f>
        <v>-100</v>
      </c>
      <c r="AA51" s="130">
        <f>SUM(AA57:AA61)</f>
        <v>13952000</v>
      </c>
    </row>
    <row r="52" spans="1:27" ht="12.75">
      <c r="A52" s="310" t="s">
        <v>206</v>
      </c>
      <c r="B52" s="142"/>
      <c r="C52" s="62"/>
      <c r="D52" s="156"/>
      <c r="E52" s="60">
        <v>1703000</v>
      </c>
      <c r="F52" s="60">
        <v>1703000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851500</v>
      </c>
      <c r="Y52" s="60">
        <v>-851500</v>
      </c>
      <c r="Z52" s="140">
        <v>-100</v>
      </c>
      <c r="AA52" s="155">
        <v>1703000</v>
      </c>
    </row>
    <row r="53" spans="1:27" ht="12.75">
      <c r="A53" s="310" t="s">
        <v>207</v>
      </c>
      <c r="B53" s="142"/>
      <c r="C53" s="62"/>
      <c r="D53" s="156"/>
      <c r="E53" s="60">
        <v>3343000</v>
      </c>
      <c r="F53" s="60">
        <v>3343000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1671500</v>
      </c>
      <c r="Y53" s="60">
        <v>-1671500</v>
      </c>
      <c r="Z53" s="140">
        <v>-100</v>
      </c>
      <c r="AA53" s="155">
        <v>3343000</v>
      </c>
    </row>
    <row r="54" spans="1:27" ht="12.75">
      <c r="A54" s="310" t="s">
        <v>208</v>
      </c>
      <c r="B54" s="142"/>
      <c r="C54" s="62"/>
      <c r="D54" s="156"/>
      <c r="E54" s="60">
        <v>2977000</v>
      </c>
      <c r="F54" s="60">
        <v>2977000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1488500</v>
      </c>
      <c r="Y54" s="60">
        <v>-1488500</v>
      </c>
      <c r="Z54" s="140">
        <v>-100</v>
      </c>
      <c r="AA54" s="155">
        <v>2977000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1000000</v>
      </c>
      <c r="F56" s="60">
        <v>1000000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500000</v>
      </c>
      <c r="Y56" s="60">
        <v>-500000</v>
      </c>
      <c r="Z56" s="140">
        <v>-100</v>
      </c>
      <c r="AA56" s="155">
        <v>1000000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9023000</v>
      </c>
      <c r="F57" s="295">
        <f t="shared" si="11"/>
        <v>9023000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4511500</v>
      </c>
      <c r="Y57" s="295">
        <f t="shared" si="11"/>
        <v>-4511500</v>
      </c>
      <c r="Z57" s="296">
        <f>+IF(X57&lt;&gt;0,+(Y57/X57)*100,0)</f>
        <v>-100</v>
      </c>
      <c r="AA57" s="297">
        <f>SUM(AA52:AA56)</f>
        <v>9023000</v>
      </c>
    </row>
    <row r="58" spans="1:27" ht="12.75">
      <c r="A58" s="311" t="s">
        <v>212</v>
      </c>
      <c r="B58" s="136"/>
      <c r="C58" s="62"/>
      <c r="D58" s="156"/>
      <c r="E58" s="60">
        <v>349000</v>
      </c>
      <c r="F58" s="60">
        <v>349000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174500</v>
      </c>
      <c r="Y58" s="60">
        <v>-174500</v>
      </c>
      <c r="Z58" s="140">
        <v>-100</v>
      </c>
      <c r="AA58" s="155">
        <v>349000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4580000</v>
      </c>
      <c r="F61" s="60">
        <v>4580000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2290000</v>
      </c>
      <c r="Y61" s="60">
        <v>-2290000</v>
      </c>
      <c r="Z61" s="140">
        <v>-100</v>
      </c>
      <c r="AA61" s="155">
        <v>4580000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13952224</v>
      </c>
      <c r="F66" s="275"/>
      <c r="G66" s="275">
        <v>300567</v>
      </c>
      <c r="H66" s="275">
        <v>508355</v>
      </c>
      <c r="I66" s="275"/>
      <c r="J66" s="275">
        <v>808922</v>
      </c>
      <c r="K66" s="275">
        <v>60000</v>
      </c>
      <c r="L66" s="275">
        <v>60000</v>
      </c>
      <c r="M66" s="275"/>
      <c r="N66" s="275">
        <v>120000</v>
      </c>
      <c r="O66" s="275"/>
      <c r="P66" s="275"/>
      <c r="Q66" s="275"/>
      <c r="R66" s="275"/>
      <c r="S66" s="275"/>
      <c r="T66" s="275"/>
      <c r="U66" s="275"/>
      <c r="V66" s="275"/>
      <c r="W66" s="275">
        <v>928922</v>
      </c>
      <c r="X66" s="275"/>
      <c r="Y66" s="275">
        <v>928922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13952224</v>
      </c>
      <c r="F69" s="220">
        <f t="shared" si="12"/>
        <v>0</v>
      </c>
      <c r="G69" s="220">
        <f t="shared" si="12"/>
        <v>300567</v>
      </c>
      <c r="H69" s="220">
        <f t="shared" si="12"/>
        <v>508355</v>
      </c>
      <c r="I69" s="220">
        <f t="shared" si="12"/>
        <v>0</v>
      </c>
      <c r="J69" s="220">
        <f t="shared" si="12"/>
        <v>808922</v>
      </c>
      <c r="K69" s="220">
        <f t="shared" si="12"/>
        <v>60000</v>
      </c>
      <c r="L69" s="220">
        <f t="shared" si="12"/>
        <v>60000</v>
      </c>
      <c r="M69" s="220">
        <f t="shared" si="12"/>
        <v>0</v>
      </c>
      <c r="N69" s="220">
        <f t="shared" si="12"/>
        <v>120000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928922</v>
      </c>
      <c r="X69" s="220">
        <f t="shared" si="12"/>
        <v>0</v>
      </c>
      <c r="Y69" s="220">
        <f t="shared" si="12"/>
        <v>928922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25642431</v>
      </c>
      <c r="F5" s="358">
        <f t="shared" si="0"/>
        <v>25642431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12821216</v>
      </c>
      <c r="Y5" s="358">
        <f t="shared" si="0"/>
        <v>-12821216</v>
      </c>
      <c r="Z5" s="359">
        <f>+IF(X5&lt;&gt;0,+(Y5/X5)*100,0)</f>
        <v>-100</v>
      </c>
      <c r="AA5" s="360">
        <f>+AA6+AA8+AA11+AA13+AA15</f>
        <v>25642431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3822120</v>
      </c>
      <c r="F6" s="59">
        <f t="shared" si="1"/>
        <v>3822120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1911060</v>
      </c>
      <c r="Y6" s="59">
        <f t="shared" si="1"/>
        <v>-1911060</v>
      </c>
      <c r="Z6" s="61">
        <f>+IF(X6&lt;&gt;0,+(Y6/X6)*100,0)</f>
        <v>-100</v>
      </c>
      <c r="AA6" s="62">
        <f t="shared" si="1"/>
        <v>3822120</v>
      </c>
    </row>
    <row r="7" spans="1:27" ht="12.75">
      <c r="A7" s="291" t="s">
        <v>230</v>
      </c>
      <c r="B7" s="142"/>
      <c r="C7" s="60"/>
      <c r="D7" s="340"/>
      <c r="E7" s="60">
        <v>3822120</v>
      </c>
      <c r="F7" s="59">
        <v>3822120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1911060</v>
      </c>
      <c r="Y7" s="59">
        <v>-1911060</v>
      </c>
      <c r="Z7" s="61">
        <v>-100</v>
      </c>
      <c r="AA7" s="62">
        <v>3822120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</v>
      </c>
      <c r="F8" s="59">
        <f t="shared" si="2"/>
        <v>1000000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500000</v>
      </c>
      <c r="Y8" s="59">
        <f t="shared" si="2"/>
        <v>-500000</v>
      </c>
      <c r="Z8" s="61">
        <f>+IF(X8&lt;&gt;0,+(Y8/X8)*100,0)</f>
        <v>-100</v>
      </c>
      <c r="AA8" s="62">
        <f>SUM(AA9:AA10)</f>
        <v>1000000</v>
      </c>
    </row>
    <row r="9" spans="1:27" ht="12.75">
      <c r="A9" s="291" t="s">
        <v>231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500000</v>
      </c>
      <c r="Y9" s="59">
        <v>-500000</v>
      </c>
      <c r="Z9" s="61">
        <v>-100</v>
      </c>
      <c r="AA9" s="62">
        <v>1000000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14050000</v>
      </c>
      <c r="F11" s="364">
        <f t="shared" si="3"/>
        <v>14050000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7025000</v>
      </c>
      <c r="Y11" s="364">
        <f t="shared" si="3"/>
        <v>-7025000</v>
      </c>
      <c r="Z11" s="365">
        <f>+IF(X11&lt;&gt;0,+(Y11/X11)*100,0)</f>
        <v>-100</v>
      </c>
      <c r="AA11" s="366">
        <f t="shared" si="3"/>
        <v>14050000</v>
      </c>
    </row>
    <row r="12" spans="1:27" ht="12.75">
      <c r="A12" s="291" t="s">
        <v>233</v>
      </c>
      <c r="B12" s="136"/>
      <c r="C12" s="60"/>
      <c r="D12" s="340"/>
      <c r="E12" s="60">
        <v>14050000</v>
      </c>
      <c r="F12" s="59">
        <v>14050000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7025000</v>
      </c>
      <c r="Y12" s="59">
        <v>-7025000</v>
      </c>
      <c r="Z12" s="61">
        <v>-100</v>
      </c>
      <c r="AA12" s="62">
        <v>14050000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6770311</v>
      </c>
      <c r="F13" s="342">
        <f t="shared" si="4"/>
        <v>6770311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3385156</v>
      </c>
      <c r="Y13" s="342">
        <f t="shared" si="4"/>
        <v>-3385156</v>
      </c>
      <c r="Z13" s="335">
        <f>+IF(X13&lt;&gt;0,+(Y13/X13)*100,0)</f>
        <v>-100</v>
      </c>
      <c r="AA13" s="273">
        <f t="shared" si="4"/>
        <v>6770311</v>
      </c>
    </row>
    <row r="14" spans="1:27" ht="12.75">
      <c r="A14" s="291" t="s">
        <v>234</v>
      </c>
      <c r="B14" s="136"/>
      <c r="C14" s="60"/>
      <c r="D14" s="340"/>
      <c r="E14" s="60">
        <v>6770311</v>
      </c>
      <c r="F14" s="59">
        <v>6770311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3385156</v>
      </c>
      <c r="Y14" s="59">
        <v>-3385156</v>
      </c>
      <c r="Z14" s="61">
        <v>-100</v>
      </c>
      <c r="AA14" s="62">
        <v>6770311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3188000</v>
      </c>
      <c r="F22" s="345">
        <f t="shared" si="6"/>
        <v>3188000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1594000</v>
      </c>
      <c r="Y22" s="345">
        <f t="shared" si="6"/>
        <v>-1594000</v>
      </c>
      <c r="Z22" s="336">
        <f>+IF(X22&lt;&gt;0,+(Y22/X22)*100,0)</f>
        <v>-100</v>
      </c>
      <c r="AA22" s="350">
        <f>SUM(AA23:AA32)</f>
        <v>3188000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3188000</v>
      </c>
      <c r="F32" s="59">
        <v>3188000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1594000</v>
      </c>
      <c r="Y32" s="59">
        <v>-1594000</v>
      </c>
      <c r="Z32" s="61">
        <v>-100</v>
      </c>
      <c r="AA32" s="62">
        <v>3188000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70000</v>
      </c>
      <c r="F40" s="345">
        <f t="shared" si="9"/>
        <v>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35000</v>
      </c>
      <c r="Y40" s="345">
        <f t="shared" si="9"/>
        <v>-35000</v>
      </c>
      <c r="Z40" s="336">
        <f>+IF(X40&lt;&gt;0,+(Y40/X40)*100,0)</f>
        <v>-100</v>
      </c>
      <c r="AA40" s="350">
        <f>SUM(AA41:AA49)</f>
        <v>70000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70000</v>
      </c>
      <c r="F44" s="53">
        <v>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35000</v>
      </c>
      <c r="Y44" s="53">
        <v>-35000</v>
      </c>
      <c r="Z44" s="94">
        <v>-100</v>
      </c>
      <c r="AA44" s="95">
        <v>70000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2151000</v>
      </c>
      <c r="F57" s="345">
        <f t="shared" si="13"/>
        <v>2151000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1075500</v>
      </c>
      <c r="Y57" s="345">
        <f t="shared" si="13"/>
        <v>-1075500</v>
      </c>
      <c r="Z57" s="336">
        <f>+IF(X57&lt;&gt;0,+(Y57/X57)*100,0)</f>
        <v>-100</v>
      </c>
      <c r="AA57" s="350">
        <f t="shared" si="13"/>
        <v>2151000</v>
      </c>
    </row>
    <row r="58" spans="1:27" ht="12.75">
      <c r="A58" s="361" t="s">
        <v>218</v>
      </c>
      <c r="B58" s="136"/>
      <c r="C58" s="60"/>
      <c r="D58" s="340"/>
      <c r="E58" s="60">
        <v>2151000</v>
      </c>
      <c r="F58" s="59">
        <v>2151000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1075500</v>
      </c>
      <c r="Y58" s="59">
        <v>-1075500</v>
      </c>
      <c r="Z58" s="61">
        <v>-100</v>
      </c>
      <c r="AA58" s="62">
        <v>2151000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31051431</v>
      </c>
      <c r="F60" s="264">
        <f t="shared" si="14"/>
        <v>31051431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15525716</v>
      </c>
      <c r="Y60" s="264">
        <f t="shared" si="14"/>
        <v>-15525716</v>
      </c>
      <c r="Z60" s="337">
        <f>+IF(X60&lt;&gt;0,+(Y60/X60)*100,0)</f>
        <v>-100</v>
      </c>
      <c r="AA60" s="232">
        <f>+AA57+AA54+AA51+AA40+AA37+AA34+AA22+AA5</f>
        <v>31051431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3092550</v>
      </c>
      <c r="F5" s="358">
        <f t="shared" si="0"/>
        <v>3092550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1546275</v>
      </c>
      <c r="Y5" s="358">
        <f t="shared" si="0"/>
        <v>-1546275</v>
      </c>
      <c r="Z5" s="359">
        <f>+IF(X5&lt;&gt;0,+(Y5/X5)*100,0)</f>
        <v>-100</v>
      </c>
      <c r="AA5" s="360">
        <f>+AA6+AA8+AA11+AA13+AA15</f>
        <v>3092550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310000</v>
      </c>
      <c r="F6" s="59">
        <f t="shared" si="1"/>
        <v>310000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155000</v>
      </c>
      <c r="Y6" s="59">
        <f t="shared" si="1"/>
        <v>-155000</v>
      </c>
      <c r="Z6" s="61">
        <f>+IF(X6&lt;&gt;0,+(Y6/X6)*100,0)</f>
        <v>-100</v>
      </c>
      <c r="AA6" s="62">
        <f t="shared" si="1"/>
        <v>310000</v>
      </c>
    </row>
    <row r="7" spans="1:27" ht="12.75">
      <c r="A7" s="291" t="s">
        <v>230</v>
      </c>
      <c r="B7" s="142"/>
      <c r="C7" s="60"/>
      <c r="D7" s="340"/>
      <c r="E7" s="60">
        <v>310000</v>
      </c>
      <c r="F7" s="59">
        <v>310000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155000</v>
      </c>
      <c r="Y7" s="59">
        <v>-155000</v>
      </c>
      <c r="Z7" s="61">
        <v>-100</v>
      </c>
      <c r="AA7" s="62">
        <v>310000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182550</v>
      </c>
      <c r="F11" s="364">
        <f t="shared" si="3"/>
        <v>182550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91275</v>
      </c>
      <c r="Y11" s="364">
        <f t="shared" si="3"/>
        <v>-91275</v>
      </c>
      <c r="Z11" s="365">
        <f>+IF(X11&lt;&gt;0,+(Y11/X11)*100,0)</f>
        <v>-100</v>
      </c>
      <c r="AA11" s="366">
        <f t="shared" si="3"/>
        <v>182550</v>
      </c>
    </row>
    <row r="12" spans="1:27" ht="12.75">
      <c r="A12" s="291" t="s">
        <v>233</v>
      </c>
      <c r="B12" s="136"/>
      <c r="C12" s="60"/>
      <c r="D12" s="340"/>
      <c r="E12" s="60">
        <v>182550</v>
      </c>
      <c r="F12" s="59">
        <v>182550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91275</v>
      </c>
      <c r="Y12" s="59">
        <v>-91275</v>
      </c>
      <c r="Z12" s="61">
        <v>-100</v>
      </c>
      <c r="AA12" s="62">
        <v>182550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2600000</v>
      </c>
      <c r="F15" s="59">
        <f t="shared" si="5"/>
        <v>2600000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1300000</v>
      </c>
      <c r="Y15" s="59">
        <f t="shared" si="5"/>
        <v>-1300000</v>
      </c>
      <c r="Z15" s="61">
        <f>+IF(X15&lt;&gt;0,+(Y15/X15)*100,0)</f>
        <v>-100</v>
      </c>
      <c r="AA15" s="62">
        <f>SUM(AA16:AA20)</f>
        <v>2600000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2600000</v>
      </c>
      <c r="F20" s="59">
        <v>2600000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1300000</v>
      </c>
      <c r="Y20" s="59">
        <v>-1300000</v>
      </c>
      <c r="Z20" s="61">
        <v>-100</v>
      </c>
      <c r="AA20" s="62">
        <v>2600000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1036000</v>
      </c>
      <c r="F22" s="345">
        <f t="shared" si="6"/>
        <v>1036000</v>
      </c>
      <c r="G22" s="345">
        <f t="shared" si="6"/>
        <v>186974</v>
      </c>
      <c r="H22" s="343">
        <f t="shared" si="6"/>
        <v>186974</v>
      </c>
      <c r="I22" s="343">
        <f t="shared" si="6"/>
        <v>0</v>
      </c>
      <c r="J22" s="345">
        <f t="shared" si="6"/>
        <v>373948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373948</v>
      </c>
      <c r="X22" s="343">
        <f t="shared" si="6"/>
        <v>518000</v>
      </c>
      <c r="Y22" s="345">
        <f t="shared" si="6"/>
        <v>-144052</v>
      </c>
      <c r="Z22" s="336">
        <f>+IF(X22&lt;&gt;0,+(Y22/X22)*100,0)</f>
        <v>-27.80926640926641</v>
      </c>
      <c r="AA22" s="350">
        <f>SUM(AA23:AA32)</f>
        <v>1036000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1036000</v>
      </c>
      <c r="F24" s="59">
        <v>1036000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518000</v>
      </c>
      <c r="Y24" s="59">
        <v>-518000</v>
      </c>
      <c r="Z24" s="61">
        <v>-100</v>
      </c>
      <c r="AA24" s="62">
        <v>1036000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>
        <v>186974</v>
      </c>
      <c r="H25" s="60">
        <v>186974</v>
      </c>
      <c r="I25" s="60"/>
      <c r="J25" s="59">
        <v>373948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373948</v>
      </c>
      <c r="X25" s="60"/>
      <c r="Y25" s="59">
        <v>373948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209389</v>
      </c>
      <c r="H40" s="343">
        <f t="shared" si="9"/>
        <v>209389</v>
      </c>
      <c r="I40" s="343">
        <f t="shared" si="9"/>
        <v>0</v>
      </c>
      <c r="J40" s="345">
        <f t="shared" si="9"/>
        <v>418778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418778</v>
      </c>
      <c r="X40" s="343">
        <f t="shared" si="9"/>
        <v>0</v>
      </c>
      <c r="Y40" s="345">
        <f t="shared" si="9"/>
        <v>418778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>
        <v>209389</v>
      </c>
      <c r="H44" s="54">
        <v>209389</v>
      </c>
      <c r="I44" s="54"/>
      <c r="J44" s="53">
        <v>418778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418778</v>
      </c>
      <c r="X44" s="54"/>
      <c r="Y44" s="53">
        <v>418778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4128550</v>
      </c>
      <c r="F60" s="264">
        <f t="shared" si="14"/>
        <v>4128550</v>
      </c>
      <c r="G60" s="264">
        <f t="shared" si="14"/>
        <v>396363</v>
      </c>
      <c r="H60" s="219">
        <f t="shared" si="14"/>
        <v>396363</v>
      </c>
      <c r="I60" s="219">
        <f t="shared" si="14"/>
        <v>0</v>
      </c>
      <c r="J60" s="264">
        <f t="shared" si="14"/>
        <v>792726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792726</v>
      </c>
      <c r="X60" s="219">
        <f t="shared" si="14"/>
        <v>2064275</v>
      </c>
      <c r="Y60" s="264">
        <f t="shared" si="14"/>
        <v>-1271549</v>
      </c>
      <c r="Z60" s="337">
        <f>+IF(X60&lt;&gt;0,+(Y60/X60)*100,0)</f>
        <v>-61.59784912378438</v>
      </c>
      <c r="AA60" s="232">
        <f>+AA57+AA54+AA51+AA40+AA37+AA34+AA22+AA5</f>
        <v>4128550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2019-01-31T13:04:00Z</dcterms:created>
  <dcterms:modified xsi:type="dcterms:W3CDTF">2019-01-31T13:04:04Z</dcterms:modified>
  <cp:category/>
  <cp:version/>
  <cp:contentType/>
  <cp:contentStatus/>
</cp:coreProperties>
</file>