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<sst xmlns="http://schemas.openxmlformats.org/spreadsheetml/2006/main" count="859" uniqueCount="304">
  <si>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Matjhabeng(FS184)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</si>
  <si>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</si>
  <si>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</si>
  <si>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</si>
  <si>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</si>
  <si>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</si>
  <si>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</si>
  <si>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</si>
  <si>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</si>
  <si>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</si>
  <si>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</si>
  <si>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</si>
  <si>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</si>
  <si>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</si>
  <si>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</si>
  <si>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</si>
  <si>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</si>
  <si>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</si>
  <si>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</si>
  <si>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</si>
  <si>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</si>
  <si>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</si>
  <si>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</si>
  <si>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</si>
  <si>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</si>
  <si>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</si>
  <si>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</si>
  <si>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</si>
  <si>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</si>
  <si>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</si>
  <si>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</si>
  <si>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</si>
  <si>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</si>
  <si>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</si>
  <si>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</si>
  <si>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</si>
  <si>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</si>
  <si>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</si>
  <si>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</si>
  <si>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</si>
  <si>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</si>
  <si>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</si>
  <si>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</si>
  <si>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</si>
  <si>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</si>
  <si>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</si>
  <si>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</si>
  <si>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</si>
  <si>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</si>
  <si>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</si>
  <si>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</si>
  <si>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</si>
  <si>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</si>
  <si>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</si>
  <si>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</si>
  <si>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</si>
  <si>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</si>
  <si>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</si>
  <si>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</si>
  <si>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</si>
  <si>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</si>
  <si>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</si>
  <si>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</si>
  <si>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</si>
  <si>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</si>
  <si>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</si>
  <si>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</si>
  <si>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</si>
  <si>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</si>
  <si>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</si>
  <si>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Matjhabeng(FS184)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</si>
  <si>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</si>
  <si>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</si>
  <si>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</si>
  <si>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</si>
  <si>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</si>
  <si>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</si>
  <si>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</si>
  <si>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</si>
  <si>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</si>
  <si>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</si>
  <si>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</si>
  <si>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</si>
  <si>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</si>
  <si>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</si>
  <si>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</si>
  <si>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</si>
  <si>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</si>
  <si>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</si>
  <si>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</si>
  <si>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</si>
  <si>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</si>
  <si>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</si>
  <si>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</si>
  <si>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</si>
  <si>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</si>
  <si>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</si>
  <si>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</si>
  <si>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</si>
  <si>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</si>
  <si>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Matjhabeng(FS184)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</si>
  <si>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</si>
  <si>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</si>
  <si>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</si>
  <si>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</si>
  <si>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</si>
  <si>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</si>
  <si>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</si>
  <si>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</si>
  <si>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</si>
  <si>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</si>
  <si>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</si>
  <si>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</si>
  <si>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</si>
  <si>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</si>
  <si>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</si>
  <si>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</si>
  <si>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</si>
  <si>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</si>
  <si>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</si>
  <si>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</si>
  <si>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</si>
  <si>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</si>
  <si>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</si>
  <si>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</si>
  <si>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</si>
  <si>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</si>
  <si>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</si>
  <si>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</si>
  <si>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Matjhabeng(FS184)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</si>
  <si>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</si>
  <si>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</si>
  <si>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</si>
  <si>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</si>
  <si>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</si>
  <si>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</si>
  <si>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</si>
  <si>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</si>
  <si>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</si>
  <si>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</si>
  <si>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Matjhabeng(FS184)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</si>
  <si>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</si>
  <si>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</si>
  <si>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</si>
  <si>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</si>
  <si>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</si>
  <si>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</si>
  <si>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</si>
  <si>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</si>
  <si>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</si>
  <si>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</si>
  <si>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</si>
  <si>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</si>
  <si>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</si>
  <si>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</si>
  <si>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</si>
  <si>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</si>
  <si>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</si>
  <si>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</si>
  <si>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</si>
  <si>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</si>
  <si>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</si>
  <si>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</si>
  <si>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</si>
  <si>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</si>
  <si>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</si>
  <si>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</si>
  <si>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</si>
  <si>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</si>
  <si>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</si>
  <si>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</si>
  <si>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</si>
  <si>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</si>
  <si>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</si>
  <si>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Matjhabeng(FS184)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</si>
  <si>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</si>
  <si>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</si>
  <si>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</si>
  <si>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</si>
  <si>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</si>
  <si>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</si>
  <si>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</si>
  <si>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</si>
  <si>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</si>
  <si>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</si>
  <si>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</si>
  <si>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</si>
  <si>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</si>
  <si>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</si>
  <si>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</si>
  <si>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</si>
  <si>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</si>
  <si>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</si>
  <si>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</si>
  <si>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</si>
  <si>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</si>
  <si>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</si>
  <si>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</si>
  <si>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</si>
  <si>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</si>
  <si>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</si>
  <si>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</si>
  <si>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Matjhabeng(FS184)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</si>
  <si>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</si>
  <si>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</si>
  <si>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</si>
  <si>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</si>
  <si>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</si>
  <si>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</si>
  <si>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</si>
  <si>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</si>
  <si>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</si>
  <si>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</si>
  <si>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</si>
  <si>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</si>
  <si>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</si>
  <si>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</si>
  <si>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</si>
  <si>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</si>
  <si>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</si>
  <si>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</si>
  <si>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</si>
  <si>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</si>
  <si>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</si>
  <si>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</si>
  <si>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</si>
  <si>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</si>
  <si>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</si>
  <si>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Matjhabeng(FS184)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</si>
  <si>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</si>
  <si>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</si>
  <si>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</si>
  <si>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</si>
  <si>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</si>
  <si>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</si>
  <si>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</si>
  <si>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</si>
  <si>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</si>
  <si>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</si>
  <si>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</si>
  <si>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</si>
  <si>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</si>
  <si>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</si>
  <si>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</si>
  <si>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</si>
  <si>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</si>
  <si>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</si>
  <si>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</si>
  <si>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</si>
  <si>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</si>
  <si>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</si>
  <si>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</si>
  <si>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</si>
  <si>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</si>
  <si>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</si>
  <si>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</si>
  <si>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</si>
  <si>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</si>
  <si>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</si>
  <si>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</si>
  <si>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</si>
  <si>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</si>
  <si>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</si>
  <si>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</si>
  <si>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Matjhabeng(FS184)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</si>
  <si>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</si>
  <si>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</si>
  <si>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Matjhabeng(FS184)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</si>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</sst>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298925235</v>
      </c>
      <c r="C5" s="19">
        <v>0</v>
      </c>
      <c r="D5" s="59">
        <v>294052535</v>
      </c>
      <c r="E5" s="60">
        <v>294052535</v>
      </c>
      <c r="F5" s="60">
        <v>25989936</v>
      </c>
      <c r="G5" s="60">
        <v>25422477</v>
      </c>
      <c r="H5" s="60">
        <v>25419525</v>
      </c>
      <c r="I5" s="60">
        <v>76831938</v>
      </c>
      <c r="J5" s="60">
        <v>25418747</v>
      </c>
      <c r="K5" s="60">
        <v>25419890</v>
      </c>
      <c r="L5" s="60">
        <v>25446418</v>
      </c>
      <c r="M5" s="60">
        <v>76285055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153116993</v>
      </c>
      <c r="W5" s="60">
        <v>147026268</v>
      </c>
      <c r="X5" s="60">
        <v>6090725</v>
      </c>
      <c r="Y5" s="61">
        <v>4.14</v>
      </c>
      <c r="Z5" s="62">
        <v>294052535</v>
      </c>
    </row>
    <row r="6" spans="1:26" ht="12.75">
      <c r="A6" s="58" t="s">
        <v>32</v>
      </c>
      <c r="B6" s="19">
        <v>1097788518</v>
      </c>
      <c r="C6" s="19">
        <v>0</v>
      </c>
      <c r="D6" s="59">
        <v>1278744423</v>
      </c>
      <c r="E6" s="60">
        <v>1278744423</v>
      </c>
      <c r="F6" s="60">
        <v>142162979</v>
      </c>
      <c r="G6" s="60">
        <v>109718706</v>
      </c>
      <c r="H6" s="60">
        <v>105590750</v>
      </c>
      <c r="I6" s="60">
        <v>357472435</v>
      </c>
      <c r="J6" s="60">
        <v>98074923</v>
      </c>
      <c r="K6" s="60">
        <v>117014535</v>
      </c>
      <c r="L6" s="60">
        <v>95525191</v>
      </c>
      <c r="M6" s="60">
        <v>310614649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668087084</v>
      </c>
      <c r="W6" s="60">
        <v>639372210</v>
      </c>
      <c r="X6" s="60">
        <v>28714874</v>
      </c>
      <c r="Y6" s="61">
        <v>4.49</v>
      </c>
      <c r="Z6" s="62">
        <v>1278744423</v>
      </c>
    </row>
    <row r="7" spans="1:26" ht="12.75">
      <c r="A7" s="58" t="s">
        <v>33</v>
      </c>
      <c r="B7" s="19">
        <v>1516387</v>
      </c>
      <c r="C7" s="19">
        <v>0</v>
      </c>
      <c r="D7" s="59">
        <v>3639279</v>
      </c>
      <c r="E7" s="60">
        <v>3639279</v>
      </c>
      <c r="F7" s="60">
        <v>50408</v>
      </c>
      <c r="G7" s="60">
        <v>176606</v>
      </c>
      <c r="H7" s="60">
        <v>40027</v>
      </c>
      <c r="I7" s="60">
        <v>267041</v>
      </c>
      <c r="J7" s="60">
        <v>13416</v>
      </c>
      <c r="K7" s="60">
        <v>18258</v>
      </c>
      <c r="L7" s="60">
        <v>14516</v>
      </c>
      <c r="M7" s="60">
        <v>46190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313231</v>
      </c>
      <c r="W7" s="60">
        <v>1819638</v>
      </c>
      <c r="X7" s="60">
        <v>-1506407</v>
      </c>
      <c r="Y7" s="61">
        <v>-82.79</v>
      </c>
      <c r="Z7" s="62">
        <v>3639279</v>
      </c>
    </row>
    <row r="8" spans="1:26" ht="12.75">
      <c r="A8" s="58" t="s">
        <v>34</v>
      </c>
      <c r="B8" s="19">
        <v>399296615</v>
      </c>
      <c r="C8" s="19">
        <v>0</v>
      </c>
      <c r="D8" s="59">
        <v>461252000</v>
      </c>
      <c r="E8" s="60">
        <v>461252000</v>
      </c>
      <c r="F8" s="60">
        <v>191265000</v>
      </c>
      <c r="G8" s="60">
        <v>0</v>
      </c>
      <c r="H8" s="60">
        <v>0</v>
      </c>
      <c r="I8" s="60">
        <v>191265000</v>
      </c>
      <c r="J8" s="60">
        <v>0</v>
      </c>
      <c r="K8" s="60">
        <v>0</v>
      </c>
      <c r="L8" s="60">
        <v>129707000</v>
      </c>
      <c r="M8" s="60">
        <v>129707000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320972000</v>
      </c>
      <c r="W8" s="60">
        <v>307501334</v>
      </c>
      <c r="X8" s="60">
        <v>13470666</v>
      </c>
      <c r="Y8" s="61">
        <v>4.38</v>
      </c>
      <c r="Z8" s="62">
        <v>461252000</v>
      </c>
    </row>
    <row r="9" spans="1:26" ht="12.75">
      <c r="A9" s="58" t="s">
        <v>35</v>
      </c>
      <c r="B9" s="19">
        <v>234118026</v>
      </c>
      <c r="C9" s="19">
        <v>0</v>
      </c>
      <c r="D9" s="59">
        <v>452609913</v>
      </c>
      <c r="E9" s="60">
        <v>452609913</v>
      </c>
      <c r="F9" s="60">
        <v>24029415</v>
      </c>
      <c r="G9" s="60">
        <v>17525513</v>
      </c>
      <c r="H9" s="60">
        <v>18146805</v>
      </c>
      <c r="I9" s="60">
        <v>59701733</v>
      </c>
      <c r="J9" s="60">
        <v>18562050</v>
      </c>
      <c r="K9" s="60">
        <v>17573960</v>
      </c>
      <c r="L9" s="60">
        <v>-7599187</v>
      </c>
      <c r="M9" s="60">
        <v>28536823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88238556</v>
      </c>
      <c r="W9" s="60">
        <v>226304958</v>
      </c>
      <c r="X9" s="60">
        <v>-138066402</v>
      </c>
      <c r="Y9" s="61">
        <v>-61.01</v>
      </c>
      <c r="Z9" s="62">
        <v>452609913</v>
      </c>
    </row>
    <row r="10" spans="1:26" ht="22.5">
      <c r="A10" s="63" t="s">
        <v>279</v>
      </c>
      <c r="B10" s="64">
        <f>SUM(B5:B9)</f>
        <v>2031644781</v>
      </c>
      <c r="C10" s="64">
        <f>SUM(C5:C9)</f>
        <v>0</v>
      </c>
      <c r="D10" s="65">
        <f aca="true" t="shared" si="0" ref="D10:Z10">SUM(D5:D9)</f>
        <v>2490298150</v>
      </c>
      <c r="E10" s="66">
        <f t="shared" si="0"/>
        <v>2490298150</v>
      </c>
      <c r="F10" s="66">
        <f t="shared" si="0"/>
        <v>383497738</v>
      </c>
      <c r="G10" s="66">
        <f t="shared" si="0"/>
        <v>152843302</v>
      </c>
      <c r="H10" s="66">
        <f t="shared" si="0"/>
        <v>149197107</v>
      </c>
      <c r="I10" s="66">
        <f t="shared" si="0"/>
        <v>685538147</v>
      </c>
      <c r="J10" s="66">
        <f t="shared" si="0"/>
        <v>142069136</v>
      </c>
      <c r="K10" s="66">
        <f t="shared" si="0"/>
        <v>160026643</v>
      </c>
      <c r="L10" s="66">
        <f t="shared" si="0"/>
        <v>243093938</v>
      </c>
      <c r="M10" s="66">
        <f t="shared" si="0"/>
        <v>545189717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1230727864</v>
      </c>
      <c r="W10" s="66">
        <f t="shared" si="0"/>
        <v>1322024408</v>
      </c>
      <c r="X10" s="66">
        <f t="shared" si="0"/>
        <v>-91296544</v>
      </c>
      <c r="Y10" s="67">
        <f>+IF(W10&lt;&gt;0,(X10/W10)*100,0)</f>
        <v>-6.905813799468065</v>
      </c>
      <c r="Z10" s="68">
        <f t="shared" si="0"/>
        <v>2490298150</v>
      </c>
    </row>
    <row r="11" spans="1:26" ht="12.75">
      <c r="A11" s="58" t="s">
        <v>37</v>
      </c>
      <c r="B11" s="19">
        <v>691252685</v>
      </c>
      <c r="C11" s="19">
        <v>0</v>
      </c>
      <c r="D11" s="59">
        <v>732641693</v>
      </c>
      <c r="E11" s="60">
        <v>732641693</v>
      </c>
      <c r="F11" s="60">
        <v>50866568</v>
      </c>
      <c r="G11" s="60">
        <v>62609381</v>
      </c>
      <c r="H11" s="60">
        <v>57053568</v>
      </c>
      <c r="I11" s="60">
        <v>170529517</v>
      </c>
      <c r="J11" s="60">
        <v>56542990</v>
      </c>
      <c r="K11" s="60">
        <v>53114098</v>
      </c>
      <c r="L11" s="60">
        <v>53007413</v>
      </c>
      <c r="M11" s="60">
        <v>162664501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333194018</v>
      </c>
      <c r="W11" s="60">
        <v>366320844</v>
      </c>
      <c r="X11" s="60">
        <v>-33126826</v>
      </c>
      <c r="Y11" s="61">
        <v>-9.04</v>
      </c>
      <c r="Z11" s="62">
        <v>732641693</v>
      </c>
    </row>
    <row r="12" spans="1:26" ht="12.75">
      <c r="A12" s="58" t="s">
        <v>38</v>
      </c>
      <c r="B12" s="19">
        <v>31681458</v>
      </c>
      <c r="C12" s="19">
        <v>0</v>
      </c>
      <c r="D12" s="59">
        <v>30822489</v>
      </c>
      <c r="E12" s="60">
        <v>30822489</v>
      </c>
      <c r="F12" s="60">
        <v>2745049</v>
      </c>
      <c r="G12" s="60">
        <v>3037963</v>
      </c>
      <c r="H12" s="60">
        <v>2664777</v>
      </c>
      <c r="I12" s="60">
        <v>8447789</v>
      </c>
      <c r="J12" s="60">
        <v>2728849</v>
      </c>
      <c r="K12" s="60">
        <v>2643051</v>
      </c>
      <c r="L12" s="60">
        <v>2749736</v>
      </c>
      <c r="M12" s="60">
        <v>8121636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16569425</v>
      </c>
      <c r="W12" s="60">
        <v>15411252</v>
      </c>
      <c r="X12" s="60">
        <v>1158173</v>
      </c>
      <c r="Y12" s="61">
        <v>7.52</v>
      </c>
      <c r="Z12" s="62">
        <v>30822489</v>
      </c>
    </row>
    <row r="13" spans="1:26" ht="12.75">
      <c r="A13" s="58" t="s">
        <v>280</v>
      </c>
      <c r="B13" s="19">
        <v>214017123</v>
      </c>
      <c r="C13" s="19">
        <v>0</v>
      </c>
      <c r="D13" s="59">
        <v>136000000</v>
      </c>
      <c r="E13" s="60">
        <v>136000000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67999998</v>
      </c>
      <c r="X13" s="60">
        <v>-67999998</v>
      </c>
      <c r="Y13" s="61">
        <v>-100</v>
      </c>
      <c r="Z13" s="62">
        <v>136000000</v>
      </c>
    </row>
    <row r="14" spans="1:26" ht="12.75">
      <c r="A14" s="58" t="s">
        <v>40</v>
      </c>
      <c r="B14" s="19">
        <v>202260531</v>
      </c>
      <c r="C14" s="19">
        <v>0</v>
      </c>
      <c r="D14" s="59">
        <v>133864802</v>
      </c>
      <c r="E14" s="60">
        <v>133864802</v>
      </c>
      <c r="F14" s="60">
        <v>868</v>
      </c>
      <c r="G14" s="60">
        <v>106804</v>
      </c>
      <c r="H14" s="60">
        <v>9769</v>
      </c>
      <c r="I14" s="60">
        <v>117441</v>
      </c>
      <c r="J14" s="60">
        <v>4642</v>
      </c>
      <c r="K14" s="60">
        <v>54714</v>
      </c>
      <c r="L14" s="60">
        <v>52567</v>
      </c>
      <c r="M14" s="60">
        <v>111923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229364</v>
      </c>
      <c r="W14" s="60">
        <v>66932400</v>
      </c>
      <c r="X14" s="60">
        <v>-66703036</v>
      </c>
      <c r="Y14" s="61">
        <v>-99.66</v>
      </c>
      <c r="Z14" s="62">
        <v>133864802</v>
      </c>
    </row>
    <row r="15" spans="1:26" ht="12.75">
      <c r="A15" s="58" t="s">
        <v>41</v>
      </c>
      <c r="B15" s="19">
        <v>1014211192</v>
      </c>
      <c r="C15" s="19">
        <v>0</v>
      </c>
      <c r="D15" s="59">
        <v>1043712277</v>
      </c>
      <c r="E15" s="60">
        <v>1043712277</v>
      </c>
      <c r="F15" s="60">
        <v>73063929</v>
      </c>
      <c r="G15" s="60">
        <v>28814619</v>
      </c>
      <c r="H15" s="60">
        <v>14591800</v>
      </c>
      <c r="I15" s="60">
        <v>116470348</v>
      </c>
      <c r="J15" s="60">
        <v>24386373</v>
      </c>
      <c r="K15" s="60">
        <v>6115937</v>
      </c>
      <c r="L15" s="60">
        <v>91331429</v>
      </c>
      <c r="M15" s="60">
        <v>121833739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238304087</v>
      </c>
      <c r="W15" s="60">
        <v>521856132</v>
      </c>
      <c r="X15" s="60">
        <v>-283552045</v>
      </c>
      <c r="Y15" s="61">
        <v>-54.34</v>
      </c>
      <c r="Z15" s="62">
        <v>1043712277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889830650</v>
      </c>
      <c r="C17" s="19">
        <v>0</v>
      </c>
      <c r="D17" s="59">
        <v>338395051</v>
      </c>
      <c r="E17" s="60">
        <v>338395051</v>
      </c>
      <c r="F17" s="60">
        <v>10594615</v>
      </c>
      <c r="G17" s="60">
        <v>21769551</v>
      </c>
      <c r="H17" s="60">
        <v>22765735</v>
      </c>
      <c r="I17" s="60">
        <v>55129901</v>
      </c>
      <c r="J17" s="60">
        <v>31740825</v>
      </c>
      <c r="K17" s="60">
        <v>12452638</v>
      </c>
      <c r="L17" s="60">
        <v>34000444</v>
      </c>
      <c r="M17" s="60">
        <v>78193907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133323808</v>
      </c>
      <c r="W17" s="60">
        <v>169197522</v>
      </c>
      <c r="X17" s="60">
        <v>-35873714</v>
      </c>
      <c r="Y17" s="61">
        <v>-21.2</v>
      </c>
      <c r="Z17" s="62">
        <v>338395051</v>
      </c>
    </row>
    <row r="18" spans="1:26" ht="12.75">
      <c r="A18" s="70" t="s">
        <v>44</v>
      </c>
      <c r="B18" s="71">
        <f>SUM(B11:B17)</f>
        <v>3043253639</v>
      </c>
      <c r="C18" s="71">
        <f>SUM(C11:C17)</f>
        <v>0</v>
      </c>
      <c r="D18" s="72">
        <f aca="true" t="shared" si="1" ref="D18:Z18">SUM(D11:D17)</f>
        <v>2415436312</v>
      </c>
      <c r="E18" s="73">
        <f t="shared" si="1"/>
        <v>2415436312</v>
      </c>
      <c r="F18" s="73">
        <f t="shared" si="1"/>
        <v>137271029</v>
      </c>
      <c r="G18" s="73">
        <f t="shared" si="1"/>
        <v>116338318</v>
      </c>
      <c r="H18" s="73">
        <f t="shared" si="1"/>
        <v>97085649</v>
      </c>
      <c r="I18" s="73">
        <f t="shared" si="1"/>
        <v>350694996</v>
      </c>
      <c r="J18" s="73">
        <f t="shared" si="1"/>
        <v>115403679</v>
      </c>
      <c r="K18" s="73">
        <f t="shared" si="1"/>
        <v>74380438</v>
      </c>
      <c r="L18" s="73">
        <f t="shared" si="1"/>
        <v>181141589</v>
      </c>
      <c r="M18" s="73">
        <f t="shared" si="1"/>
        <v>370925706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721620702</v>
      </c>
      <c r="W18" s="73">
        <f t="shared" si="1"/>
        <v>1207718148</v>
      </c>
      <c r="X18" s="73">
        <f t="shared" si="1"/>
        <v>-486097446</v>
      </c>
      <c r="Y18" s="67">
        <f>+IF(W18&lt;&gt;0,(X18/W18)*100,0)</f>
        <v>-40.249245803334574</v>
      </c>
      <c r="Z18" s="74">
        <f t="shared" si="1"/>
        <v>2415436312</v>
      </c>
    </row>
    <row r="19" spans="1:26" ht="12.75">
      <c r="A19" s="70" t="s">
        <v>45</v>
      </c>
      <c r="B19" s="75">
        <f>+B10-B18</f>
        <v>-1011608858</v>
      </c>
      <c r="C19" s="75">
        <f>+C10-C18</f>
        <v>0</v>
      </c>
      <c r="D19" s="76">
        <f aca="true" t="shared" si="2" ref="D19:Z19">+D10-D18</f>
        <v>74861838</v>
      </c>
      <c r="E19" s="77">
        <f t="shared" si="2"/>
        <v>74861838</v>
      </c>
      <c r="F19" s="77">
        <f t="shared" si="2"/>
        <v>246226709</v>
      </c>
      <c r="G19" s="77">
        <f t="shared" si="2"/>
        <v>36504984</v>
      </c>
      <c r="H19" s="77">
        <f t="shared" si="2"/>
        <v>52111458</v>
      </c>
      <c r="I19" s="77">
        <f t="shared" si="2"/>
        <v>334843151</v>
      </c>
      <c r="J19" s="77">
        <f t="shared" si="2"/>
        <v>26665457</v>
      </c>
      <c r="K19" s="77">
        <f t="shared" si="2"/>
        <v>85646205</v>
      </c>
      <c r="L19" s="77">
        <f t="shared" si="2"/>
        <v>61952349</v>
      </c>
      <c r="M19" s="77">
        <f t="shared" si="2"/>
        <v>174264011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509107162</v>
      </c>
      <c r="W19" s="77">
        <f>IF(E10=E18,0,W10-W18)</f>
        <v>114306260</v>
      </c>
      <c r="X19" s="77">
        <f t="shared" si="2"/>
        <v>394800902</v>
      </c>
      <c r="Y19" s="78">
        <f>+IF(W19&lt;&gt;0,(X19/W19)*100,0)</f>
        <v>345.38869699699734</v>
      </c>
      <c r="Z19" s="79">
        <f t="shared" si="2"/>
        <v>74861838</v>
      </c>
    </row>
    <row r="20" spans="1:26" ht="12.75">
      <c r="A20" s="58" t="s">
        <v>46</v>
      </c>
      <c r="B20" s="19">
        <v>141910658</v>
      </c>
      <c r="C20" s="19">
        <v>0</v>
      </c>
      <c r="D20" s="59">
        <v>163406000</v>
      </c>
      <c r="E20" s="60">
        <v>163406000</v>
      </c>
      <c r="F20" s="60">
        <v>75681000</v>
      </c>
      <c r="G20" s="60">
        <v>0</v>
      </c>
      <c r="H20" s="60">
        <v>0</v>
      </c>
      <c r="I20" s="60">
        <v>75681000</v>
      </c>
      <c r="J20" s="60">
        <v>14000000</v>
      </c>
      <c r="K20" s="60">
        <v>0</v>
      </c>
      <c r="L20" s="60">
        <v>15515000</v>
      </c>
      <c r="M20" s="60">
        <v>29515000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105196000</v>
      </c>
      <c r="W20" s="60">
        <v>108937334</v>
      </c>
      <c r="X20" s="60">
        <v>-3741334</v>
      </c>
      <c r="Y20" s="61">
        <v>-3.43</v>
      </c>
      <c r="Z20" s="62">
        <v>163406000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-869698200</v>
      </c>
      <c r="C22" s="86">
        <f>SUM(C19:C21)</f>
        <v>0</v>
      </c>
      <c r="D22" s="87">
        <f aca="true" t="shared" si="3" ref="D22:Z22">SUM(D19:D21)</f>
        <v>238267838</v>
      </c>
      <c r="E22" s="88">
        <f t="shared" si="3"/>
        <v>238267838</v>
      </c>
      <c r="F22" s="88">
        <f t="shared" si="3"/>
        <v>321907709</v>
      </c>
      <c r="G22" s="88">
        <f t="shared" si="3"/>
        <v>36504984</v>
      </c>
      <c r="H22" s="88">
        <f t="shared" si="3"/>
        <v>52111458</v>
      </c>
      <c r="I22" s="88">
        <f t="shared" si="3"/>
        <v>410524151</v>
      </c>
      <c r="J22" s="88">
        <f t="shared" si="3"/>
        <v>40665457</v>
      </c>
      <c r="K22" s="88">
        <f t="shared" si="3"/>
        <v>85646205</v>
      </c>
      <c r="L22" s="88">
        <f t="shared" si="3"/>
        <v>77467349</v>
      </c>
      <c r="M22" s="88">
        <f t="shared" si="3"/>
        <v>203779011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614303162</v>
      </c>
      <c r="W22" s="88">
        <f t="shared" si="3"/>
        <v>223243594</v>
      </c>
      <c r="X22" s="88">
        <f t="shared" si="3"/>
        <v>391059568</v>
      </c>
      <c r="Y22" s="89">
        <f>+IF(W22&lt;&gt;0,(X22/W22)*100,0)</f>
        <v>175.17168622540632</v>
      </c>
      <c r="Z22" s="90">
        <f t="shared" si="3"/>
        <v>238267838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-869698200</v>
      </c>
      <c r="C24" s="75">
        <f>SUM(C22:C23)</f>
        <v>0</v>
      </c>
      <c r="D24" s="76">
        <f aca="true" t="shared" si="4" ref="D24:Z24">SUM(D22:D23)</f>
        <v>238267838</v>
      </c>
      <c r="E24" s="77">
        <f t="shared" si="4"/>
        <v>238267838</v>
      </c>
      <c r="F24" s="77">
        <f t="shared" si="4"/>
        <v>321907709</v>
      </c>
      <c r="G24" s="77">
        <f t="shared" si="4"/>
        <v>36504984</v>
      </c>
      <c r="H24" s="77">
        <f t="shared" si="4"/>
        <v>52111458</v>
      </c>
      <c r="I24" s="77">
        <f t="shared" si="4"/>
        <v>410524151</v>
      </c>
      <c r="J24" s="77">
        <f t="shared" si="4"/>
        <v>40665457</v>
      </c>
      <c r="K24" s="77">
        <f t="shared" si="4"/>
        <v>85646205</v>
      </c>
      <c r="L24" s="77">
        <f t="shared" si="4"/>
        <v>77467349</v>
      </c>
      <c r="M24" s="77">
        <f t="shared" si="4"/>
        <v>203779011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614303162</v>
      </c>
      <c r="W24" s="77">
        <f t="shared" si="4"/>
        <v>223243594</v>
      </c>
      <c r="X24" s="77">
        <f t="shared" si="4"/>
        <v>391059568</v>
      </c>
      <c r="Y24" s="78">
        <f>+IF(W24&lt;&gt;0,(X24/W24)*100,0)</f>
        <v>175.17168622540632</v>
      </c>
      <c r="Z24" s="79">
        <f t="shared" si="4"/>
        <v>238267838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170249094</v>
      </c>
      <c r="C27" s="22">
        <v>0</v>
      </c>
      <c r="D27" s="99">
        <v>163406000</v>
      </c>
      <c r="E27" s="100">
        <v>163406000</v>
      </c>
      <c r="F27" s="100">
        <v>11052965</v>
      </c>
      <c r="G27" s="100">
        <v>5308382</v>
      </c>
      <c r="H27" s="100">
        <v>6727156</v>
      </c>
      <c r="I27" s="100">
        <v>23088503</v>
      </c>
      <c r="J27" s="100">
        <v>14408882</v>
      </c>
      <c r="K27" s="100">
        <v>14477530</v>
      </c>
      <c r="L27" s="100">
        <v>6611018</v>
      </c>
      <c r="M27" s="100">
        <v>35497430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58585933</v>
      </c>
      <c r="W27" s="100">
        <v>81703000</v>
      </c>
      <c r="X27" s="100">
        <v>-23117067</v>
      </c>
      <c r="Y27" s="101">
        <v>-28.29</v>
      </c>
      <c r="Z27" s="102">
        <v>163406000</v>
      </c>
    </row>
    <row r="28" spans="1:26" ht="12.75">
      <c r="A28" s="103" t="s">
        <v>46</v>
      </c>
      <c r="B28" s="19">
        <v>141910658</v>
      </c>
      <c r="C28" s="19">
        <v>0</v>
      </c>
      <c r="D28" s="59">
        <v>163406000</v>
      </c>
      <c r="E28" s="60">
        <v>163406000</v>
      </c>
      <c r="F28" s="60">
        <v>11052988</v>
      </c>
      <c r="G28" s="60">
        <v>5308382</v>
      </c>
      <c r="H28" s="60">
        <v>6727156</v>
      </c>
      <c r="I28" s="60">
        <v>23088526</v>
      </c>
      <c r="J28" s="60">
        <v>14408882</v>
      </c>
      <c r="K28" s="60">
        <v>14477530</v>
      </c>
      <c r="L28" s="60">
        <v>6611018</v>
      </c>
      <c r="M28" s="60">
        <v>35497430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58585956</v>
      </c>
      <c r="W28" s="60">
        <v>81703000</v>
      </c>
      <c r="X28" s="60">
        <v>-23117044</v>
      </c>
      <c r="Y28" s="61">
        <v>-28.29</v>
      </c>
      <c r="Z28" s="62">
        <v>163406000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28338436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170249094</v>
      </c>
      <c r="C32" s="22">
        <f>SUM(C28:C31)</f>
        <v>0</v>
      </c>
      <c r="D32" s="99">
        <f aca="true" t="shared" si="5" ref="D32:Z32">SUM(D28:D31)</f>
        <v>163406000</v>
      </c>
      <c r="E32" s="100">
        <f t="shared" si="5"/>
        <v>163406000</v>
      </c>
      <c r="F32" s="100">
        <f t="shared" si="5"/>
        <v>11052988</v>
      </c>
      <c r="G32" s="100">
        <f t="shared" si="5"/>
        <v>5308382</v>
      </c>
      <c r="H32" s="100">
        <f t="shared" si="5"/>
        <v>6727156</v>
      </c>
      <c r="I32" s="100">
        <f t="shared" si="5"/>
        <v>23088526</v>
      </c>
      <c r="J32" s="100">
        <f t="shared" si="5"/>
        <v>14408882</v>
      </c>
      <c r="K32" s="100">
        <f t="shared" si="5"/>
        <v>14477530</v>
      </c>
      <c r="L32" s="100">
        <f t="shared" si="5"/>
        <v>6611018</v>
      </c>
      <c r="M32" s="100">
        <f t="shared" si="5"/>
        <v>35497430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58585956</v>
      </c>
      <c r="W32" s="100">
        <f t="shared" si="5"/>
        <v>81703000</v>
      </c>
      <c r="X32" s="100">
        <f t="shared" si="5"/>
        <v>-23117044</v>
      </c>
      <c r="Y32" s="101">
        <f>+IF(W32&lt;&gt;0,(X32/W32)*100,0)</f>
        <v>-28.293996548474354</v>
      </c>
      <c r="Z32" s="102">
        <f t="shared" si="5"/>
        <v>163406000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1349673449</v>
      </c>
      <c r="C35" s="19">
        <v>0</v>
      </c>
      <c r="D35" s="59">
        <v>4861776000</v>
      </c>
      <c r="E35" s="60">
        <v>4861776000</v>
      </c>
      <c r="F35" s="60">
        <v>141538186</v>
      </c>
      <c r="G35" s="60">
        <v>146160421</v>
      </c>
      <c r="H35" s="60">
        <v>204477288</v>
      </c>
      <c r="I35" s="60">
        <v>204477288</v>
      </c>
      <c r="J35" s="60">
        <v>239393903</v>
      </c>
      <c r="K35" s="60">
        <v>314589790</v>
      </c>
      <c r="L35" s="60">
        <v>387360406</v>
      </c>
      <c r="M35" s="60">
        <v>387360406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387360406</v>
      </c>
      <c r="W35" s="60">
        <v>2430888000</v>
      </c>
      <c r="X35" s="60">
        <v>-2043527594</v>
      </c>
      <c r="Y35" s="61">
        <v>-84.07</v>
      </c>
      <c r="Z35" s="62">
        <v>4861776000</v>
      </c>
    </row>
    <row r="36" spans="1:26" ht="12.75">
      <c r="A36" s="58" t="s">
        <v>57</v>
      </c>
      <c r="B36" s="19">
        <v>5379940201</v>
      </c>
      <c r="C36" s="19">
        <v>0</v>
      </c>
      <c r="D36" s="59">
        <v>4517977000</v>
      </c>
      <c r="E36" s="60">
        <v>4517977000</v>
      </c>
      <c r="F36" s="60">
        <v>105669</v>
      </c>
      <c r="G36" s="60">
        <v>1850415</v>
      </c>
      <c r="H36" s="60">
        <v>6897374</v>
      </c>
      <c r="I36" s="60">
        <v>6897374</v>
      </c>
      <c r="J36" s="60">
        <v>19406958</v>
      </c>
      <c r="K36" s="60">
        <v>34780618</v>
      </c>
      <c r="L36" s="60">
        <v>41254782</v>
      </c>
      <c r="M36" s="60">
        <v>41254782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41254782</v>
      </c>
      <c r="W36" s="60">
        <v>2258988500</v>
      </c>
      <c r="X36" s="60">
        <v>-2217733718</v>
      </c>
      <c r="Y36" s="61">
        <v>-98.17</v>
      </c>
      <c r="Z36" s="62">
        <v>4517977000</v>
      </c>
    </row>
    <row r="37" spans="1:26" ht="12.75">
      <c r="A37" s="58" t="s">
        <v>58</v>
      </c>
      <c r="B37" s="19">
        <v>4757967388</v>
      </c>
      <c r="C37" s="19">
        <v>0</v>
      </c>
      <c r="D37" s="59">
        <v>3000000000</v>
      </c>
      <c r="E37" s="60">
        <v>3000000000</v>
      </c>
      <c r="F37" s="60">
        <v>-147825210</v>
      </c>
      <c r="G37" s="60">
        <v>-116274819</v>
      </c>
      <c r="H37" s="60">
        <v>-93968626</v>
      </c>
      <c r="I37" s="60">
        <v>-93968626</v>
      </c>
      <c r="J37" s="60">
        <v>-76830123</v>
      </c>
      <c r="K37" s="60">
        <v>-56203433</v>
      </c>
      <c r="L37" s="60">
        <v>-30862334</v>
      </c>
      <c r="M37" s="60">
        <v>-30862334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-30862334</v>
      </c>
      <c r="W37" s="60">
        <v>1500000000</v>
      </c>
      <c r="X37" s="60">
        <v>-1530862334</v>
      </c>
      <c r="Y37" s="61">
        <v>-102.06</v>
      </c>
      <c r="Z37" s="62">
        <v>3000000000</v>
      </c>
    </row>
    <row r="38" spans="1:26" ht="12.75">
      <c r="A38" s="58" t="s">
        <v>59</v>
      </c>
      <c r="B38" s="19">
        <v>484526710</v>
      </c>
      <c r="C38" s="19">
        <v>0</v>
      </c>
      <c r="D38" s="59">
        <v>320000000</v>
      </c>
      <c r="E38" s="60">
        <v>320000000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160000000</v>
      </c>
      <c r="X38" s="60">
        <v>-160000000</v>
      </c>
      <c r="Y38" s="61">
        <v>-100</v>
      </c>
      <c r="Z38" s="62">
        <v>320000000</v>
      </c>
    </row>
    <row r="39" spans="1:26" ht="12.75">
      <c r="A39" s="58" t="s">
        <v>60</v>
      </c>
      <c r="B39" s="19">
        <v>1487119552</v>
      </c>
      <c r="C39" s="19">
        <v>0</v>
      </c>
      <c r="D39" s="59">
        <v>6059753000</v>
      </c>
      <c r="E39" s="60">
        <v>6059753000</v>
      </c>
      <c r="F39" s="60">
        <v>289469065</v>
      </c>
      <c r="G39" s="60">
        <v>264285655</v>
      </c>
      <c r="H39" s="60">
        <v>305343288</v>
      </c>
      <c r="I39" s="60">
        <v>305343288</v>
      </c>
      <c r="J39" s="60">
        <v>335630984</v>
      </c>
      <c r="K39" s="60">
        <v>405573841</v>
      </c>
      <c r="L39" s="60">
        <v>459477522</v>
      </c>
      <c r="M39" s="60">
        <v>459477522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459477522</v>
      </c>
      <c r="W39" s="60">
        <v>3029876500</v>
      </c>
      <c r="X39" s="60">
        <v>-2570398978</v>
      </c>
      <c r="Y39" s="61">
        <v>-84.84</v>
      </c>
      <c r="Z39" s="62">
        <v>6059753000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182620916</v>
      </c>
      <c r="C42" s="19">
        <v>0</v>
      </c>
      <c r="D42" s="59">
        <v>116289893</v>
      </c>
      <c r="E42" s="60">
        <v>116289893</v>
      </c>
      <c r="F42" s="60">
        <v>209317859</v>
      </c>
      <c r="G42" s="60">
        <v>-10368073</v>
      </c>
      <c r="H42" s="60">
        <v>-12280994</v>
      </c>
      <c r="I42" s="60">
        <v>186668792</v>
      </c>
      <c r="J42" s="60">
        <v>-5225676</v>
      </c>
      <c r="K42" s="60">
        <v>-7764005</v>
      </c>
      <c r="L42" s="60">
        <v>35218027</v>
      </c>
      <c r="M42" s="60">
        <v>22228346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208897138</v>
      </c>
      <c r="W42" s="60">
        <v>135010128</v>
      </c>
      <c r="X42" s="60">
        <v>73887010</v>
      </c>
      <c r="Y42" s="61">
        <v>54.73</v>
      </c>
      <c r="Z42" s="62">
        <v>116289893</v>
      </c>
    </row>
    <row r="43" spans="1:26" ht="12.75">
      <c r="A43" s="58" t="s">
        <v>63</v>
      </c>
      <c r="B43" s="19">
        <v>-167733993</v>
      </c>
      <c r="C43" s="19">
        <v>0</v>
      </c>
      <c r="D43" s="59">
        <v>-113406004</v>
      </c>
      <c r="E43" s="60">
        <v>-113406004</v>
      </c>
      <c r="F43" s="60">
        <v>-11052965</v>
      </c>
      <c r="G43" s="60">
        <v>-5308383</v>
      </c>
      <c r="H43" s="60">
        <v>-6727156</v>
      </c>
      <c r="I43" s="60">
        <v>-23088504</v>
      </c>
      <c r="J43" s="60">
        <v>-14408882</v>
      </c>
      <c r="K43" s="60">
        <v>-14477529</v>
      </c>
      <c r="L43" s="60">
        <v>-6611018</v>
      </c>
      <c r="M43" s="60">
        <v>-35497429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-58585933</v>
      </c>
      <c r="W43" s="60">
        <v>-31703002</v>
      </c>
      <c r="X43" s="60">
        <v>-26882931</v>
      </c>
      <c r="Y43" s="61">
        <v>84.8</v>
      </c>
      <c r="Z43" s="62">
        <v>-113406004</v>
      </c>
    </row>
    <row r="44" spans="1:26" ht="12.75">
      <c r="A44" s="58" t="s">
        <v>64</v>
      </c>
      <c r="B44" s="19">
        <v>-12535669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-2524234</v>
      </c>
      <c r="C45" s="22">
        <v>0</v>
      </c>
      <c r="D45" s="99">
        <v>-1991599</v>
      </c>
      <c r="E45" s="100">
        <v>-1991599</v>
      </c>
      <c r="F45" s="100">
        <v>193389408</v>
      </c>
      <c r="G45" s="100">
        <v>177712952</v>
      </c>
      <c r="H45" s="100">
        <v>158704802</v>
      </c>
      <c r="I45" s="100">
        <v>158704802</v>
      </c>
      <c r="J45" s="100">
        <v>139070244</v>
      </c>
      <c r="K45" s="100">
        <v>116828710</v>
      </c>
      <c r="L45" s="100">
        <v>145435719</v>
      </c>
      <c r="M45" s="100">
        <v>145435719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145435719</v>
      </c>
      <c r="W45" s="100">
        <v>98431638</v>
      </c>
      <c r="X45" s="100">
        <v>47004081</v>
      </c>
      <c r="Y45" s="101">
        <v>47.75</v>
      </c>
      <c r="Z45" s="102">
        <v>-1991599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152733314</v>
      </c>
      <c r="C49" s="52">
        <v>0</v>
      </c>
      <c r="D49" s="129">
        <v>84800282</v>
      </c>
      <c r="E49" s="54">
        <v>72594535</v>
      </c>
      <c r="F49" s="54">
        <v>0</v>
      </c>
      <c r="G49" s="54">
        <v>0</v>
      </c>
      <c r="H49" s="54">
        <v>0</v>
      </c>
      <c r="I49" s="54">
        <v>70421698</v>
      </c>
      <c r="J49" s="54">
        <v>0</v>
      </c>
      <c r="K49" s="54">
        <v>0</v>
      </c>
      <c r="L49" s="54">
        <v>0</v>
      </c>
      <c r="M49" s="54">
        <v>86256793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56662854</v>
      </c>
      <c r="W49" s="54">
        <v>399369964</v>
      </c>
      <c r="X49" s="54">
        <v>2134381817</v>
      </c>
      <c r="Y49" s="54">
        <v>3057221257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147056908</v>
      </c>
      <c r="C51" s="52">
        <v>0</v>
      </c>
      <c r="D51" s="129">
        <v>91333793</v>
      </c>
      <c r="E51" s="54">
        <v>116879757</v>
      </c>
      <c r="F51" s="54">
        <v>0</v>
      </c>
      <c r="G51" s="54">
        <v>0</v>
      </c>
      <c r="H51" s="54">
        <v>0</v>
      </c>
      <c r="I51" s="54">
        <v>187368817</v>
      </c>
      <c r="J51" s="54">
        <v>0</v>
      </c>
      <c r="K51" s="54">
        <v>0</v>
      </c>
      <c r="L51" s="54">
        <v>0</v>
      </c>
      <c r="M51" s="54">
        <v>4318535063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4861174338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60.765553175950096</v>
      </c>
      <c r="C58" s="5">
        <f>IF(C67=0,0,+(C76/C67)*100)</f>
        <v>0</v>
      </c>
      <c r="D58" s="6">
        <f aca="true" t="shared" si="6" ref="D58:Z58">IF(D67=0,0,+(D76/D67)*100)</f>
        <v>72.23175229328551</v>
      </c>
      <c r="E58" s="7">
        <f t="shared" si="6"/>
        <v>72.23175229328551</v>
      </c>
      <c r="F58" s="7">
        <f t="shared" si="6"/>
        <v>41.37219171476503</v>
      </c>
      <c r="G58" s="7">
        <f t="shared" si="6"/>
        <v>57.776297452115564</v>
      </c>
      <c r="H58" s="7">
        <f t="shared" si="6"/>
        <v>53.50588414583357</v>
      </c>
      <c r="I58" s="7">
        <f t="shared" si="6"/>
        <v>50.47760161153221</v>
      </c>
      <c r="J58" s="7">
        <f t="shared" si="6"/>
        <v>61.24222971382199</v>
      </c>
      <c r="K58" s="7">
        <f t="shared" si="6"/>
        <v>38.388752309156935</v>
      </c>
      <c r="L58" s="7">
        <f t="shared" si="6"/>
        <v>46.61792795744887</v>
      </c>
      <c r="M58" s="7">
        <f t="shared" si="6"/>
        <v>48.29562621073702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49.42292374909335</v>
      </c>
      <c r="W58" s="7">
        <f t="shared" si="6"/>
        <v>72.2317522087288</v>
      </c>
      <c r="X58" s="7">
        <f t="shared" si="6"/>
        <v>0</v>
      </c>
      <c r="Y58" s="7">
        <f t="shared" si="6"/>
        <v>0</v>
      </c>
      <c r="Z58" s="8">
        <f t="shared" si="6"/>
        <v>72.23175229328551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89.99999948988707</v>
      </c>
      <c r="E59" s="10">
        <f t="shared" si="7"/>
        <v>89.99999948988707</v>
      </c>
      <c r="F59" s="10">
        <f t="shared" si="7"/>
        <v>73.31349719368298</v>
      </c>
      <c r="G59" s="10">
        <f t="shared" si="7"/>
        <v>74.962136852361</v>
      </c>
      <c r="H59" s="10">
        <f t="shared" si="7"/>
        <v>68.76655248278635</v>
      </c>
      <c r="I59" s="10">
        <f t="shared" si="7"/>
        <v>72.35466844530201</v>
      </c>
      <c r="J59" s="10">
        <f t="shared" si="7"/>
        <v>61.382915530808816</v>
      </c>
      <c r="K59" s="10">
        <f t="shared" si="7"/>
        <v>52.9570899008611</v>
      </c>
      <c r="L59" s="10">
        <f t="shared" si="7"/>
        <v>53.58959363160661</v>
      </c>
      <c r="M59" s="10">
        <f t="shared" si="7"/>
        <v>55.97562196160178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64.19439545811875</v>
      </c>
      <c r="W59" s="10">
        <f t="shared" si="7"/>
        <v>89.99999918381931</v>
      </c>
      <c r="X59" s="10">
        <f t="shared" si="7"/>
        <v>0</v>
      </c>
      <c r="Y59" s="10">
        <f t="shared" si="7"/>
        <v>0</v>
      </c>
      <c r="Z59" s="11">
        <f t="shared" si="7"/>
        <v>89.99999948988707</v>
      </c>
    </row>
    <row r="60" spans="1:26" ht="12.75">
      <c r="A60" s="38" t="s">
        <v>32</v>
      </c>
      <c r="B60" s="12">
        <f t="shared" si="7"/>
        <v>59.93329053929857</v>
      </c>
      <c r="C60" s="12">
        <f t="shared" si="7"/>
        <v>0</v>
      </c>
      <c r="D60" s="3">
        <f t="shared" si="7"/>
        <v>65.19946042415702</v>
      </c>
      <c r="E60" s="13">
        <f t="shared" si="7"/>
        <v>65.19946042415702</v>
      </c>
      <c r="F60" s="13">
        <f t="shared" si="7"/>
        <v>35.312873543540476</v>
      </c>
      <c r="G60" s="13">
        <f t="shared" si="7"/>
        <v>61.058804320933206</v>
      </c>
      <c r="H60" s="13">
        <f t="shared" si="7"/>
        <v>56.91011002384205</v>
      </c>
      <c r="I60" s="13">
        <f t="shared" si="7"/>
        <v>49.59447432639107</v>
      </c>
      <c r="J60" s="13">
        <f t="shared" si="7"/>
        <v>70.03035016402714</v>
      </c>
      <c r="K60" s="13">
        <f t="shared" si="7"/>
        <v>40.0642484286247</v>
      </c>
      <c r="L60" s="13">
        <f t="shared" si="7"/>
        <v>52.47937164553799</v>
      </c>
      <c r="M60" s="13">
        <f t="shared" si="7"/>
        <v>53.34398314227607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51.33773862929522</v>
      </c>
      <c r="W60" s="13">
        <f t="shared" si="7"/>
        <v>65.1994605771183</v>
      </c>
      <c r="X60" s="13">
        <f t="shared" si="7"/>
        <v>0</v>
      </c>
      <c r="Y60" s="13">
        <f t="shared" si="7"/>
        <v>0</v>
      </c>
      <c r="Z60" s="14">
        <f t="shared" si="7"/>
        <v>65.19946042415702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60.00000017818006</v>
      </c>
      <c r="E61" s="13">
        <f t="shared" si="7"/>
        <v>60.00000017818006</v>
      </c>
      <c r="F61" s="13">
        <f t="shared" si="7"/>
        <v>32.08752525288688</v>
      </c>
      <c r="G61" s="13">
        <f t="shared" si="7"/>
        <v>87.51033605783674</v>
      </c>
      <c r="H61" s="13">
        <f t="shared" si="7"/>
        <v>79.8150093766474</v>
      </c>
      <c r="I61" s="13">
        <f t="shared" si="7"/>
        <v>59.60985048117023</v>
      </c>
      <c r="J61" s="13">
        <f t="shared" si="7"/>
        <v>106.81358682915287</v>
      </c>
      <c r="K61" s="13">
        <f t="shared" si="7"/>
        <v>72.45371328338479</v>
      </c>
      <c r="L61" s="13">
        <f t="shared" si="7"/>
        <v>80.72211630594633</v>
      </c>
      <c r="M61" s="13">
        <f t="shared" si="7"/>
        <v>87.14282304917127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70.38730158893557</v>
      </c>
      <c r="W61" s="13">
        <f t="shared" si="7"/>
        <v>60</v>
      </c>
      <c r="X61" s="13">
        <f t="shared" si="7"/>
        <v>0</v>
      </c>
      <c r="Y61" s="13">
        <f t="shared" si="7"/>
        <v>0</v>
      </c>
      <c r="Z61" s="14">
        <f t="shared" si="7"/>
        <v>60.00000017818006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60.00000016608552</v>
      </c>
      <c r="E62" s="13">
        <f t="shared" si="7"/>
        <v>60.00000016608552</v>
      </c>
      <c r="F62" s="13">
        <f t="shared" si="7"/>
        <v>33.94128602845424</v>
      </c>
      <c r="G62" s="13">
        <f t="shared" si="7"/>
        <v>30.637032144639992</v>
      </c>
      <c r="H62" s="13">
        <f t="shared" si="7"/>
        <v>34.57470841090761</v>
      </c>
      <c r="I62" s="13">
        <f t="shared" si="7"/>
        <v>33.04391476824989</v>
      </c>
      <c r="J62" s="13">
        <f t="shared" si="7"/>
        <v>36.782230947964266</v>
      </c>
      <c r="K62" s="13">
        <f t="shared" si="7"/>
        <v>17.476096221426722</v>
      </c>
      <c r="L62" s="13">
        <f t="shared" si="7"/>
        <v>30.94420695500064</v>
      </c>
      <c r="M62" s="13">
        <f t="shared" si="7"/>
        <v>25.929766447268193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29.121937835773178</v>
      </c>
      <c r="W62" s="13">
        <f t="shared" si="7"/>
        <v>59.999999335657904</v>
      </c>
      <c r="X62" s="13">
        <f t="shared" si="7"/>
        <v>0</v>
      </c>
      <c r="Y62" s="13">
        <f t="shared" si="7"/>
        <v>0</v>
      </c>
      <c r="Z62" s="14">
        <f t="shared" si="7"/>
        <v>60.00000016608552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79.99999691473734</v>
      </c>
      <c r="E63" s="13">
        <f t="shared" si="7"/>
        <v>79.99999691473734</v>
      </c>
      <c r="F63" s="13">
        <f t="shared" si="7"/>
        <v>188.62832004070088</v>
      </c>
      <c r="G63" s="13">
        <f t="shared" si="7"/>
        <v>35.11047620714398</v>
      </c>
      <c r="H63" s="13">
        <f t="shared" si="7"/>
        <v>29.420143532622113</v>
      </c>
      <c r="I63" s="13">
        <f t="shared" si="7"/>
        <v>47.04991861628815</v>
      </c>
      <c r="J63" s="13">
        <f t="shared" si="7"/>
        <v>35.05392811035571</v>
      </c>
      <c r="K63" s="13">
        <f t="shared" si="7"/>
        <v>24.482356981843672</v>
      </c>
      <c r="L63" s="13">
        <f t="shared" si="7"/>
        <v>25.77801242080798</v>
      </c>
      <c r="M63" s="13">
        <f t="shared" si="7"/>
        <v>28.437439799878987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36.32978028104335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79.99999691473734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99.99999547666764</v>
      </c>
      <c r="E64" s="13">
        <f t="shared" si="7"/>
        <v>99.99999547666764</v>
      </c>
      <c r="F64" s="13">
        <f t="shared" si="7"/>
        <v>21.893519524526845</v>
      </c>
      <c r="G64" s="13">
        <f t="shared" si="7"/>
        <v>27.792862962853604</v>
      </c>
      <c r="H64" s="13">
        <f t="shared" si="7"/>
        <v>27.807411094646</v>
      </c>
      <c r="I64" s="13">
        <f t="shared" si="7"/>
        <v>25.656949959811392</v>
      </c>
      <c r="J64" s="13">
        <f t="shared" si="7"/>
        <v>30.038337505108526</v>
      </c>
      <c r="K64" s="13">
        <f t="shared" si="7"/>
        <v>23.60261357388006</v>
      </c>
      <c r="L64" s="13">
        <f t="shared" si="7"/>
        <v>25.677571395571807</v>
      </c>
      <c r="M64" s="13">
        <f t="shared" si="7"/>
        <v>26.439239483246883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26.039292732185444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99.99999547666764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100.00000294802743</v>
      </c>
      <c r="E66" s="16">
        <f t="shared" si="7"/>
        <v>100.00000294802743</v>
      </c>
      <c r="F66" s="16">
        <f t="shared" si="7"/>
        <v>100</v>
      </c>
      <c r="G66" s="16">
        <f t="shared" si="7"/>
        <v>3.6640829374959223</v>
      </c>
      <c r="H66" s="16">
        <f t="shared" si="7"/>
        <v>3.607616770493744</v>
      </c>
      <c r="I66" s="16">
        <f t="shared" si="7"/>
        <v>5.33457452394866</v>
      </c>
      <c r="J66" s="16">
        <f t="shared" si="7"/>
        <v>4.8035857995628355</v>
      </c>
      <c r="K66" s="16">
        <f t="shared" si="7"/>
        <v>2.2551456533164362</v>
      </c>
      <c r="L66" s="16">
        <f t="shared" si="7"/>
        <v>2.494717831644083</v>
      </c>
      <c r="M66" s="16">
        <f t="shared" si="7"/>
        <v>3.1579763094044027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4.002275761434733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100.00000294802743</v>
      </c>
    </row>
    <row r="67" spans="1:26" ht="12.75" hidden="1">
      <c r="A67" s="41" t="s">
        <v>287</v>
      </c>
      <c r="B67" s="24">
        <v>1574684944</v>
      </c>
      <c r="C67" s="24"/>
      <c r="D67" s="25">
        <v>1708480906</v>
      </c>
      <c r="E67" s="26">
        <v>1708480906</v>
      </c>
      <c r="F67" s="26">
        <v>168686079</v>
      </c>
      <c r="G67" s="26">
        <v>149870926</v>
      </c>
      <c r="H67" s="26">
        <v>145988224</v>
      </c>
      <c r="I67" s="26">
        <v>464545229</v>
      </c>
      <c r="J67" s="26">
        <v>138828381</v>
      </c>
      <c r="K67" s="26">
        <v>158109111</v>
      </c>
      <c r="L67" s="26">
        <v>137682076</v>
      </c>
      <c r="M67" s="26">
        <v>434619568</v>
      </c>
      <c r="N67" s="26"/>
      <c r="O67" s="26"/>
      <c r="P67" s="26"/>
      <c r="Q67" s="26"/>
      <c r="R67" s="26"/>
      <c r="S67" s="26"/>
      <c r="T67" s="26"/>
      <c r="U67" s="26"/>
      <c r="V67" s="26">
        <v>899164797</v>
      </c>
      <c r="W67" s="26">
        <v>854240454</v>
      </c>
      <c r="X67" s="26"/>
      <c r="Y67" s="25"/>
      <c r="Z67" s="27">
        <v>1708480906</v>
      </c>
    </row>
    <row r="68" spans="1:26" ht="12.75" hidden="1">
      <c r="A68" s="37" t="s">
        <v>31</v>
      </c>
      <c r="B68" s="19">
        <v>298925235</v>
      </c>
      <c r="C68" s="19"/>
      <c r="D68" s="20">
        <v>294052535</v>
      </c>
      <c r="E68" s="21">
        <v>294052535</v>
      </c>
      <c r="F68" s="21">
        <v>25989936</v>
      </c>
      <c r="G68" s="21">
        <v>25422477</v>
      </c>
      <c r="H68" s="21">
        <v>25419525</v>
      </c>
      <c r="I68" s="21">
        <v>76831938</v>
      </c>
      <c r="J68" s="21">
        <v>25418747</v>
      </c>
      <c r="K68" s="21">
        <v>25419890</v>
      </c>
      <c r="L68" s="21">
        <v>25446418</v>
      </c>
      <c r="M68" s="21">
        <v>76285055</v>
      </c>
      <c r="N68" s="21"/>
      <c r="O68" s="21"/>
      <c r="P68" s="21"/>
      <c r="Q68" s="21"/>
      <c r="R68" s="21"/>
      <c r="S68" s="21"/>
      <c r="T68" s="21"/>
      <c r="U68" s="21"/>
      <c r="V68" s="21">
        <v>153116993</v>
      </c>
      <c r="W68" s="21">
        <v>147026268</v>
      </c>
      <c r="X68" s="21"/>
      <c r="Y68" s="20"/>
      <c r="Z68" s="23">
        <v>294052535</v>
      </c>
    </row>
    <row r="69" spans="1:26" ht="12.75" hidden="1">
      <c r="A69" s="38" t="s">
        <v>32</v>
      </c>
      <c r="B69" s="19">
        <v>1097788518</v>
      </c>
      <c r="C69" s="19"/>
      <c r="D69" s="20">
        <v>1278744423</v>
      </c>
      <c r="E69" s="21">
        <v>1278744423</v>
      </c>
      <c r="F69" s="21">
        <v>142162979</v>
      </c>
      <c r="G69" s="21">
        <v>109718706</v>
      </c>
      <c r="H69" s="21">
        <v>105590750</v>
      </c>
      <c r="I69" s="21">
        <v>357472435</v>
      </c>
      <c r="J69" s="21">
        <v>98074923</v>
      </c>
      <c r="K69" s="21">
        <v>117014535</v>
      </c>
      <c r="L69" s="21">
        <v>95525191</v>
      </c>
      <c r="M69" s="21">
        <v>310614649</v>
      </c>
      <c r="N69" s="21"/>
      <c r="O69" s="21"/>
      <c r="P69" s="21"/>
      <c r="Q69" s="21"/>
      <c r="R69" s="21"/>
      <c r="S69" s="21"/>
      <c r="T69" s="21"/>
      <c r="U69" s="21"/>
      <c r="V69" s="21">
        <v>668087084</v>
      </c>
      <c r="W69" s="21">
        <v>639372210</v>
      </c>
      <c r="X69" s="21"/>
      <c r="Y69" s="20"/>
      <c r="Z69" s="23">
        <v>1278744423</v>
      </c>
    </row>
    <row r="70" spans="1:26" ht="12.75" hidden="1">
      <c r="A70" s="39" t="s">
        <v>103</v>
      </c>
      <c r="B70" s="19">
        <v>531532070</v>
      </c>
      <c r="C70" s="19"/>
      <c r="D70" s="20">
        <v>673476058</v>
      </c>
      <c r="E70" s="21">
        <v>673476058</v>
      </c>
      <c r="F70" s="21">
        <v>99438136</v>
      </c>
      <c r="G70" s="21">
        <v>57931903</v>
      </c>
      <c r="H70" s="21">
        <v>55453189</v>
      </c>
      <c r="I70" s="21">
        <v>212823228</v>
      </c>
      <c r="J70" s="21">
        <v>47922263</v>
      </c>
      <c r="K70" s="21">
        <v>44920501</v>
      </c>
      <c r="L70" s="21">
        <v>44048943</v>
      </c>
      <c r="M70" s="21">
        <v>136891707</v>
      </c>
      <c r="N70" s="21"/>
      <c r="O70" s="21"/>
      <c r="P70" s="21"/>
      <c r="Q70" s="21"/>
      <c r="R70" s="21"/>
      <c r="S70" s="21"/>
      <c r="T70" s="21"/>
      <c r="U70" s="21"/>
      <c r="V70" s="21">
        <v>349714935</v>
      </c>
      <c r="W70" s="21">
        <v>336738030</v>
      </c>
      <c r="X70" s="21"/>
      <c r="Y70" s="20"/>
      <c r="Z70" s="23">
        <v>673476058</v>
      </c>
    </row>
    <row r="71" spans="1:26" ht="12.75" hidden="1">
      <c r="A71" s="39" t="s">
        <v>104</v>
      </c>
      <c r="B71" s="19">
        <v>317719704</v>
      </c>
      <c r="C71" s="19"/>
      <c r="D71" s="20">
        <v>361259659</v>
      </c>
      <c r="E71" s="21">
        <v>361259659</v>
      </c>
      <c r="F71" s="21">
        <v>27965882</v>
      </c>
      <c r="G71" s="21">
        <v>25763331</v>
      </c>
      <c r="H71" s="21">
        <v>24113985</v>
      </c>
      <c r="I71" s="21">
        <v>77843198</v>
      </c>
      <c r="J71" s="21">
        <v>24130899</v>
      </c>
      <c r="K71" s="21">
        <v>46068658</v>
      </c>
      <c r="L71" s="21">
        <v>25440429</v>
      </c>
      <c r="M71" s="21">
        <v>95639986</v>
      </c>
      <c r="N71" s="21"/>
      <c r="O71" s="21"/>
      <c r="P71" s="21"/>
      <c r="Q71" s="21"/>
      <c r="R71" s="21"/>
      <c r="S71" s="21"/>
      <c r="T71" s="21"/>
      <c r="U71" s="21"/>
      <c r="V71" s="21">
        <v>173483184</v>
      </c>
      <c r="W71" s="21">
        <v>180629832</v>
      </c>
      <c r="X71" s="21"/>
      <c r="Y71" s="20"/>
      <c r="Z71" s="23">
        <v>361259659</v>
      </c>
    </row>
    <row r="72" spans="1:26" ht="12.75" hidden="1">
      <c r="A72" s="39" t="s">
        <v>105</v>
      </c>
      <c r="B72" s="19">
        <v>150463909</v>
      </c>
      <c r="C72" s="19"/>
      <c r="D72" s="20">
        <v>155578326</v>
      </c>
      <c r="E72" s="21">
        <v>155578326</v>
      </c>
      <c r="F72" s="21">
        <v>3341450</v>
      </c>
      <c r="G72" s="21">
        <v>15998920</v>
      </c>
      <c r="H72" s="21">
        <v>15999011</v>
      </c>
      <c r="I72" s="21">
        <v>35339381</v>
      </c>
      <c r="J72" s="21">
        <v>15996852</v>
      </c>
      <c r="K72" s="21">
        <v>15999105</v>
      </c>
      <c r="L72" s="21">
        <v>16005400</v>
      </c>
      <c r="M72" s="21">
        <v>48001357</v>
      </c>
      <c r="N72" s="21"/>
      <c r="O72" s="21"/>
      <c r="P72" s="21"/>
      <c r="Q72" s="21"/>
      <c r="R72" s="21"/>
      <c r="S72" s="21"/>
      <c r="T72" s="21"/>
      <c r="U72" s="21"/>
      <c r="V72" s="21">
        <v>83340738</v>
      </c>
      <c r="W72" s="21">
        <v>77789160</v>
      </c>
      <c r="X72" s="21"/>
      <c r="Y72" s="20"/>
      <c r="Z72" s="23">
        <v>155578326</v>
      </c>
    </row>
    <row r="73" spans="1:26" ht="12.75" hidden="1">
      <c r="A73" s="39" t="s">
        <v>106</v>
      </c>
      <c r="B73" s="19">
        <v>98072835</v>
      </c>
      <c r="C73" s="19"/>
      <c r="D73" s="20">
        <v>88430380</v>
      </c>
      <c r="E73" s="21">
        <v>88430380</v>
      </c>
      <c r="F73" s="21">
        <v>11417511</v>
      </c>
      <c r="G73" s="21">
        <v>10024552</v>
      </c>
      <c r="H73" s="21">
        <v>10024565</v>
      </c>
      <c r="I73" s="21">
        <v>31466628</v>
      </c>
      <c r="J73" s="21">
        <v>10024909</v>
      </c>
      <c r="K73" s="21">
        <v>10026271</v>
      </c>
      <c r="L73" s="21">
        <v>10030419</v>
      </c>
      <c r="M73" s="21">
        <v>30081599</v>
      </c>
      <c r="N73" s="21"/>
      <c r="O73" s="21"/>
      <c r="P73" s="21"/>
      <c r="Q73" s="21"/>
      <c r="R73" s="21"/>
      <c r="S73" s="21"/>
      <c r="T73" s="21"/>
      <c r="U73" s="21"/>
      <c r="V73" s="21">
        <v>61548227</v>
      </c>
      <c r="W73" s="21">
        <v>44215188</v>
      </c>
      <c r="X73" s="21"/>
      <c r="Y73" s="20"/>
      <c r="Z73" s="23">
        <v>88430380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177971191</v>
      </c>
      <c r="C75" s="28"/>
      <c r="D75" s="29">
        <v>135683948</v>
      </c>
      <c r="E75" s="30">
        <v>135683948</v>
      </c>
      <c r="F75" s="30">
        <v>533164</v>
      </c>
      <c r="G75" s="30">
        <v>14729743</v>
      </c>
      <c r="H75" s="30">
        <v>14977949</v>
      </c>
      <c r="I75" s="30">
        <v>30240856</v>
      </c>
      <c r="J75" s="30">
        <v>15334711</v>
      </c>
      <c r="K75" s="30">
        <v>15674686</v>
      </c>
      <c r="L75" s="30">
        <v>16710467</v>
      </c>
      <c r="M75" s="30">
        <v>47719864</v>
      </c>
      <c r="N75" s="30"/>
      <c r="O75" s="30"/>
      <c r="P75" s="30"/>
      <c r="Q75" s="30"/>
      <c r="R75" s="30"/>
      <c r="S75" s="30"/>
      <c r="T75" s="30"/>
      <c r="U75" s="30"/>
      <c r="V75" s="30">
        <v>77960720</v>
      </c>
      <c r="W75" s="30">
        <v>67841976</v>
      </c>
      <c r="X75" s="30"/>
      <c r="Y75" s="29"/>
      <c r="Z75" s="31">
        <v>135683948</v>
      </c>
    </row>
    <row r="76" spans="1:26" ht="12.75" hidden="1">
      <c r="A76" s="42" t="s">
        <v>288</v>
      </c>
      <c r="B76" s="32">
        <v>956866017</v>
      </c>
      <c r="C76" s="32"/>
      <c r="D76" s="33">
        <v>1234065696</v>
      </c>
      <c r="E76" s="34">
        <v>1234065696</v>
      </c>
      <c r="F76" s="34">
        <v>69789128</v>
      </c>
      <c r="G76" s="34">
        <v>86589872</v>
      </c>
      <c r="H76" s="34">
        <v>78112290</v>
      </c>
      <c r="I76" s="34">
        <v>234491290</v>
      </c>
      <c r="J76" s="34">
        <v>85021596</v>
      </c>
      <c r="K76" s="34">
        <v>60696115</v>
      </c>
      <c r="L76" s="34">
        <v>64184531</v>
      </c>
      <c r="M76" s="34">
        <v>209902242</v>
      </c>
      <c r="N76" s="34"/>
      <c r="O76" s="34"/>
      <c r="P76" s="34"/>
      <c r="Q76" s="34"/>
      <c r="R76" s="34"/>
      <c r="S76" s="34"/>
      <c r="T76" s="34"/>
      <c r="U76" s="34"/>
      <c r="V76" s="34">
        <v>444393532</v>
      </c>
      <c r="W76" s="34">
        <v>617032848</v>
      </c>
      <c r="X76" s="34"/>
      <c r="Y76" s="33"/>
      <c r="Z76" s="35">
        <v>1234065696</v>
      </c>
    </row>
    <row r="77" spans="1:26" ht="12.75" hidden="1">
      <c r="A77" s="37" t="s">
        <v>31</v>
      </c>
      <c r="B77" s="19">
        <v>298925235</v>
      </c>
      <c r="C77" s="19"/>
      <c r="D77" s="20">
        <v>264647280</v>
      </c>
      <c r="E77" s="21">
        <v>264647280</v>
      </c>
      <c r="F77" s="21">
        <v>19054131</v>
      </c>
      <c r="G77" s="21">
        <v>19057232</v>
      </c>
      <c r="H77" s="21">
        <v>17480131</v>
      </c>
      <c r="I77" s="21">
        <v>55591494</v>
      </c>
      <c r="J77" s="21">
        <v>15602768</v>
      </c>
      <c r="K77" s="21">
        <v>13461634</v>
      </c>
      <c r="L77" s="21">
        <v>13636632</v>
      </c>
      <c r="M77" s="21">
        <v>42701034</v>
      </c>
      <c r="N77" s="21"/>
      <c r="O77" s="21"/>
      <c r="P77" s="21"/>
      <c r="Q77" s="21"/>
      <c r="R77" s="21"/>
      <c r="S77" s="21"/>
      <c r="T77" s="21"/>
      <c r="U77" s="21"/>
      <c r="V77" s="21">
        <v>98292528</v>
      </c>
      <c r="W77" s="21">
        <v>132323640</v>
      </c>
      <c r="X77" s="21"/>
      <c r="Y77" s="20"/>
      <c r="Z77" s="23">
        <v>264647280</v>
      </c>
    </row>
    <row r="78" spans="1:26" ht="12.75" hidden="1">
      <c r="A78" s="38" t="s">
        <v>32</v>
      </c>
      <c r="B78" s="19">
        <v>657940782</v>
      </c>
      <c r="C78" s="19"/>
      <c r="D78" s="20">
        <v>833734464</v>
      </c>
      <c r="E78" s="21">
        <v>833734464</v>
      </c>
      <c r="F78" s="21">
        <v>50201833</v>
      </c>
      <c r="G78" s="21">
        <v>66992930</v>
      </c>
      <c r="H78" s="21">
        <v>60091812</v>
      </c>
      <c r="I78" s="21">
        <v>177286575</v>
      </c>
      <c r="J78" s="21">
        <v>68682212</v>
      </c>
      <c r="K78" s="21">
        <v>46880994</v>
      </c>
      <c r="L78" s="21">
        <v>50131020</v>
      </c>
      <c r="M78" s="21">
        <v>165694226</v>
      </c>
      <c r="N78" s="21"/>
      <c r="O78" s="21"/>
      <c r="P78" s="21"/>
      <c r="Q78" s="21"/>
      <c r="R78" s="21"/>
      <c r="S78" s="21"/>
      <c r="T78" s="21"/>
      <c r="U78" s="21"/>
      <c r="V78" s="21">
        <v>342980801</v>
      </c>
      <c r="W78" s="21">
        <v>416867232</v>
      </c>
      <c r="X78" s="21"/>
      <c r="Y78" s="20"/>
      <c r="Z78" s="23">
        <v>833734464</v>
      </c>
    </row>
    <row r="79" spans="1:26" ht="12.75" hidden="1">
      <c r="A79" s="39" t="s">
        <v>103</v>
      </c>
      <c r="B79" s="19">
        <v>531532070</v>
      </c>
      <c r="C79" s="19"/>
      <c r="D79" s="20">
        <v>404085636</v>
      </c>
      <c r="E79" s="21">
        <v>404085636</v>
      </c>
      <c r="F79" s="21">
        <v>31907237</v>
      </c>
      <c r="G79" s="21">
        <v>50696403</v>
      </c>
      <c r="H79" s="21">
        <v>44259968</v>
      </c>
      <c r="I79" s="21">
        <v>126863608</v>
      </c>
      <c r="J79" s="21">
        <v>51187488</v>
      </c>
      <c r="K79" s="21">
        <v>32546571</v>
      </c>
      <c r="L79" s="21">
        <v>35557239</v>
      </c>
      <c r="M79" s="21">
        <v>119291298</v>
      </c>
      <c r="N79" s="21"/>
      <c r="O79" s="21"/>
      <c r="P79" s="21"/>
      <c r="Q79" s="21"/>
      <c r="R79" s="21"/>
      <c r="S79" s="21"/>
      <c r="T79" s="21"/>
      <c r="U79" s="21"/>
      <c r="V79" s="21">
        <v>246154906</v>
      </c>
      <c r="W79" s="21">
        <v>202042818</v>
      </c>
      <c r="X79" s="21"/>
      <c r="Y79" s="20"/>
      <c r="Z79" s="23">
        <v>404085636</v>
      </c>
    </row>
    <row r="80" spans="1:26" ht="12.75" hidden="1">
      <c r="A80" s="39" t="s">
        <v>104</v>
      </c>
      <c r="B80" s="19">
        <v>317719704</v>
      </c>
      <c r="C80" s="19"/>
      <c r="D80" s="20">
        <v>216755796</v>
      </c>
      <c r="E80" s="21">
        <v>216755796</v>
      </c>
      <c r="F80" s="21">
        <v>9491980</v>
      </c>
      <c r="G80" s="21">
        <v>7893120</v>
      </c>
      <c r="H80" s="21">
        <v>8337340</v>
      </c>
      <c r="I80" s="21">
        <v>25722440</v>
      </c>
      <c r="J80" s="21">
        <v>8875883</v>
      </c>
      <c r="K80" s="21">
        <v>8051003</v>
      </c>
      <c r="L80" s="21">
        <v>7872339</v>
      </c>
      <c r="M80" s="21">
        <v>24799225</v>
      </c>
      <c r="N80" s="21"/>
      <c r="O80" s="21"/>
      <c r="P80" s="21"/>
      <c r="Q80" s="21"/>
      <c r="R80" s="21"/>
      <c r="S80" s="21"/>
      <c r="T80" s="21"/>
      <c r="U80" s="21"/>
      <c r="V80" s="21">
        <v>50521665</v>
      </c>
      <c r="W80" s="21">
        <v>108377898</v>
      </c>
      <c r="X80" s="21"/>
      <c r="Y80" s="20"/>
      <c r="Z80" s="23">
        <v>216755796</v>
      </c>
    </row>
    <row r="81" spans="1:26" ht="12.75" hidden="1">
      <c r="A81" s="39" t="s">
        <v>105</v>
      </c>
      <c r="B81" s="19">
        <v>150463909</v>
      </c>
      <c r="C81" s="19"/>
      <c r="D81" s="20">
        <v>124462656</v>
      </c>
      <c r="E81" s="21">
        <v>124462656</v>
      </c>
      <c r="F81" s="21">
        <v>6302921</v>
      </c>
      <c r="G81" s="21">
        <v>5617297</v>
      </c>
      <c r="H81" s="21">
        <v>4706932</v>
      </c>
      <c r="I81" s="21">
        <v>16627150</v>
      </c>
      <c r="J81" s="21">
        <v>5607525</v>
      </c>
      <c r="K81" s="21">
        <v>3916958</v>
      </c>
      <c r="L81" s="21">
        <v>4125874</v>
      </c>
      <c r="M81" s="21">
        <v>13650357</v>
      </c>
      <c r="N81" s="21"/>
      <c r="O81" s="21"/>
      <c r="P81" s="21"/>
      <c r="Q81" s="21"/>
      <c r="R81" s="21"/>
      <c r="S81" s="21"/>
      <c r="T81" s="21"/>
      <c r="U81" s="21"/>
      <c r="V81" s="21">
        <v>30277507</v>
      </c>
      <c r="W81" s="21">
        <v>62231328</v>
      </c>
      <c r="X81" s="21"/>
      <c r="Y81" s="20"/>
      <c r="Z81" s="23">
        <v>124462656</v>
      </c>
    </row>
    <row r="82" spans="1:26" ht="12.75" hidden="1">
      <c r="A82" s="39" t="s">
        <v>106</v>
      </c>
      <c r="B82" s="19">
        <v>98072835</v>
      </c>
      <c r="C82" s="19"/>
      <c r="D82" s="20">
        <v>88430376</v>
      </c>
      <c r="E82" s="21">
        <v>88430376</v>
      </c>
      <c r="F82" s="21">
        <v>2499695</v>
      </c>
      <c r="G82" s="21">
        <v>2786110</v>
      </c>
      <c r="H82" s="21">
        <v>2787572</v>
      </c>
      <c r="I82" s="21">
        <v>8073377</v>
      </c>
      <c r="J82" s="21">
        <v>3011316</v>
      </c>
      <c r="K82" s="21">
        <v>2366462</v>
      </c>
      <c r="L82" s="21">
        <v>2575568</v>
      </c>
      <c r="M82" s="21">
        <v>7953346</v>
      </c>
      <c r="N82" s="21"/>
      <c r="O82" s="21"/>
      <c r="P82" s="21"/>
      <c r="Q82" s="21"/>
      <c r="R82" s="21"/>
      <c r="S82" s="21"/>
      <c r="T82" s="21"/>
      <c r="U82" s="21"/>
      <c r="V82" s="21">
        <v>16026723</v>
      </c>
      <c r="W82" s="21">
        <v>44215188</v>
      </c>
      <c r="X82" s="21"/>
      <c r="Y82" s="20"/>
      <c r="Z82" s="23">
        <v>88430376</v>
      </c>
    </row>
    <row r="83" spans="1:26" ht="12.75" hidden="1">
      <c r="A83" s="39" t="s">
        <v>107</v>
      </c>
      <c r="B83" s="19">
        <v>-439847736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135683952</v>
      </c>
      <c r="E84" s="30">
        <v>135683952</v>
      </c>
      <c r="F84" s="30">
        <v>533164</v>
      </c>
      <c r="G84" s="30">
        <v>539710</v>
      </c>
      <c r="H84" s="30">
        <v>540347</v>
      </c>
      <c r="I84" s="30">
        <v>1613221</v>
      </c>
      <c r="J84" s="30">
        <v>736616</v>
      </c>
      <c r="K84" s="30">
        <v>353487</v>
      </c>
      <c r="L84" s="30">
        <v>416879</v>
      </c>
      <c r="M84" s="30">
        <v>1506982</v>
      </c>
      <c r="N84" s="30"/>
      <c r="O84" s="30"/>
      <c r="P84" s="30"/>
      <c r="Q84" s="30"/>
      <c r="R84" s="30"/>
      <c r="S84" s="30"/>
      <c r="T84" s="30"/>
      <c r="U84" s="30"/>
      <c r="V84" s="30">
        <v>3120203</v>
      </c>
      <c r="W84" s="30">
        <v>67841976</v>
      </c>
      <c r="X84" s="30"/>
      <c r="Y84" s="29"/>
      <c r="Z84" s="31">
        <v>135683952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84645079</v>
      </c>
      <c r="F5" s="358">
        <f t="shared" si="0"/>
        <v>84645079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42322541</v>
      </c>
      <c r="Y5" s="358">
        <f t="shared" si="0"/>
        <v>-42322541</v>
      </c>
      <c r="Z5" s="359">
        <f>+IF(X5&lt;&gt;0,+(Y5/X5)*100,0)</f>
        <v>-100</v>
      </c>
      <c r="AA5" s="360">
        <f>+AA6+AA8+AA11+AA13+AA15</f>
        <v>84645079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29048173</v>
      </c>
      <c r="F6" s="59">
        <f t="shared" si="1"/>
        <v>29048173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14524087</v>
      </c>
      <c r="Y6" s="59">
        <f t="shared" si="1"/>
        <v>-14524087</v>
      </c>
      <c r="Z6" s="61">
        <f>+IF(X6&lt;&gt;0,+(Y6/X6)*100,0)</f>
        <v>-100</v>
      </c>
      <c r="AA6" s="62">
        <f t="shared" si="1"/>
        <v>29048173</v>
      </c>
    </row>
    <row r="7" spans="1:27" ht="12.75">
      <c r="A7" s="291" t="s">
        <v>230</v>
      </c>
      <c r="B7" s="142"/>
      <c r="C7" s="60"/>
      <c r="D7" s="340"/>
      <c r="E7" s="60">
        <v>29048173</v>
      </c>
      <c r="F7" s="59">
        <v>29048173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14524087</v>
      </c>
      <c r="Y7" s="59">
        <v>-14524087</v>
      </c>
      <c r="Z7" s="61">
        <v>-100</v>
      </c>
      <c r="AA7" s="62">
        <v>29048173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22343592</v>
      </c>
      <c r="F8" s="59">
        <f t="shared" si="2"/>
        <v>22343592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11171796</v>
      </c>
      <c r="Y8" s="59">
        <f t="shared" si="2"/>
        <v>-11171796</v>
      </c>
      <c r="Z8" s="61">
        <f>+IF(X8&lt;&gt;0,+(Y8/X8)*100,0)</f>
        <v>-100</v>
      </c>
      <c r="AA8" s="62">
        <f>SUM(AA9:AA10)</f>
        <v>22343592</v>
      </c>
    </row>
    <row r="9" spans="1:27" ht="12.75">
      <c r="A9" s="291" t="s">
        <v>231</v>
      </c>
      <c r="B9" s="142"/>
      <c r="C9" s="60"/>
      <c r="D9" s="340"/>
      <c r="E9" s="60">
        <v>22343592</v>
      </c>
      <c r="F9" s="59">
        <v>22343592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11171796</v>
      </c>
      <c r="Y9" s="59">
        <v>-11171796</v>
      </c>
      <c r="Z9" s="61">
        <v>-100</v>
      </c>
      <c r="AA9" s="62">
        <v>22343592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11780351</v>
      </c>
      <c r="F11" s="364">
        <f t="shared" si="3"/>
        <v>11780351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5890176</v>
      </c>
      <c r="Y11" s="364">
        <f t="shared" si="3"/>
        <v>-5890176</v>
      </c>
      <c r="Z11" s="365">
        <f>+IF(X11&lt;&gt;0,+(Y11/X11)*100,0)</f>
        <v>-100</v>
      </c>
      <c r="AA11" s="366">
        <f t="shared" si="3"/>
        <v>11780351</v>
      </c>
    </row>
    <row r="12" spans="1:27" ht="12.75">
      <c r="A12" s="291" t="s">
        <v>233</v>
      </c>
      <c r="B12" s="136"/>
      <c r="C12" s="60"/>
      <c r="D12" s="340"/>
      <c r="E12" s="60">
        <v>11780351</v>
      </c>
      <c r="F12" s="59">
        <v>11780351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5890176</v>
      </c>
      <c r="Y12" s="59">
        <v>-5890176</v>
      </c>
      <c r="Z12" s="61">
        <v>-100</v>
      </c>
      <c r="AA12" s="62">
        <v>11780351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14735162</v>
      </c>
      <c r="F13" s="342">
        <f t="shared" si="4"/>
        <v>14735162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7367581</v>
      </c>
      <c r="Y13" s="342">
        <f t="shared" si="4"/>
        <v>-7367581</v>
      </c>
      <c r="Z13" s="335">
        <f>+IF(X13&lt;&gt;0,+(Y13/X13)*100,0)</f>
        <v>-100</v>
      </c>
      <c r="AA13" s="273">
        <f t="shared" si="4"/>
        <v>14735162</v>
      </c>
    </row>
    <row r="14" spans="1:27" ht="12.75">
      <c r="A14" s="291" t="s">
        <v>234</v>
      </c>
      <c r="B14" s="136"/>
      <c r="C14" s="60"/>
      <c r="D14" s="340"/>
      <c r="E14" s="60">
        <v>14735162</v>
      </c>
      <c r="F14" s="59">
        <v>14735162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7367581</v>
      </c>
      <c r="Y14" s="59">
        <v>-7367581</v>
      </c>
      <c r="Z14" s="61">
        <v>-100</v>
      </c>
      <c r="AA14" s="62">
        <v>14735162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6737801</v>
      </c>
      <c r="F15" s="59">
        <f t="shared" si="5"/>
        <v>6737801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3368901</v>
      </c>
      <c r="Y15" s="59">
        <f t="shared" si="5"/>
        <v>-3368901</v>
      </c>
      <c r="Z15" s="61">
        <f>+IF(X15&lt;&gt;0,+(Y15/X15)*100,0)</f>
        <v>-100</v>
      </c>
      <c r="AA15" s="62">
        <f>SUM(AA16:AA20)</f>
        <v>6737801</v>
      </c>
    </row>
    <row r="16" spans="1:27" ht="12.75">
      <c r="A16" s="291" t="s">
        <v>235</v>
      </c>
      <c r="B16" s="300"/>
      <c r="C16" s="60"/>
      <c r="D16" s="340"/>
      <c r="E16" s="60">
        <v>5072551</v>
      </c>
      <c r="F16" s="59">
        <v>5072551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2536276</v>
      </c>
      <c r="Y16" s="59">
        <v>-2536276</v>
      </c>
      <c r="Z16" s="61">
        <v>-100</v>
      </c>
      <c r="AA16" s="62">
        <v>5072551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1665250</v>
      </c>
      <c r="F20" s="59">
        <v>1665250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832625</v>
      </c>
      <c r="Y20" s="59">
        <v>-832625</v>
      </c>
      <c r="Z20" s="61">
        <v>-100</v>
      </c>
      <c r="AA20" s="62">
        <v>1665250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2270636</v>
      </c>
      <c r="F22" s="345">
        <f t="shared" si="6"/>
        <v>2270636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1135319</v>
      </c>
      <c r="Y22" s="345">
        <f t="shared" si="6"/>
        <v>-1135319</v>
      </c>
      <c r="Z22" s="336">
        <f>+IF(X22&lt;&gt;0,+(Y22/X22)*100,0)</f>
        <v>-100</v>
      </c>
      <c r="AA22" s="350">
        <f>SUM(AA23:AA32)</f>
        <v>2270636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1524677</v>
      </c>
      <c r="F24" s="59">
        <v>1524677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762339</v>
      </c>
      <c r="Y24" s="59">
        <v>-762339</v>
      </c>
      <c r="Z24" s="61">
        <v>-100</v>
      </c>
      <c r="AA24" s="62">
        <v>1524677</v>
      </c>
    </row>
    <row r="25" spans="1:27" ht="12.75">
      <c r="A25" s="361" t="s">
        <v>240</v>
      </c>
      <c r="B25" s="142"/>
      <c r="C25" s="60"/>
      <c r="D25" s="340"/>
      <c r="E25" s="60">
        <v>530563</v>
      </c>
      <c r="F25" s="59">
        <v>530563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265282</v>
      </c>
      <c r="Y25" s="59">
        <v>-265282</v>
      </c>
      <c r="Z25" s="61">
        <v>-100</v>
      </c>
      <c r="AA25" s="62">
        <v>530563</v>
      </c>
    </row>
    <row r="26" spans="1:27" ht="12.75">
      <c r="A26" s="361" t="s">
        <v>241</v>
      </c>
      <c r="B26" s="302"/>
      <c r="C26" s="362"/>
      <c r="D26" s="363"/>
      <c r="E26" s="362">
        <v>215396</v>
      </c>
      <c r="F26" s="364">
        <v>215396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107698</v>
      </c>
      <c r="Y26" s="364">
        <v>-107698</v>
      </c>
      <c r="Z26" s="365">
        <v>-100</v>
      </c>
      <c r="AA26" s="366">
        <v>215396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11438403</v>
      </c>
      <c r="F40" s="345">
        <f t="shared" si="9"/>
        <v>11438403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5719202</v>
      </c>
      <c r="Y40" s="345">
        <f t="shared" si="9"/>
        <v>-5719202</v>
      </c>
      <c r="Z40" s="336">
        <f>+IF(X40&lt;&gt;0,+(Y40/X40)*100,0)</f>
        <v>-100</v>
      </c>
      <c r="AA40" s="350">
        <f>SUM(AA41:AA49)</f>
        <v>11438403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9100228</v>
      </c>
      <c r="F48" s="53">
        <v>9100228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4550114</v>
      </c>
      <c r="Y48" s="53">
        <v>-4550114</v>
      </c>
      <c r="Z48" s="94">
        <v>-100</v>
      </c>
      <c r="AA48" s="95">
        <v>9100228</v>
      </c>
    </row>
    <row r="49" spans="1:27" ht="12.75">
      <c r="A49" s="361" t="s">
        <v>93</v>
      </c>
      <c r="B49" s="136"/>
      <c r="C49" s="54"/>
      <c r="D49" s="368"/>
      <c r="E49" s="54">
        <v>2338175</v>
      </c>
      <c r="F49" s="53">
        <v>2338175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1169088</v>
      </c>
      <c r="Y49" s="53">
        <v>-1169088</v>
      </c>
      <c r="Z49" s="94">
        <v>-100</v>
      </c>
      <c r="AA49" s="95">
        <v>2338175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98354118</v>
      </c>
      <c r="F60" s="264">
        <f t="shared" si="14"/>
        <v>98354118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49177062</v>
      </c>
      <c r="Y60" s="264">
        <f t="shared" si="14"/>
        <v>-49177062</v>
      </c>
      <c r="Z60" s="337">
        <f>+IF(X60&lt;&gt;0,+(Y60/X60)*100,0)</f>
        <v>-100</v>
      </c>
      <c r="AA60" s="232">
        <f>+AA57+AA54+AA51+AA40+AA37+AA34+AA22+AA5</f>
        <v>98354118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901475624</v>
      </c>
      <c r="D5" s="153">
        <f>SUM(D6:D8)</f>
        <v>0</v>
      </c>
      <c r="E5" s="154">
        <f t="shared" si="0"/>
        <v>1264073375</v>
      </c>
      <c r="F5" s="100">
        <f t="shared" si="0"/>
        <v>1264073375</v>
      </c>
      <c r="G5" s="100">
        <f t="shared" si="0"/>
        <v>298572012</v>
      </c>
      <c r="H5" s="100">
        <f t="shared" si="0"/>
        <v>41726934</v>
      </c>
      <c r="I5" s="100">
        <f t="shared" si="0"/>
        <v>41741646</v>
      </c>
      <c r="J5" s="100">
        <f t="shared" si="0"/>
        <v>382040592</v>
      </c>
      <c r="K5" s="100">
        <f t="shared" si="0"/>
        <v>55970780</v>
      </c>
      <c r="L5" s="100">
        <f t="shared" si="0"/>
        <v>42649352</v>
      </c>
      <c r="M5" s="100">
        <f t="shared" si="0"/>
        <v>161693575</v>
      </c>
      <c r="N5" s="100">
        <f t="shared" si="0"/>
        <v>260313707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642354299</v>
      </c>
      <c r="X5" s="100">
        <f t="shared" si="0"/>
        <v>632036688</v>
      </c>
      <c r="Y5" s="100">
        <f t="shared" si="0"/>
        <v>10317611</v>
      </c>
      <c r="Z5" s="137">
        <f>+IF(X5&lt;&gt;0,+(Y5/X5)*100,0)</f>
        <v>1.6324386219807543</v>
      </c>
      <c r="AA5" s="153">
        <f>SUM(AA6:AA8)</f>
        <v>1264073375</v>
      </c>
    </row>
    <row r="6" spans="1:27" ht="12.75">
      <c r="A6" s="138" t="s">
        <v>75</v>
      </c>
      <c r="B6" s="136"/>
      <c r="C6" s="155">
        <v>541207273</v>
      </c>
      <c r="D6" s="155"/>
      <c r="E6" s="156">
        <v>674658000</v>
      </c>
      <c r="F6" s="60">
        <v>674658000</v>
      </c>
      <c r="G6" s="60">
        <v>266946000</v>
      </c>
      <c r="H6" s="60"/>
      <c r="I6" s="60"/>
      <c r="J6" s="60">
        <v>266946000</v>
      </c>
      <c r="K6" s="60">
        <v>14000000</v>
      </c>
      <c r="L6" s="60"/>
      <c r="M6" s="60">
        <v>145222000</v>
      </c>
      <c r="N6" s="60">
        <v>159222000</v>
      </c>
      <c r="O6" s="60"/>
      <c r="P6" s="60"/>
      <c r="Q6" s="60"/>
      <c r="R6" s="60"/>
      <c r="S6" s="60"/>
      <c r="T6" s="60"/>
      <c r="U6" s="60"/>
      <c r="V6" s="60"/>
      <c r="W6" s="60">
        <v>426168000</v>
      </c>
      <c r="X6" s="60">
        <v>337329000</v>
      </c>
      <c r="Y6" s="60">
        <v>88839000</v>
      </c>
      <c r="Z6" s="140">
        <v>26.34</v>
      </c>
      <c r="AA6" s="155">
        <v>674658000</v>
      </c>
    </row>
    <row r="7" spans="1:27" ht="12.75">
      <c r="A7" s="138" t="s">
        <v>76</v>
      </c>
      <c r="B7" s="136"/>
      <c r="C7" s="157">
        <v>360260871</v>
      </c>
      <c r="D7" s="157"/>
      <c r="E7" s="158">
        <v>589415375</v>
      </c>
      <c r="F7" s="159">
        <v>589415375</v>
      </c>
      <c r="G7" s="159">
        <v>31626012</v>
      </c>
      <c r="H7" s="159">
        <v>41726934</v>
      </c>
      <c r="I7" s="159">
        <v>41741646</v>
      </c>
      <c r="J7" s="159">
        <v>115094592</v>
      </c>
      <c r="K7" s="159">
        <v>41970780</v>
      </c>
      <c r="L7" s="159">
        <v>42649352</v>
      </c>
      <c r="M7" s="159">
        <v>16471575</v>
      </c>
      <c r="N7" s="159">
        <v>101091707</v>
      </c>
      <c r="O7" s="159"/>
      <c r="P7" s="159"/>
      <c r="Q7" s="159"/>
      <c r="R7" s="159"/>
      <c r="S7" s="159"/>
      <c r="T7" s="159"/>
      <c r="U7" s="159"/>
      <c r="V7" s="159"/>
      <c r="W7" s="159">
        <v>216186299</v>
      </c>
      <c r="X7" s="159">
        <v>294707688</v>
      </c>
      <c r="Y7" s="159">
        <v>-78521389</v>
      </c>
      <c r="Z7" s="141">
        <v>-26.64</v>
      </c>
      <c r="AA7" s="157">
        <v>589415375</v>
      </c>
    </row>
    <row r="8" spans="1:27" ht="12.75">
      <c r="A8" s="138" t="s">
        <v>77</v>
      </c>
      <c r="B8" s="136"/>
      <c r="C8" s="155">
        <v>7480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28542862</v>
      </c>
      <c r="D9" s="153">
        <f>SUM(D10:D14)</f>
        <v>0</v>
      </c>
      <c r="E9" s="154">
        <f t="shared" si="1"/>
        <v>23768669</v>
      </c>
      <c r="F9" s="100">
        <f t="shared" si="1"/>
        <v>23768669</v>
      </c>
      <c r="G9" s="100">
        <f t="shared" si="1"/>
        <v>18443747</v>
      </c>
      <c r="H9" s="100">
        <f t="shared" si="1"/>
        <v>1397662</v>
      </c>
      <c r="I9" s="100">
        <f t="shared" si="1"/>
        <v>1864711</v>
      </c>
      <c r="J9" s="100">
        <f t="shared" si="1"/>
        <v>21706120</v>
      </c>
      <c r="K9" s="100">
        <f t="shared" si="1"/>
        <v>2023433</v>
      </c>
      <c r="L9" s="100">
        <f t="shared" si="1"/>
        <v>362756</v>
      </c>
      <c r="M9" s="100">
        <f t="shared" si="1"/>
        <v>1390172</v>
      </c>
      <c r="N9" s="100">
        <f t="shared" si="1"/>
        <v>3776361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25482481</v>
      </c>
      <c r="X9" s="100">
        <f t="shared" si="1"/>
        <v>11884332</v>
      </c>
      <c r="Y9" s="100">
        <f t="shared" si="1"/>
        <v>13598149</v>
      </c>
      <c r="Z9" s="137">
        <f>+IF(X9&lt;&gt;0,+(Y9/X9)*100,0)</f>
        <v>114.42081052599337</v>
      </c>
      <c r="AA9" s="153">
        <f>SUM(AA10:AA14)</f>
        <v>23768669</v>
      </c>
    </row>
    <row r="10" spans="1:27" ht="12.75">
      <c r="A10" s="138" t="s">
        <v>79</v>
      </c>
      <c r="B10" s="136"/>
      <c r="C10" s="155">
        <v>2427405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33867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12118107</v>
      </c>
      <c r="D12" s="155"/>
      <c r="E12" s="156"/>
      <c r="F12" s="60"/>
      <c r="G12" s="60">
        <v>459799</v>
      </c>
      <c r="H12" s="60">
        <v>228248</v>
      </c>
      <c r="I12" s="60">
        <v>250440</v>
      </c>
      <c r="J12" s="60">
        <v>938487</v>
      </c>
      <c r="K12" s="60">
        <v>361276</v>
      </c>
      <c r="L12" s="60">
        <v>169203</v>
      </c>
      <c r="M12" s="60">
        <v>136226</v>
      </c>
      <c r="N12" s="60">
        <v>666705</v>
      </c>
      <c r="O12" s="60"/>
      <c r="P12" s="60"/>
      <c r="Q12" s="60"/>
      <c r="R12" s="60"/>
      <c r="S12" s="60"/>
      <c r="T12" s="60"/>
      <c r="U12" s="60"/>
      <c r="V12" s="60"/>
      <c r="W12" s="60">
        <v>1605192</v>
      </c>
      <c r="X12" s="60"/>
      <c r="Y12" s="60">
        <v>1605192</v>
      </c>
      <c r="Z12" s="140">
        <v>0</v>
      </c>
      <c r="AA12" s="155"/>
    </row>
    <row r="13" spans="1:27" ht="12.75">
      <c r="A13" s="138" t="s">
        <v>82</v>
      </c>
      <c r="B13" s="136"/>
      <c r="C13" s="155">
        <v>13963483</v>
      </c>
      <c r="D13" s="155"/>
      <c r="E13" s="156">
        <v>23768669</v>
      </c>
      <c r="F13" s="60">
        <v>23768669</v>
      </c>
      <c r="G13" s="60">
        <v>17983948</v>
      </c>
      <c r="H13" s="60">
        <v>1169414</v>
      </c>
      <c r="I13" s="60">
        <v>1614271</v>
      </c>
      <c r="J13" s="60">
        <v>20767633</v>
      </c>
      <c r="K13" s="60">
        <v>1662157</v>
      </c>
      <c r="L13" s="60">
        <v>193553</v>
      </c>
      <c r="M13" s="60">
        <v>1253946</v>
      </c>
      <c r="N13" s="60">
        <v>3109656</v>
      </c>
      <c r="O13" s="60"/>
      <c r="P13" s="60"/>
      <c r="Q13" s="60"/>
      <c r="R13" s="60"/>
      <c r="S13" s="60"/>
      <c r="T13" s="60"/>
      <c r="U13" s="60"/>
      <c r="V13" s="60"/>
      <c r="W13" s="60">
        <v>23877289</v>
      </c>
      <c r="X13" s="60">
        <v>11884332</v>
      </c>
      <c r="Y13" s="60">
        <v>11992957</v>
      </c>
      <c r="Z13" s="140">
        <v>100.91</v>
      </c>
      <c r="AA13" s="155">
        <v>23768669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255622</v>
      </c>
      <c r="D15" s="153">
        <f>SUM(D16:D18)</f>
        <v>0</v>
      </c>
      <c r="E15" s="154">
        <f t="shared" si="2"/>
        <v>28395527</v>
      </c>
      <c r="F15" s="100">
        <f t="shared" si="2"/>
        <v>28395527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12671430</v>
      </c>
      <c r="Y15" s="100">
        <f t="shared" si="2"/>
        <v>-12671430</v>
      </c>
      <c r="Z15" s="137">
        <f>+IF(X15&lt;&gt;0,+(Y15/X15)*100,0)</f>
        <v>-100</v>
      </c>
      <c r="AA15" s="153">
        <f>SUM(AA16:AA18)</f>
        <v>28395527</v>
      </c>
    </row>
    <row r="16" spans="1:27" ht="12.75">
      <c r="A16" s="138" t="s">
        <v>85</v>
      </c>
      <c r="B16" s="136"/>
      <c r="C16" s="155">
        <v>245536</v>
      </c>
      <c r="D16" s="155"/>
      <c r="E16" s="156">
        <v>3052670</v>
      </c>
      <c r="F16" s="60">
        <v>3052670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3052670</v>
      </c>
    </row>
    <row r="17" spans="1:27" ht="12.75">
      <c r="A17" s="138" t="s">
        <v>86</v>
      </c>
      <c r="B17" s="136"/>
      <c r="C17" s="155">
        <v>10086</v>
      </c>
      <c r="D17" s="155"/>
      <c r="E17" s="156">
        <v>25342857</v>
      </c>
      <c r="F17" s="60">
        <v>25342857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12671430</v>
      </c>
      <c r="Y17" s="60">
        <v>-12671430</v>
      </c>
      <c r="Z17" s="140">
        <v>-100</v>
      </c>
      <c r="AA17" s="155">
        <v>25342857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1243281331</v>
      </c>
      <c r="D19" s="153">
        <f>SUM(D20:D23)</f>
        <v>0</v>
      </c>
      <c r="E19" s="154">
        <f t="shared" si="3"/>
        <v>1337466579</v>
      </c>
      <c r="F19" s="100">
        <f t="shared" si="3"/>
        <v>1337466579</v>
      </c>
      <c r="G19" s="100">
        <f t="shared" si="3"/>
        <v>142162979</v>
      </c>
      <c r="H19" s="100">
        <f t="shared" si="3"/>
        <v>109718706</v>
      </c>
      <c r="I19" s="100">
        <f t="shared" si="3"/>
        <v>105590750</v>
      </c>
      <c r="J19" s="100">
        <f t="shared" si="3"/>
        <v>357472435</v>
      </c>
      <c r="K19" s="100">
        <f t="shared" si="3"/>
        <v>98074923</v>
      </c>
      <c r="L19" s="100">
        <f t="shared" si="3"/>
        <v>117014535</v>
      </c>
      <c r="M19" s="100">
        <f t="shared" si="3"/>
        <v>95525191</v>
      </c>
      <c r="N19" s="100">
        <f t="shared" si="3"/>
        <v>310614649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668087084</v>
      </c>
      <c r="X19" s="100">
        <f t="shared" si="3"/>
        <v>668733282</v>
      </c>
      <c r="Y19" s="100">
        <f t="shared" si="3"/>
        <v>-646198</v>
      </c>
      <c r="Z19" s="137">
        <f>+IF(X19&lt;&gt;0,+(Y19/X19)*100,0)</f>
        <v>-0.09663015396323582</v>
      </c>
      <c r="AA19" s="153">
        <f>SUM(AA20:AA23)</f>
        <v>1337466579</v>
      </c>
    </row>
    <row r="20" spans="1:27" ht="12.75">
      <c r="A20" s="138" t="s">
        <v>89</v>
      </c>
      <c r="B20" s="136"/>
      <c r="C20" s="155">
        <v>545748217</v>
      </c>
      <c r="D20" s="155"/>
      <c r="E20" s="156">
        <v>697393602</v>
      </c>
      <c r="F20" s="60">
        <v>697393602</v>
      </c>
      <c r="G20" s="60">
        <v>99438136</v>
      </c>
      <c r="H20" s="60">
        <v>57931903</v>
      </c>
      <c r="I20" s="60">
        <v>55453189</v>
      </c>
      <c r="J20" s="60">
        <v>212823228</v>
      </c>
      <c r="K20" s="60">
        <v>47922263</v>
      </c>
      <c r="L20" s="60">
        <v>44920501</v>
      </c>
      <c r="M20" s="60">
        <v>44048943</v>
      </c>
      <c r="N20" s="60">
        <v>136891707</v>
      </c>
      <c r="O20" s="60"/>
      <c r="P20" s="60"/>
      <c r="Q20" s="60"/>
      <c r="R20" s="60"/>
      <c r="S20" s="60"/>
      <c r="T20" s="60"/>
      <c r="U20" s="60"/>
      <c r="V20" s="60"/>
      <c r="W20" s="60">
        <v>349714935</v>
      </c>
      <c r="X20" s="60">
        <v>348696798</v>
      </c>
      <c r="Y20" s="60">
        <v>1018137</v>
      </c>
      <c r="Z20" s="140">
        <v>0.29</v>
      </c>
      <c r="AA20" s="155">
        <v>697393602</v>
      </c>
    </row>
    <row r="21" spans="1:27" ht="12.75">
      <c r="A21" s="138" t="s">
        <v>90</v>
      </c>
      <c r="B21" s="136"/>
      <c r="C21" s="155">
        <v>397064632</v>
      </c>
      <c r="D21" s="155"/>
      <c r="E21" s="156">
        <v>373928102</v>
      </c>
      <c r="F21" s="60">
        <v>373928102</v>
      </c>
      <c r="G21" s="60">
        <v>27965882</v>
      </c>
      <c r="H21" s="60">
        <v>25763331</v>
      </c>
      <c r="I21" s="60">
        <v>24113985</v>
      </c>
      <c r="J21" s="60">
        <v>77843198</v>
      </c>
      <c r="K21" s="60">
        <v>24130899</v>
      </c>
      <c r="L21" s="60">
        <v>46068658</v>
      </c>
      <c r="M21" s="60">
        <v>25440429</v>
      </c>
      <c r="N21" s="60">
        <v>95639986</v>
      </c>
      <c r="O21" s="60"/>
      <c r="P21" s="60"/>
      <c r="Q21" s="60"/>
      <c r="R21" s="60"/>
      <c r="S21" s="60"/>
      <c r="T21" s="60"/>
      <c r="U21" s="60"/>
      <c r="V21" s="60"/>
      <c r="W21" s="60">
        <v>173483184</v>
      </c>
      <c r="X21" s="60">
        <v>186964050</v>
      </c>
      <c r="Y21" s="60">
        <v>-13480866</v>
      </c>
      <c r="Z21" s="140">
        <v>-7.21</v>
      </c>
      <c r="AA21" s="155">
        <v>373928102</v>
      </c>
    </row>
    <row r="22" spans="1:27" ht="12.75">
      <c r="A22" s="138" t="s">
        <v>91</v>
      </c>
      <c r="B22" s="136"/>
      <c r="C22" s="157">
        <v>181144049</v>
      </c>
      <c r="D22" s="157"/>
      <c r="E22" s="158">
        <v>155578326</v>
      </c>
      <c r="F22" s="159">
        <v>155578326</v>
      </c>
      <c r="G22" s="159">
        <v>3341450</v>
      </c>
      <c r="H22" s="159">
        <v>15998920</v>
      </c>
      <c r="I22" s="159">
        <v>15999011</v>
      </c>
      <c r="J22" s="159">
        <v>35339381</v>
      </c>
      <c r="K22" s="159">
        <v>15996852</v>
      </c>
      <c r="L22" s="159">
        <v>15999105</v>
      </c>
      <c r="M22" s="159">
        <v>16005400</v>
      </c>
      <c r="N22" s="159">
        <v>48001357</v>
      </c>
      <c r="O22" s="159"/>
      <c r="P22" s="159"/>
      <c r="Q22" s="159"/>
      <c r="R22" s="159"/>
      <c r="S22" s="159"/>
      <c r="T22" s="159"/>
      <c r="U22" s="159"/>
      <c r="V22" s="159"/>
      <c r="W22" s="159">
        <v>83340738</v>
      </c>
      <c r="X22" s="159">
        <v>77789160</v>
      </c>
      <c r="Y22" s="159">
        <v>5551578</v>
      </c>
      <c r="Z22" s="141">
        <v>7.14</v>
      </c>
      <c r="AA22" s="157">
        <v>155578326</v>
      </c>
    </row>
    <row r="23" spans="1:27" ht="12.75">
      <c r="A23" s="138" t="s">
        <v>92</v>
      </c>
      <c r="B23" s="136"/>
      <c r="C23" s="155">
        <v>119324433</v>
      </c>
      <c r="D23" s="155"/>
      <c r="E23" s="156">
        <v>110566549</v>
      </c>
      <c r="F23" s="60">
        <v>110566549</v>
      </c>
      <c r="G23" s="60">
        <v>11417511</v>
      </c>
      <c r="H23" s="60">
        <v>10024552</v>
      </c>
      <c r="I23" s="60">
        <v>10024565</v>
      </c>
      <c r="J23" s="60">
        <v>31466628</v>
      </c>
      <c r="K23" s="60">
        <v>10024909</v>
      </c>
      <c r="L23" s="60">
        <v>10026271</v>
      </c>
      <c r="M23" s="60">
        <v>10030419</v>
      </c>
      <c r="N23" s="60">
        <v>30081599</v>
      </c>
      <c r="O23" s="60"/>
      <c r="P23" s="60"/>
      <c r="Q23" s="60"/>
      <c r="R23" s="60"/>
      <c r="S23" s="60"/>
      <c r="T23" s="60"/>
      <c r="U23" s="60"/>
      <c r="V23" s="60"/>
      <c r="W23" s="60">
        <v>61548227</v>
      </c>
      <c r="X23" s="60">
        <v>55283274</v>
      </c>
      <c r="Y23" s="60">
        <v>6264953</v>
      </c>
      <c r="Z23" s="140">
        <v>11.33</v>
      </c>
      <c r="AA23" s="155">
        <v>110566549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2173555439</v>
      </c>
      <c r="D25" s="168">
        <f>+D5+D9+D15+D19+D24</f>
        <v>0</v>
      </c>
      <c r="E25" s="169">
        <f t="shared" si="4"/>
        <v>2653704150</v>
      </c>
      <c r="F25" s="73">
        <f t="shared" si="4"/>
        <v>2653704150</v>
      </c>
      <c r="G25" s="73">
        <f t="shared" si="4"/>
        <v>459178738</v>
      </c>
      <c r="H25" s="73">
        <f t="shared" si="4"/>
        <v>152843302</v>
      </c>
      <c r="I25" s="73">
        <f t="shared" si="4"/>
        <v>149197107</v>
      </c>
      <c r="J25" s="73">
        <f t="shared" si="4"/>
        <v>761219147</v>
      </c>
      <c r="K25" s="73">
        <f t="shared" si="4"/>
        <v>156069136</v>
      </c>
      <c r="L25" s="73">
        <f t="shared" si="4"/>
        <v>160026643</v>
      </c>
      <c r="M25" s="73">
        <f t="shared" si="4"/>
        <v>258608938</v>
      </c>
      <c r="N25" s="73">
        <f t="shared" si="4"/>
        <v>574704717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1335923864</v>
      </c>
      <c r="X25" s="73">
        <f t="shared" si="4"/>
        <v>1325325732</v>
      </c>
      <c r="Y25" s="73">
        <f t="shared" si="4"/>
        <v>10598132</v>
      </c>
      <c r="Z25" s="170">
        <f>+IF(X25&lt;&gt;0,+(Y25/X25)*100,0)</f>
        <v>0.7996624334763915</v>
      </c>
      <c r="AA25" s="168">
        <f>+AA5+AA9+AA15+AA19+AA24</f>
        <v>2653704150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717700699</v>
      </c>
      <c r="D28" s="153">
        <f>SUM(D29:D31)</f>
        <v>0</v>
      </c>
      <c r="E28" s="154">
        <f t="shared" si="5"/>
        <v>582497485</v>
      </c>
      <c r="F28" s="100">
        <f t="shared" si="5"/>
        <v>582497485</v>
      </c>
      <c r="G28" s="100">
        <f t="shared" si="5"/>
        <v>24279092</v>
      </c>
      <c r="H28" s="100">
        <f t="shared" si="5"/>
        <v>28410957</v>
      </c>
      <c r="I28" s="100">
        <f t="shared" si="5"/>
        <v>27854839</v>
      </c>
      <c r="J28" s="100">
        <f t="shared" si="5"/>
        <v>80544888</v>
      </c>
      <c r="K28" s="100">
        <f t="shared" si="5"/>
        <v>37297687</v>
      </c>
      <c r="L28" s="100">
        <f t="shared" si="5"/>
        <v>24482887</v>
      </c>
      <c r="M28" s="100">
        <f t="shared" si="5"/>
        <v>39758241</v>
      </c>
      <c r="N28" s="100">
        <f t="shared" si="5"/>
        <v>101538815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182083703</v>
      </c>
      <c r="X28" s="100">
        <f t="shared" si="5"/>
        <v>291248724</v>
      </c>
      <c r="Y28" s="100">
        <f t="shared" si="5"/>
        <v>-109165021</v>
      </c>
      <c r="Z28" s="137">
        <f>+IF(X28&lt;&gt;0,+(Y28/X28)*100,0)</f>
        <v>-37.48171648642141</v>
      </c>
      <c r="AA28" s="153">
        <f>SUM(AA29:AA31)</f>
        <v>582497485</v>
      </c>
    </row>
    <row r="29" spans="1:27" ht="12.75">
      <c r="A29" s="138" t="s">
        <v>75</v>
      </c>
      <c r="B29" s="136"/>
      <c r="C29" s="155">
        <v>301769159</v>
      </c>
      <c r="D29" s="155"/>
      <c r="E29" s="156">
        <v>133422771</v>
      </c>
      <c r="F29" s="60">
        <v>133422771</v>
      </c>
      <c r="G29" s="60">
        <v>11300385</v>
      </c>
      <c r="H29" s="60">
        <v>14927286</v>
      </c>
      <c r="I29" s="60">
        <v>17329021</v>
      </c>
      <c r="J29" s="60">
        <v>43556692</v>
      </c>
      <c r="K29" s="60">
        <v>19241557</v>
      </c>
      <c r="L29" s="60">
        <v>12290657</v>
      </c>
      <c r="M29" s="60">
        <v>25610681</v>
      </c>
      <c r="N29" s="60">
        <v>57142895</v>
      </c>
      <c r="O29" s="60"/>
      <c r="P29" s="60"/>
      <c r="Q29" s="60"/>
      <c r="R29" s="60"/>
      <c r="S29" s="60"/>
      <c r="T29" s="60"/>
      <c r="U29" s="60"/>
      <c r="V29" s="60"/>
      <c r="W29" s="60">
        <v>100699587</v>
      </c>
      <c r="X29" s="60">
        <v>66711384</v>
      </c>
      <c r="Y29" s="60">
        <v>33988203</v>
      </c>
      <c r="Z29" s="140">
        <v>50.95</v>
      </c>
      <c r="AA29" s="155">
        <v>133422771</v>
      </c>
    </row>
    <row r="30" spans="1:27" ht="12.75">
      <c r="A30" s="138" t="s">
        <v>76</v>
      </c>
      <c r="B30" s="136"/>
      <c r="C30" s="157">
        <v>354613299</v>
      </c>
      <c r="D30" s="157"/>
      <c r="E30" s="158">
        <v>449074714</v>
      </c>
      <c r="F30" s="159">
        <v>449074714</v>
      </c>
      <c r="G30" s="159">
        <v>7729906</v>
      </c>
      <c r="H30" s="159">
        <v>7139626</v>
      </c>
      <c r="I30" s="159">
        <v>5342422</v>
      </c>
      <c r="J30" s="159">
        <v>20211954</v>
      </c>
      <c r="K30" s="159">
        <v>11318961</v>
      </c>
      <c r="L30" s="159">
        <v>7449641</v>
      </c>
      <c r="M30" s="159">
        <v>7926390</v>
      </c>
      <c r="N30" s="159">
        <v>26694992</v>
      </c>
      <c r="O30" s="159"/>
      <c r="P30" s="159"/>
      <c r="Q30" s="159"/>
      <c r="R30" s="159"/>
      <c r="S30" s="159"/>
      <c r="T30" s="159"/>
      <c r="U30" s="159"/>
      <c r="V30" s="159"/>
      <c r="W30" s="159">
        <v>46906946</v>
      </c>
      <c r="X30" s="159">
        <v>224537340</v>
      </c>
      <c r="Y30" s="159">
        <v>-177630394</v>
      </c>
      <c r="Z30" s="141">
        <v>-79.11</v>
      </c>
      <c r="AA30" s="157">
        <v>449074714</v>
      </c>
    </row>
    <row r="31" spans="1:27" ht="12.75">
      <c r="A31" s="138" t="s">
        <v>77</v>
      </c>
      <c r="B31" s="136"/>
      <c r="C31" s="155">
        <v>61318241</v>
      </c>
      <c r="D31" s="155"/>
      <c r="E31" s="156"/>
      <c r="F31" s="60"/>
      <c r="G31" s="60">
        <v>5248801</v>
      </c>
      <c r="H31" s="60">
        <v>6344045</v>
      </c>
      <c r="I31" s="60">
        <v>5183396</v>
      </c>
      <c r="J31" s="60">
        <v>16776242</v>
      </c>
      <c r="K31" s="60">
        <v>6737169</v>
      </c>
      <c r="L31" s="60">
        <v>4742589</v>
      </c>
      <c r="M31" s="60">
        <v>6221170</v>
      </c>
      <c r="N31" s="60">
        <v>17700928</v>
      </c>
      <c r="O31" s="60"/>
      <c r="P31" s="60"/>
      <c r="Q31" s="60"/>
      <c r="R31" s="60"/>
      <c r="S31" s="60"/>
      <c r="T31" s="60"/>
      <c r="U31" s="60"/>
      <c r="V31" s="60"/>
      <c r="W31" s="60">
        <v>34477170</v>
      </c>
      <c r="X31" s="60"/>
      <c r="Y31" s="60">
        <v>34477170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559876177</v>
      </c>
      <c r="D32" s="153">
        <f>SUM(D33:D37)</f>
        <v>0</v>
      </c>
      <c r="E32" s="154">
        <f t="shared" si="6"/>
        <v>271873873</v>
      </c>
      <c r="F32" s="100">
        <f t="shared" si="6"/>
        <v>271873873</v>
      </c>
      <c r="G32" s="100">
        <f t="shared" si="6"/>
        <v>16836918</v>
      </c>
      <c r="H32" s="100">
        <f t="shared" si="6"/>
        <v>26625399</v>
      </c>
      <c r="I32" s="100">
        <f t="shared" si="6"/>
        <v>22767650</v>
      </c>
      <c r="J32" s="100">
        <f t="shared" si="6"/>
        <v>66229967</v>
      </c>
      <c r="K32" s="100">
        <f t="shared" si="6"/>
        <v>27492609</v>
      </c>
      <c r="L32" s="100">
        <f t="shared" si="6"/>
        <v>20481581</v>
      </c>
      <c r="M32" s="100">
        <f t="shared" si="6"/>
        <v>30350012</v>
      </c>
      <c r="N32" s="100">
        <f t="shared" si="6"/>
        <v>78324202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144554169</v>
      </c>
      <c r="X32" s="100">
        <f t="shared" si="6"/>
        <v>135936936</v>
      </c>
      <c r="Y32" s="100">
        <f t="shared" si="6"/>
        <v>8617233</v>
      </c>
      <c r="Z32" s="137">
        <f>+IF(X32&lt;&gt;0,+(Y32/X32)*100,0)</f>
        <v>6.339140231908715</v>
      </c>
      <c r="AA32" s="153">
        <f>SUM(AA33:AA37)</f>
        <v>271873873</v>
      </c>
    </row>
    <row r="33" spans="1:27" ht="12.75">
      <c r="A33" s="138" t="s">
        <v>79</v>
      </c>
      <c r="B33" s="136"/>
      <c r="C33" s="155">
        <v>100668768</v>
      </c>
      <c r="D33" s="155"/>
      <c r="E33" s="156">
        <v>250047026</v>
      </c>
      <c r="F33" s="60">
        <v>250047026</v>
      </c>
      <c r="G33" s="60">
        <v>591338</v>
      </c>
      <c r="H33" s="60">
        <v>1625330</v>
      </c>
      <c r="I33" s="60">
        <v>1577040</v>
      </c>
      <c r="J33" s="60">
        <v>3793708</v>
      </c>
      <c r="K33" s="60">
        <v>2901187</v>
      </c>
      <c r="L33" s="60">
        <v>493027</v>
      </c>
      <c r="M33" s="60">
        <v>1077834</v>
      </c>
      <c r="N33" s="60">
        <v>4472048</v>
      </c>
      <c r="O33" s="60"/>
      <c r="P33" s="60"/>
      <c r="Q33" s="60"/>
      <c r="R33" s="60"/>
      <c r="S33" s="60"/>
      <c r="T33" s="60"/>
      <c r="U33" s="60"/>
      <c r="V33" s="60"/>
      <c r="W33" s="60">
        <v>8265756</v>
      </c>
      <c r="X33" s="60">
        <v>125023512</v>
      </c>
      <c r="Y33" s="60">
        <v>-116757756</v>
      </c>
      <c r="Z33" s="140">
        <v>-93.39</v>
      </c>
      <c r="AA33" s="155">
        <v>250047026</v>
      </c>
    </row>
    <row r="34" spans="1:27" ht="12.75">
      <c r="A34" s="138" t="s">
        <v>80</v>
      </c>
      <c r="B34" s="136"/>
      <c r="C34" s="155">
        <v>292849805</v>
      </c>
      <c r="D34" s="155"/>
      <c r="E34" s="156"/>
      <c r="F34" s="60"/>
      <c r="G34" s="60">
        <v>6106886</v>
      </c>
      <c r="H34" s="60">
        <v>7887123</v>
      </c>
      <c r="I34" s="60">
        <v>6387288</v>
      </c>
      <c r="J34" s="60">
        <v>20381297</v>
      </c>
      <c r="K34" s="60">
        <v>6486227</v>
      </c>
      <c r="L34" s="60">
        <v>7192396</v>
      </c>
      <c r="M34" s="60">
        <v>7252063</v>
      </c>
      <c r="N34" s="60">
        <v>20930686</v>
      </c>
      <c r="O34" s="60"/>
      <c r="P34" s="60"/>
      <c r="Q34" s="60"/>
      <c r="R34" s="60"/>
      <c r="S34" s="60"/>
      <c r="T34" s="60"/>
      <c r="U34" s="60"/>
      <c r="V34" s="60"/>
      <c r="W34" s="60">
        <v>41311983</v>
      </c>
      <c r="X34" s="60"/>
      <c r="Y34" s="60">
        <v>41311983</v>
      </c>
      <c r="Z34" s="140">
        <v>0</v>
      </c>
      <c r="AA34" s="155"/>
    </row>
    <row r="35" spans="1:27" ht="12.75">
      <c r="A35" s="138" t="s">
        <v>81</v>
      </c>
      <c r="B35" s="136"/>
      <c r="C35" s="155">
        <v>143823271</v>
      </c>
      <c r="D35" s="155"/>
      <c r="E35" s="156"/>
      <c r="F35" s="60"/>
      <c r="G35" s="60">
        <v>9726865</v>
      </c>
      <c r="H35" s="60">
        <v>13935875</v>
      </c>
      <c r="I35" s="60">
        <v>12861985</v>
      </c>
      <c r="J35" s="60">
        <v>36524725</v>
      </c>
      <c r="K35" s="60">
        <v>16361037</v>
      </c>
      <c r="L35" s="60">
        <v>11393090</v>
      </c>
      <c r="M35" s="60">
        <v>20458366</v>
      </c>
      <c r="N35" s="60">
        <v>48212493</v>
      </c>
      <c r="O35" s="60"/>
      <c r="P35" s="60"/>
      <c r="Q35" s="60"/>
      <c r="R35" s="60"/>
      <c r="S35" s="60"/>
      <c r="T35" s="60"/>
      <c r="U35" s="60"/>
      <c r="V35" s="60"/>
      <c r="W35" s="60">
        <v>84737218</v>
      </c>
      <c r="X35" s="60"/>
      <c r="Y35" s="60">
        <v>84737218</v>
      </c>
      <c r="Z35" s="140">
        <v>0</v>
      </c>
      <c r="AA35" s="155"/>
    </row>
    <row r="36" spans="1:27" ht="12.75">
      <c r="A36" s="138" t="s">
        <v>82</v>
      </c>
      <c r="B36" s="136"/>
      <c r="C36" s="155">
        <v>22534333</v>
      </c>
      <c r="D36" s="155"/>
      <c r="E36" s="156">
        <v>21826847</v>
      </c>
      <c r="F36" s="60">
        <v>21826847</v>
      </c>
      <c r="G36" s="60">
        <v>411829</v>
      </c>
      <c r="H36" s="60">
        <v>3177071</v>
      </c>
      <c r="I36" s="60">
        <v>1941337</v>
      </c>
      <c r="J36" s="60">
        <v>5530237</v>
      </c>
      <c r="K36" s="60">
        <v>1744158</v>
      </c>
      <c r="L36" s="60">
        <v>1403068</v>
      </c>
      <c r="M36" s="60">
        <v>1561749</v>
      </c>
      <c r="N36" s="60">
        <v>4708975</v>
      </c>
      <c r="O36" s="60"/>
      <c r="P36" s="60"/>
      <c r="Q36" s="60"/>
      <c r="R36" s="60"/>
      <c r="S36" s="60"/>
      <c r="T36" s="60"/>
      <c r="U36" s="60"/>
      <c r="V36" s="60"/>
      <c r="W36" s="60">
        <v>10239212</v>
      </c>
      <c r="X36" s="60">
        <v>10913424</v>
      </c>
      <c r="Y36" s="60">
        <v>-674212</v>
      </c>
      <c r="Z36" s="140">
        <v>-6.18</v>
      </c>
      <c r="AA36" s="155">
        <v>21826847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241450107</v>
      </c>
      <c r="D38" s="153">
        <f>SUM(D39:D41)</f>
        <v>0</v>
      </c>
      <c r="E38" s="154">
        <f t="shared" si="7"/>
        <v>298500776</v>
      </c>
      <c r="F38" s="100">
        <f t="shared" si="7"/>
        <v>298500776</v>
      </c>
      <c r="G38" s="100">
        <f t="shared" si="7"/>
        <v>5391435</v>
      </c>
      <c r="H38" s="100">
        <f t="shared" si="7"/>
        <v>8078965</v>
      </c>
      <c r="I38" s="100">
        <f t="shared" si="7"/>
        <v>9124031</v>
      </c>
      <c r="J38" s="100">
        <f t="shared" si="7"/>
        <v>22594431</v>
      </c>
      <c r="K38" s="100">
        <f t="shared" si="7"/>
        <v>8452229</v>
      </c>
      <c r="L38" s="100">
        <f t="shared" si="7"/>
        <v>5179773</v>
      </c>
      <c r="M38" s="100">
        <f t="shared" si="7"/>
        <v>14269440</v>
      </c>
      <c r="N38" s="100">
        <f t="shared" si="7"/>
        <v>27901442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50495873</v>
      </c>
      <c r="X38" s="100">
        <f t="shared" si="7"/>
        <v>149250396</v>
      </c>
      <c r="Y38" s="100">
        <f t="shared" si="7"/>
        <v>-98754523</v>
      </c>
      <c r="Z38" s="137">
        <f>+IF(X38&lt;&gt;0,+(Y38/X38)*100,0)</f>
        <v>-66.16700903091741</v>
      </c>
      <c r="AA38" s="153">
        <f>SUM(AA39:AA41)</f>
        <v>298500776</v>
      </c>
    </row>
    <row r="39" spans="1:27" ht="12.75">
      <c r="A39" s="138" t="s">
        <v>85</v>
      </c>
      <c r="B39" s="136"/>
      <c r="C39" s="155">
        <v>20364973</v>
      </c>
      <c r="D39" s="155"/>
      <c r="E39" s="156">
        <v>135867598</v>
      </c>
      <c r="F39" s="60">
        <v>135867598</v>
      </c>
      <c r="G39" s="60">
        <v>1002379</v>
      </c>
      <c r="H39" s="60">
        <v>1939494</v>
      </c>
      <c r="I39" s="60">
        <v>1741379</v>
      </c>
      <c r="J39" s="60">
        <v>4683252</v>
      </c>
      <c r="K39" s="60">
        <v>1207101</v>
      </c>
      <c r="L39" s="60">
        <v>963982</v>
      </c>
      <c r="M39" s="60">
        <v>2278169</v>
      </c>
      <c r="N39" s="60">
        <v>4449252</v>
      </c>
      <c r="O39" s="60"/>
      <c r="P39" s="60"/>
      <c r="Q39" s="60"/>
      <c r="R39" s="60"/>
      <c r="S39" s="60"/>
      <c r="T39" s="60"/>
      <c r="U39" s="60"/>
      <c r="V39" s="60"/>
      <c r="W39" s="60">
        <v>9132504</v>
      </c>
      <c r="X39" s="60">
        <v>67933806</v>
      </c>
      <c r="Y39" s="60">
        <v>-58801302</v>
      </c>
      <c r="Z39" s="140">
        <v>-86.56</v>
      </c>
      <c r="AA39" s="155">
        <v>135867598</v>
      </c>
    </row>
    <row r="40" spans="1:27" ht="12.75">
      <c r="A40" s="138" t="s">
        <v>86</v>
      </c>
      <c r="B40" s="136"/>
      <c r="C40" s="155">
        <v>212668747</v>
      </c>
      <c r="D40" s="155"/>
      <c r="E40" s="156">
        <v>162633178</v>
      </c>
      <c r="F40" s="60">
        <v>162633178</v>
      </c>
      <c r="G40" s="60">
        <v>4167227</v>
      </c>
      <c r="H40" s="60">
        <v>5844455</v>
      </c>
      <c r="I40" s="60">
        <v>7316153</v>
      </c>
      <c r="J40" s="60">
        <v>17327835</v>
      </c>
      <c r="K40" s="60">
        <v>7144207</v>
      </c>
      <c r="L40" s="60">
        <v>4170849</v>
      </c>
      <c r="M40" s="60">
        <v>11945943</v>
      </c>
      <c r="N40" s="60">
        <v>23260999</v>
      </c>
      <c r="O40" s="60"/>
      <c r="P40" s="60"/>
      <c r="Q40" s="60"/>
      <c r="R40" s="60"/>
      <c r="S40" s="60"/>
      <c r="T40" s="60"/>
      <c r="U40" s="60"/>
      <c r="V40" s="60"/>
      <c r="W40" s="60">
        <v>40588834</v>
      </c>
      <c r="X40" s="60">
        <v>81316590</v>
      </c>
      <c r="Y40" s="60">
        <v>-40727756</v>
      </c>
      <c r="Z40" s="140">
        <v>-50.09</v>
      </c>
      <c r="AA40" s="155">
        <v>162633178</v>
      </c>
    </row>
    <row r="41" spans="1:27" ht="12.75">
      <c r="A41" s="138" t="s">
        <v>87</v>
      </c>
      <c r="B41" s="136"/>
      <c r="C41" s="155">
        <v>8416387</v>
      </c>
      <c r="D41" s="155"/>
      <c r="E41" s="156"/>
      <c r="F41" s="60"/>
      <c r="G41" s="60">
        <v>221829</v>
      </c>
      <c r="H41" s="60">
        <v>295016</v>
      </c>
      <c r="I41" s="60">
        <v>66499</v>
      </c>
      <c r="J41" s="60">
        <v>583344</v>
      </c>
      <c r="K41" s="60">
        <v>100921</v>
      </c>
      <c r="L41" s="60">
        <v>44942</v>
      </c>
      <c r="M41" s="60">
        <v>45328</v>
      </c>
      <c r="N41" s="60">
        <v>191191</v>
      </c>
      <c r="O41" s="60"/>
      <c r="P41" s="60"/>
      <c r="Q41" s="60"/>
      <c r="R41" s="60"/>
      <c r="S41" s="60"/>
      <c r="T41" s="60"/>
      <c r="U41" s="60"/>
      <c r="V41" s="60"/>
      <c r="W41" s="60">
        <v>774535</v>
      </c>
      <c r="X41" s="60"/>
      <c r="Y41" s="60">
        <v>774535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1524226656</v>
      </c>
      <c r="D42" s="153">
        <f>SUM(D43:D46)</f>
        <v>0</v>
      </c>
      <c r="E42" s="154">
        <f t="shared" si="8"/>
        <v>1262564178</v>
      </c>
      <c r="F42" s="100">
        <f t="shared" si="8"/>
        <v>1262564178</v>
      </c>
      <c r="G42" s="100">
        <f t="shared" si="8"/>
        <v>90763584</v>
      </c>
      <c r="H42" s="100">
        <f t="shared" si="8"/>
        <v>53222997</v>
      </c>
      <c r="I42" s="100">
        <f t="shared" si="8"/>
        <v>37339129</v>
      </c>
      <c r="J42" s="100">
        <f t="shared" si="8"/>
        <v>181325710</v>
      </c>
      <c r="K42" s="100">
        <f t="shared" si="8"/>
        <v>42161154</v>
      </c>
      <c r="L42" s="100">
        <f t="shared" si="8"/>
        <v>24236197</v>
      </c>
      <c r="M42" s="100">
        <f t="shared" si="8"/>
        <v>96763896</v>
      </c>
      <c r="N42" s="100">
        <f t="shared" si="8"/>
        <v>163161247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344486957</v>
      </c>
      <c r="X42" s="100">
        <f t="shared" si="8"/>
        <v>631282092</v>
      </c>
      <c r="Y42" s="100">
        <f t="shared" si="8"/>
        <v>-286795135</v>
      </c>
      <c r="Z42" s="137">
        <f>+IF(X42&lt;&gt;0,+(Y42/X42)*100,0)</f>
        <v>-45.43058303640269</v>
      </c>
      <c r="AA42" s="153">
        <f>SUM(AA43:AA46)</f>
        <v>1262564178</v>
      </c>
    </row>
    <row r="43" spans="1:27" ht="12.75">
      <c r="A43" s="138" t="s">
        <v>89</v>
      </c>
      <c r="B43" s="136"/>
      <c r="C43" s="155">
        <v>502586876</v>
      </c>
      <c r="D43" s="155"/>
      <c r="E43" s="156">
        <v>588168211</v>
      </c>
      <c r="F43" s="60">
        <v>588168211</v>
      </c>
      <c r="G43" s="60">
        <v>73430495</v>
      </c>
      <c r="H43" s="60">
        <v>26056635</v>
      </c>
      <c r="I43" s="60">
        <v>8217162</v>
      </c>
      <c r="J43" s="60">
        <v>107704292</v>
      </c>
      <c r="K43" s="60">
        <v>20574830</v>
      </c>
      <c r="L43" s="60">
        <v>6753082</v>
      </c>
      <c r="M43" s="60">
        <v>67625420</v>
      </c>
      <c r="N43" s="60">
        <v>94953332</v>
      </c>
      <c r="O43" s="60"/>
      <c r="P43" s="60"/>
      <c r="Q43" s="60"/>
      <c r="R43" s="60"/>
      <c r="S43" s="60"/>
      <c r="T43" s="60"/>
      <c r="U43" s="60"/>
      <c r="V43" s="60"/>
      <c r="W43" s="60">
        <v>202657624</v>
      </c>
      <c r="X43" s="60">
        <v>294084108</v>
      </c>
      <c r="Y43" s="60">
        <v>-91426484</v>
      </c>
      <c r="Z43" s="140">
        <v>-31.09</v>
      </c>
      <c r="AA43" s="155">
        <v>588168211</v>
      </c>
    </row>
    <row r="44" spans="1:27" ht="12.75">
      <c r="A44" s="138" t="s">
        <v>90</v>
      </c>
      <c r="B44" s="136"/>
      <c r="C44" s="155">
        <v>797338320</v>
      </c>
      <c r="D44" s="155"/>
      <c r="E44" s="156">
        <v>674395967</v>
      </c>
      <c r="F44" s="60">
        <v>674395967</v>
      </c>
      <c r="G44" s="60">
        <v>6854798</v>
      </c>
      <c r="H44" s="60">
        <v>7190088</v>
      </c>
      <c r="I44" s="60">
        <v>14159073</v>
      </c>
      <c r="J44" s="60">
        <v>28203959</v>
      </c>
      <c r="K44" s="60">
        <v>8328763</v>
      </c>
      <c r="L44" s="60">
        <v>7030408</v>
      </c>
      <c r="M44" s="60">
        <v>13760545</v>
      </c>
      <c r="N44" s="60">
        <v>29119716</v>
      </c>
      <c r="O44" s="60"/>
      <c r="P44" s="60"/>
      <c r="Q44" s="60"/>
      <c r="R44" s="60"/>
      <c r="S44" s="60"/>
      <c r="T44" s="60"/>
      <c r="U44" s="60"/>
      <c r="V44" s="60"/>
      <c r="W44" s="60">
        <v>57323675</v>
      </c>
      <c r="X44" s="60">
        <v>337197984</v>
      </c>
      <c r="Y44" s="60">
        <v>-279874309</v>
      </c>
      <c r="Z44" s="140">
        <v>-83</v>
      </c>
      <c r="AA44" s="155">
        <v>674395967</v>
      </c>
    </row>
    <row r="45" spans="1:27" ht="12.75">
      <c r="A45" s="138" t="s">
        <v>91</v>
      </c>
      <c r="B45" s="136"/>
      <c r="C45" s="157">
        <v>109337361</v>
      </c>
      <c r="D45" s="157"/>
      <c r="E45" s="158"/>
      <c r="F45" s="159"/>
      <c r="G45" s="159">
        <v>4092524</v>
      </c>
      <c r="H45" s="159">
        <v>10865920</v>
      </c>
      <c r="I45" s="159">
        <v>5515343</v>
      </c>
      <c r="J45" s="159">
        <v>20473787</v>
      </c>
      <c r="K45" s="159">
        <v>4776066</v>
      </c>
      <c r="L45" s="159">
        <v>3221986</v>
      </c>
      <c r="M45" s="159">
        <v>7680670</v>
      </c>
      <c r="N45" s="159">
        <v>15678722</v>
      </c>
      <c r="O45" s="159"/>
      <c r="P45" s="159"/>
      <c r="Q45" s="159"/>
      <c r="R45" s="159"/>
      <c r="S45" s="159"/>
      <c r="T45" s="159"/>
      <c r="U45" s="159"/>
      <c r="V45" s="159"/>
      <c r="W45" s="159">
        <v>36152509</v>
      </c>
      <c r="X45" s="159"/>
      <c r="Y45" s="159">
        <v>36152509</v>
      </c>
      <c r="Z45" s="141">
        <v>0</v>
      </c>
      <c r="AA45" s="157"/>
    </row>
    <row r="46" spans="1:27" ht="12.75">
      <c r="A46" s="138" t="s">
        <v>92</v>
      </c>
      <c r="B46" s="136"/>
      <c r="C46" s="155">
        <v>114964099</v>
      </c>
      <c r="D46" s="155"/>
      <c r="E46" s="156"/>
      <c r="F46" s="60"/>
      <c r="G46" s="60">
        <v>6385767</v>
      </c>
      <c r="H46" s="60">
        <v>9110354</v>
      </c>
      <c r="I46" s="60">
        <v>9447551</v>
      </c>
      <c r="J46" s="60">
        <v>24943672</v>
      </c>
      <c r="K46" s="60">
        <v>8481495</v>
      </c>
      <c r="L46" s="60">
        <v>7230721</v>
      </c>
      <c r="M46" s="60">
        <v>7697261</v>
      </c>
      <c r="N46" s="60">
        <v>23409477</v>
      </c>
      <c r="O46" s="60"/>
      <c r="P46" s="60"/>
      <c r="Q46" s="60"/>
      <c r="R46" s="60"/>
      <c r="S46" s="60"/>
      <c r="T46" s="60"/>
      <c r="U46" s="60"/>
      <c r="V46" s="60"/>
      <c r="W46" s="60">
        <v>48353149</v>
      </c>
      <c r="X46" s="60"/>
      <c r="Y46" s="60">
        <v>48353149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3043253639</v>
      </c>
      <c r="D48" s="168">
        <f>+D28+D32+D38+D42+D47</f>
        <v>0</v>
      </c>
      <c r="E48" s="169">
        <f t="shared" si="9"/>
        <v>2415436312</v>
      </c>
      <c r="F48" s="73">
        <f t="shared" si="9"/>
        <v>2415436312</v>
      </c>
      <c r="G48" s="73">
        <f t="shared" si="9"/>
        <v>137271029</v>
      </c>
      <c r="H48" s="73">
        <f t="shared" si="9"/>
        <v>116338318</v>
      </c>
      <c r="I48" s="73">
        <f t="shared" si="9"/>
        <v>97085649</v>
      </c>
      <c r="J48" s="73">
        <f t="shared" si="9"/>
        <v>350694996</v>
      </c>
      <c r="K48" s="73">
        <f t="shared" si="9"/>
        <v>115403679</v>
      </c>
      <c r="L48" s="73">
        <f t="shared" si="9"/>
        <v>74380438</v>
      </c>
      <c r="M48" s="73">
        <f t="shared" si="9"/>
        <v>181141589</v>
      </c>
      <c r="N48" s="73">
        <f t="shared" si="9"/>
        <v>370925706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721620702</v>
      </c>
      <c r="X48" s="73">
        <f t="shared" si="9"/>
        <v>1207718148</v>
      </c>
      <c r="Y48" s="73">
        <f t="shared" si="9"/>
        <v>-486097446</v>
      </c>
      <c r="Z48" s="170">
        <f>+IF(X48&lt;&gt;0,+(Y48/X48)*100,0)</f>
        <v>-40.249245803334574</v>
      </c>
      <c r="AA48" s="168">
        <f>+AA28+AA32+AA38+AA42+AA47</f>
        <v>2415436312</v>
      </c>
    </row>
    <row r="49" spans="1:27" ht="12.75">
      <c r="A49" s="148" t="s">
        <v>49</v>
      </c>
      <c r="B49" s="149"/>
      <c r="C49" s="171">
        <f aca="true" t="shared" si="10" ref="C49:Y49">+C25-C48</f>
        <v>-869698200</v>
      </c>
      <c r="D49" s="171">
        <f>+D25-D48</f>
        <v>0</v>
      </c>
      <c r="E49" s="172">
        <f t="shared" si="10"/>
        <v>238267838</v>
      </c>
      <c r="F49" s="173">
        <f t="shared" si="10"/>
        <v>238267838</v>
      </c>
      <c r="G49" s="173">
        <f t="shared" si="10"/>
        <v>321907709</v>
      </c>
      <c r="H49" s="173">
        <f t="shared" si="10"/>
        <v>36504984</v>
      </c>
      <c r="I49" s="173">
        <f t="shared" si="10"/>
        <v>52111458</v>
      </c>
      <c r="J49" s="173">
        <f t="shared" si="10"/>
        <v>410524151</v>
      </c>
      <c r="K49" s="173">
        <f t="shared" si="10"/>
        <v>40665457</v>
      </c>
      <c r="L49" s="173">
        <f t="shared" si="10"/>
        <v>85646205</v>
      </c>
      <c r="M49" s="173">
        <f t="shared" si="10"/>
        <v>77467349</v>
      </c>
      <c r="N49" s="173">
        <f t="shared" si="10"/>
        <v>203779011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614303162</v>
      </c>
      <c r="X49" s="173">
        <f>IF(F25=F48,0,X25-X48)</f>
        <v>117607584</v>
      </c>
      <c r="Y49" s="173">
        <f t="shared" si="10"/>
        <v>496695578</v>
      </c>
      <c r="Z49" s="174">
        <f>+IF(X49&lt;&gt;0,+(Y49/X49)*100,0)</f>
        <v>422.33294920844565</v>
      </c>
      <c r="AA49" s="171">
        <f>+AA25-AA48</f>
        <v>238267838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298925235</v>
      </c>
      <c r="D5" s="155">
        <v>0</v>
      </c>
      <c r="E5" s="156">
        <v>294052535</v>
      </c>
      <c r="F5" s="60">
        <v>294052535</v>
      </c>
      <c r="G5" s="60">
        <v>25989936</v>
      </c>
      <c r="H5" s="60">
        <v>25422477</v>
      </c>
      <c r="I5" s="60">
        <v>25419525</v>
      </c>
      <c r="J5" s="60">
        <v>76831938</v>
      </c>
      <c r="K5" s="60">
        <v>25418747</v>
      </c>
      <c r="L5" s="60">
        <v>25419890</v>
      </c>
      <c r="M5" s="60">
        <v>25446418</v>
      </c>
      <c r="N5" s="60">
        <v>76285055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153116993</v>
      </c>
      <c r="X5" s="60">
        <v>147026268</v>
      </c>
      <c r="Y5" s="60">
        <v>6090725</v>
      </c>
      <c r="Z5" s="140">
        <v>4.14</v>
      </c>
      <c r="AA5" s="155">
        <v>294052535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531532070</v>
      </c>
      <c r="D7" s="155">
        <v>0</v>
      </c>
      <c r="E7" s="156">
        <v>673476058</v>
      </c>
      <c r="F7" s="60">
        <v>673476058</v>
      </c>
      <c r="G7" s="60">
        <v>99438136</v>
      </c>
      <c r="H7" s="60">
        <v>57931903</v>
      </c>
      <c r="I7" s="60">
        <v>55453189</v>
      </c>
      <c r="J7" s="60">
        <v>212823228</v>
      </c>
      <c r="K7" s="60">
        <v>47922263</v>
      </c>
      <c r="L7" s="60">
        <v>44920501</v>
      </c>
      <c r="M7" s="60">
        <v>44048943</v>
      </c>
      <c r="N7" s="60">
        <v>136891707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349714935</v>
      </c>
      <c r="X7" s="60">
        <v>336738030</v>
      </c>
      <c r="Y7" s="60">
        <v>12976905</v>
      </c>
      <c r="Z7" s="140">
        <v>3.85</v>
      </c>
      <c r="AA7" s="155">
        <v>673476058</v>
      </c>
    </row>
    <row r="8" spans="1:27" ht="12.75">
      <c r="A8" s="183" t="s">
        <v>104</v>
      </c>
      <c r="B8" s="182"/>
      <c r="C8" s="155">
        <v>317719704</v>
      </c>
      <c r="D8" s="155">
        <v>0</v>
      </c>
      <c r="E8" s="156">
        <v>361259659</v>
      </c>
      <c r="F8" s="60">
        <v>361259659</v>
      </c>
      <c r="G8" s="60">
        <v>27965882</v>
      </c>
      <c r="H8" s="60">
        <v>25763331</v>
      </c>
      <c r="I8" s="60">
        <v>24113985</v>
      </c>
      <c r="J8" s="60">
        <v>77843198</v>
      </c>
      <c r="K8" s="60">
        <v>24130899</v>
      </c>
      <c r="L8" s="60">
        <v>46068658</v>
      </c>
      <c r="M8" s="60">
        <v>25440429</v>
      </c>
      <c r="N8" s="60">
        <v>95639986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173483184</v>
      </c>
      <c r="X8" s="60">
        <v>180629832</v>
      </c>
      <c r="Y8" s="60">
        <v>-7146648</v>
      </c>
      <c r="Z8" s="140">
        <v>-3.96</v>
      </c>
      <c r="AA8" s="155">
        <v>361259659</v>
      </c>
    </row>
    <row r="9" spans="1:27" ht="12.75">
      <c r="A9" s="183" t="s">
        <v>105</v>
      </c>
      <c r="B9" s="182"/>
      <c r="C9" s="155">
        <v>150463909</v>
      </c>
      <c r="D9" s="155">
        <v>0</v>
      </c>
      <c r="E9" s="156">
        <v>155578326</v>
      </c>
      <c r="F9" s="60">
        <v>155578326</v>
      </c>
      <c r="G9" s="60">
        <v>3341450</v>
      </c>
      <c r="H9" s="60">
        <v>15998920</v>
      </c>
      <c r="I9" s="60">
        <v>15999011</v>
      </c>
      <c r="J9" s="60">
        <v>35339381</v>
      </c>
      <c r="K9" s="60">
        <v>15996852</v>
      </c>
      <c r="L9" s="60">
        <v>15999105</v>
      </c>
      <c r="M9" s="60">
        <v>16005400</v>
      </c>
      <c r="N9" s="60">
        <v>48001357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83340738</v>
      </c>
      <c r="X9" s="60">
        <v>77789160</v>
      </c>
      <c r="Y9" s="60">
        <v>5551578</v>
      </c>
      <c r="Z9" s="140">
        <v>7.14</v>
      </c>
      <c r="AA9" s="155">
        <v>155578326</v>
      </c>
    </row>
    <row r="10" spans="1:27" ht="12.75">
      <c r="A10" s="183" t="s">
        <v>106</v>
      </c>
      <c r="B10" s="182"/>
      <c r="C10" s="155">
        <v>98072835</v>
      </c>
      <c r="D10" s="155">
        <v>0</v>
      </c>
      <c r="E10" s="156">
        <v>88430380</v>
      </c>
      <c r="F10" s="54">
        <v>88430380</v>
      </c>
      <c r="G10" s="54">
        <v>11417511</v>
      </c>
      <c r="H10" s="54">
        <v>10024552</v>
      </c>
      <c r="I10" s="54">
        <v>10024565</v>
      </c>
      <c r="J10" s="54">
        <v>31466628</v>
      </c>
      <c r="K10" s="54">
        <v>10024909</v>
      </c>
      <c r="L10" s="54">
        <v>10026271</v>
      </c>
      <c r="M10" s="54">
        <v>10030419</v>
      </c>
      <c r="N10" s="54">
        <v>30081599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61548227</v>
      </c>
      <c r="X10" s="54">
        <v>44215188</v>
      </c>
      <c r="Y10" s="54">
        <v>17333039</v>
      </c>
      <c r="Z10" s="184">
        <v>39.2</v>
      </c>
      <c r="AA10" s="130">
        <v>88430380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13963483</v>
      </c>
      <c r="D12" s="155">
        <v>0</v>
      </c>
      <c r="E12" s="156">
        <v>21060000</v>
      </c>
      <c r="F12" s="60">
        <v>21060000</v>
      </c>
      <c r="G12" s="60">
        <v>17983948</v>
      </c>
      <c r="H12" s="60">
        <v>1169414</v>
      </c>
      <c r="I12" s="60">
        <v>1614271</v>
      </c>
      <c r="J12" s="60">
        <v>20767633</v>
      </c>
      <c r="K12" s="60">
        <v>1662157</v>
      </c>
      <c r="L12" s="60">
        <v>193553</v>
      </c>
      <c r="M12" s="60">
        <v>1253946</v>
      </c>
      <c r="N12" s="60">
        <v>3109656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23877289</v>
      </c>
      <c r="X12" s="60">
        <v>10530000</v>
      </c>
      <c r="Y12" s="60">
        <v>13347289</v>
      </c>
      <c r="Z12" s="140">
        <v>126.75</v>
      </c>
      <c r="AA12" s="155">
        <v>21060000</v>
      </c>
    </row>
    <row r="13" spans="1:27" ht="12.75">
      <c r="A13" s="181" t="s">
        <v>109</v>
      </c>
      <c r="B13" s="185"/>
      <c r="C13" s="155">
        <v>1516387</v>
      </c>
      <c r="D13" s="155">
        <v>0</v>
      </c>
      <c r="E13" s="156">
        <v>3639279</v>
      </c>
      <c r="F13" s="60">
        <v>3639279</v>
      </c>
      <c r="G13" s="60">
        <v>50408</v>
      </c>
      <c r="H13" s="60">
        <v>176606</v>
      </c>
      <c r="I13" s="60">
        <v>40027</v>
      </c>
      <c r="J13" s="60">
        <v>267041</v>
      </c>
      <c r="K13" s="60">
        <v>13416</v>
      </c>
      <c r="L13" s="60">
        <v>18258</v>
      </c>
      <c r="M13" s="60">
        <v>14516</v>
      </c>
      <c r="N13" s="60">
        <v>46190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313231</v>
      </c>
      <c r="X13" s="60">
        <v>1819638</v>
      </c>
      <c r="Y13" s="60">
        <v>-1506407</v>
      </c>
      <c r="Z13" s="140">
        <v>-82.79</v>
      </c>
      <c r="AA13" s="155">
        <v>3639279</v>
      </c>
    </row>
    <row r="14" spans="1:27" ht="12.75">
      <c r="A14" s="181" t="s">
        <v>110</v>
      </c>
      <c r="B14" s="185"/>
      <c r="C14" s="155">
        <v>177971191</v>
      </c>
      <c r="D14" s="155">
        <v>0</v>
      </c>
      <c r="E14" s="156">
        <v>135683948</v>
      </c>
      <c r="F14" s="60">
        <v>135683948</v>
      </c>
      <c r="G14" s="60">
        <v>533164</v>
      </c>
      <c r="H14" s="60">
        <v>14729743</v>
      </c>
      <c r="I14" s="60">
        <v>14977949</v>
      </c>
      <c r="J14" s="60">
        <v>30240856</v>
      </c>
      <c r="K14" s="60">
        <v>15334711</v>
      </c>
      <c r="L14" s="60">
        <v>15674686</v>
      </c>
      <c r="M14" s="60">
        <v>16710467</v>
      </c>
      <c r="N14" s="60">
        <v>47719864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77960720</v>
      </c>
      <c r="X14" s="60">
        <v>67841976</v>
      </c>
      <c r="Y14" s="60">
        <v>10118744</v>
      </c>
      <c r="Z14" s="140">
        <v>14.92</v>
      </c>
      <c r="AA14" s="155">
        <v>135683948</v>
      </c>
    </row>
    <row r="15" spans="1:27" ht="12.75">
      <c r="A15" s="181" t="s">
        <v>111</v>
      </c>
      <c r="B15" s="185"/>
      <c r="C15" s="155">
        <v>17952</v>
      </c>
      <c r="D15" s="155">
        <v>0</v>
      </c>
      <c r="E15" s="156">
        <v>20304</v>
      </c>
      <c r="F15" s="60">
        <v>20304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10152</v>
      </c>
      <c r="Y15" s="60">
        <v>-10152</v>
      </c>
      <c r="Z15" s="140">
        <v>-100</v>
      </c>
      <c r="AA15" s="155">
        <v>20304</v>
      </c>
    </row>
    <row r="16" spans="1:27" ht="12.75">
      <c r="A16" s="181" t="s">
        <v>112</v>
      </c>
      <c r="B16" s="185"/>
      <c r="C16" s="155">
        <v>10525221</v>
      </c>
      <c r="D16" s="155">
        <v>0</v>
      </c>
      <c r="E16" s="156">
        <v>21060000</v>
      </c>
      <c r="F16" s="60">
        <v>21060000</v>
      </c>
      <c r="G16" s="60">
        <v>456953</v>
      </c>
      <c r="H16" s="60">
        <v>224165</v>
      </c>
      <c r="I16" s="60">
        <v>245268</v>
      </c>
      <c r="J16" s="60">
        <v>926386</v>
      </c>
      <c r="K16" s="60">
        <v>342582</v>
      </c>
      <c r="L16" s="60">
        <v>164045</v>
      </c>
      <c r="M16" s="60">
        <v>125457</v>
      </c>
      <c r="N16" s="60">
        <v>632084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1558470</v>
      </c>
      <c r="X16" s="60">
        <v>10530000</v>
      </c>
      <c r="Y16" s="60">
        <v>-8971530</v>
      </c>
      <c r="Z16" s="140">
        <v>-85.2</v>
      </c>
      <c r="AA16" s="155">
        <v>21060000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75482</v>
      </c>
      <c r="F17" s="60">
        <v>75482</v>
      </c>
      <c r="G17" s="60">
        <v>2846</v>
      </c>
      <c r="H17" s="60">
        <v>4083</v>
      </c>
      <c r="I17" s="60">
        <v>5172</v>
      </c>
      <c r="J17" s="60">
        <v>12101</v>
      </c>
      <c r="K17" s="60">
        <v>18694</v>
      </c>
      <c r="L17" s="60">
        <v>5158</v>
      </c>
      <c r="M17" s="60">
        <v>10769</v>
      </c>
      <c r="N17" s="60">
        <v>34621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46722</v>
      </c>
      <c r="X17" s="60">
        <v>37740</v>
      </c>
      <c r="Y17" s="60">
        <v>8982</v>
      </c>
      <c r="Z17" s="140">
        <v>23.8</v>
      </c>
      <c r="AA17" s="155">
        <v>75482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890527</v>
      </c>
      <c r="I18" s="60">
        <v>798770</v>
      </c>
      <c r="J18" s="60">
        <v>1689297</v>
      </c>
      <c r="K18" s="60">
        <v>1154551</v>
      </c>
      <c r="L18" s="60">
        <v>1031143</v>
      </c>
      <c r="M18" s="60">
        <v>969905</v>
      </c>
      <c r="N18" s="60">
        <v>3155599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4844896</v>
      </c>
      <c r="X18" s="60"/>
      <c r="Y18" s="60">
        <v>4844896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399296615</v>
      </c>
      <c r="D19" s="155">
        <v>0</v>
      </c>
      <c r="E19" s="156">
        <v>461252000</v>
      </c>
      <c r="F19" s="60">
        <v>461252000</v>
      </c>
      <c r="G19" s="60">
        <v>191265000</v>
      </c>
      <c r="H19" s="60">
        <v>0</v>
      </c>
      <c r="I19" s="60">
        <v>0</v>
      </c>
      <c r="J19" s="60">
        <v>191265000</v>
      </c>
      <c r="K19" s="60">
        <v>0</v>
      </c>
      <c r="L19" s="60">
        <v>0</v>
      </c>
      <c r="M19" s="60">
        <v>129707000</v>
      </c>
      <c r="N19" s="60">
        <v>129707000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320972000</v>
      </c>
      <c r="X19" s="60">
        <v>307501334</v>
      </c>
      <c r="Y19" s="60">
        <v>13470666</v>
      </c>
      <c r="Z19" s="140">
        <v>4.38</v>
      </c>
      <c r="AA19" s="155">
        <v>461252000</v>
      </c>
    </row>
    <row r="20" spans="1:27" ht="12.75">
      <c r="A20" s="181" t="s">
        <v>35</v>
      </c>
      <c r="B20" s="185"/>
      <c r="C20" s="155">
        <v>31640179</v>
      </c>
      <c r="D20" s="155">
        <v>0</v>
      </c>
      <c r="E20" s="156">
        <v>224710179</v>
      </c>
      <c r="F20" s="54">
        <v>224710179</v>
      </c>
      <c r="G20" s="54">
        <v>5052504</v>
      </c>
      <c r="H20" s="54">
        <v>507581</v>
      </c>
      <c r="I20" s="54">
        <v>505375</v>
      </c>
      <c r="J20" s="54">
        <v>6065460</v>
      </c>
      <c r="K20" s="54">
        <v>49355</v>
      </c>
      <c r="L20" s="54">
        <v>505375</v>
      </c>
      <c r="M20" s="54">
        <v>-26669731</v>
      </c>
      <c r="N20" s="54">
        <v>-26115001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-20049541</v>
      </c>
      <c r="X20" s="54">
        <v>112355088</v>
      </c>
      <c r="Y20" s="54">
        <v>-132404629</v>
      </c>
      <c r="Z20" s="184">
        <v>-117.84</v>
      </c>
      <c r="AA20" s="130">
        <v>224710179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50000000</v>
      </c>
      <c r="F21" s="60">
        <v>50000000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25000002</v>
      </c>
      <c r="Y21" s="60">
        <v>-25000002</v>
      </c>
      <c r="Z21" s="140">
        <v>-100</v>
      </c>
      <c r="AA21" s="155">
        <v>50000000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2031644781</v>
      </c>
      <c r="D22" s="188">
        <f>SUM(D5:D21)</f>
        <v>0</v>
      </c>
      <c r="E22" s="189">
        <f t="shared" si="0"/>
        <v>2490298150</v>
      </c>
      <c r="F22" s="190">
        <f t="shared" si="0"/>
        <v>2490298150</v>
      </c>
      <c r="G22" s="190">
        <f t="shared" si="0"/>
        <v>383497738</v>
      </c>
      <c r="H22" s="190">
        <f t="shared" si="0"/>
        <v>152843302</v>
      </c>
      <c r="I22" s="190">
        <f t="shared" si="0"/>
        <v>149197107</v>
      </c>
      <c r="J22" s="190">
        <f t="shared" si="0"/>
        <v>685538147</v>
      </c>
      <c r="K22" s="190">
        <f t="shared" si="0"/>
        <v>142069136</v>
      </c>
      <c r="L22" s="190">
        <f t="shared" si="0"/>
        <v>160026643</v>
      </c>
      <c r="M22" s="190">
        <f t="shared" si="0"/>
        <v>243093938</v>
      </c>
      <c r="N22" s="190">
        <f t="shared" si="0"/>
        <v>545189717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1230727864</v>
      </c>
      <c r="X22" s="190">
        <f t="shared" si="0"/>
        <v>1322024408</v>
      </c>
      <c r="Y22" s="190">
        <f t="shared" si="0"/>
        <v>-91296544</v>
      </c>
      <c r="Z22" s="191">
        <f>+IF(X22&lt;&gt;0,+(Y22/X22)*100,0)</f>
        <v>-6.905813799468065</v>
      </c>
      <c r="AA22" s="188">
        <f>SUM(AA5:AA21)</f>
        <v>2490298150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691252685</v>
      </c>
      <c r="D25" s="155">
        <v>0</v>
      </c>
      <c r="E25" s="156">
        <v>732641693</v>
      </c>
      <c r="F25" s="60">
        <v>732641693</v>
      </c>
      <c r="G25" s="60">
        <v>50866568</v>
      </c>
      <c r="H25" s="60">
        <v>62609381</v>
      </c>
      <c r="I25" s="60">
        <v>57053568</v>
      </c>
      <c r="J25" s="60">
        <v>170529517</v>
      </c>
      <c r="K25" s="60">
        <v>56542990</v>
      </c>
      <c r="L25" s="60">
        <v>53114098</v>
      </c>
      <c r="M25" s="60">
        <v>53007413</v>
      </c>
      <c r="N25" s="60">
        <v>162664501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333194018</v>
      </c>
      <c r="X25" s="60">
        <v>366320844</v>
      </c>
      <c r="Y25" s="60">
        <v>-33126826</v>
      </c>
      <c r="Z25" s="140">
        <v>-9.04</v>
      </c>
      <c r="AA25" s="155">
        <v>732641693</v>
      </c>
    </row>
    <row r="26" spans="1:27" ht="12.75">
      <c r="A26" s="183" t="s">
        <v>38</v>
      </c>
      <c r="B26" s="182"/>
      <c r="C26" s="155">
        <v>31681458</v>
      </c>
      <c r="D26" s="155">
        <v>0</v>
      </c>
      <c r="E26" s="156">
        <v>30822489</v>
      </c>
      <c r="F26" s="60">
        <v>30822489</v>
      </c>
      <c r="G26" s="60">
        <v>2745049</v>
      </c>
      <c r="H26" s="60">
        <v>3037963</v>
      </c>
      <c r="I26" s="60">
        <v>2664777</v>
      </c>
      <c r="J26" s="60">
        <v>8447789</v>
      </c>
      <c r="K26" s="60">
        <v>2728849</v>
      </c>
      <c r="L26" s="60">
        <v>2643051</v>
      </c>
      <c r="M26" s="60">
        <v>2749736</v>
      </c>
      <c r="N26" s="60">
        <v>8121636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16569425</v>
      </c>
      <c r="X26" s="60">
        <v>15411252</v>
      </c>
      <c r="Y26" s="60">
        <v>1158173</v>
      </c>
      <c r="Z26" s="140">
        <v>7.52</v>
      </c>
      <c r="AA26" s="155">
        <v>30822489</v>
      </c>
    </row>
    <row r="27" spans="1:27" ht="12.75">
      <c r="A27" s="183" t="s">
        <v>118</v>
      </c>
      <c r="B27" s="182"/>
      <c r="C27" s="155">
        <v>525551026</v>
      </c>
      <c r="D27" s="155">
        <v>0</v>
      </c>
      <c r="E27" s="156">
        <v>142020000</v>
      </c>
      <c r="F27" s="60">
        <v>142020000</v>
      </c>
      <c r="G27" s="60">
        <v>344176</v>
      </c>
      <c r="H27" s="60">
        <v>380953</v>
      </c>
      <c r="I27" s="60">
        <v>379825</v>
      </c>
      <c r="J27" s="60">
        <v>1104954</v>
      </c>
      <c r="K27" s="60">
        <v>695199</v>
      </c>
      <c r="L27" s="60">
        <v>55157</v>
      </c>
      <c r="M27" s="60">
        <v>-6186</v>
      </c>
      <c r="N27" s="60">
        <v>744170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1849124</v>
      </c>
      <c r="X27" s="60">
        <v>71010000</v>
      </c>
      <c r="Y27" s="60">
        <v>-69160876</v>
      </c>
      <c r="Z27" s="140">
        <v>-97.4</v>
      </c>
      <c r="AA27" s="155">
        <v>142020000</v>
      </c>
    </row>
    <row r="28" spans="1:27" ht="12.75">
      <c r="A28" s="183" t="s">
        <v>39</v>
      </c>
      <c r="B28" s="182"/>
      <c r="C28" s="155">
        <v>214017123</v>
      </c>
      <c r="D28" s="155">
        <v>0</v>
      </c>
      <c r="E28" s="156">
        <v>136000000</v>
      </c>
      <c r="F28" s="60">
        <v>136000000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67999998</v>
      </c>
      <c r="Y28" s="60">
        <v>-67999998</v>
      </c>
      <c r="Z28" s="140">
        <v>-100</v>
      </c>
      <c r="AA28" s="155">
        <v>136000000</v>
      </c>
    </row>
    <row r="29" spans="1:27" ht="12.75">
      <c r="A29" s="183" t="s">
        <v>40</v>
      </c>
      <c r="B29" s="182"/>
      <c r="C29" s="155">
        <v>202260531</v>
      </c>
      <c r="D29" s="155">
        <v>0</v>
      </c>
      <c r="E29" s="156">
        <v>133864802</v>
      </c>
      <c r="F29" s="60">
        <v>133864802</v>
      </c>
      <c r="G29" s="60">
        <v>868</v>
      </c>
      <c r="H29" s="60">
        <v>106804</v>
      </c>
      <c r="I29" s="60">
        <v>9769</v>
      </c>
      <c r="J29" s="60">
        <v>117441</v>
      </c>
      <c r="K29" s="60">
        <v>4642</v>
      </c>
      <c r="L29" s="60">
        <v>54714</v>
      </c>
      <c r="M29" s="60">
        <v>52567</v>
      </c>
      <c r="N29" s="60">
        <v>111923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229364</v>
      </c>
      <c r="X29" s="60">
        <v>66932400</v>
      </c>
      <c r="Y29" s="60">
        <v>-66703036</v>
      </c>
      <c r="Z29" s="140">
        <v>-99.66</v>
      </c>
      <c r="AA29" s="155">
        <v>133864802</v>
      </c>
    </row>
    <row r="30" spans="1:27" ht="12.75">
      <c r="A30" s="183" t="s">
        <v>119</v>
      </c>
      <c r="B30" s="182"/>
      <c r="C30" s="155">
        <v>953172366</v>
      </c>
      <c r="D30" s="155">
        <v>0</v>
      </c>
      <c r="E30" s="156">
        <v>921204731</v>
      </c>
      <c r="F30" s="60">
        <v>921204731</v>
      </c>
      <c r="G30" s="60">
        <v>68837699</v>
      </c>
      <c r="H30" s="60">
        <v>17975948</v>
      </c>
      <c r="I30" s="60">
        <v>4325663</v>
      </c>
      <c r="J30" s="60">
        <v>91139310</v>
      </c>
      <c r="K30" s="60">
        <v>14591829</v>
      </c>
      <c r="L30" s="60">
        <v>5013319</v>
      </c>
      <c r="M30" s="60">
        <v>57183706</v>
      </c>
      <c r="N30" s="60">
        <v>76788854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167928164</v>
      </c>
      <c r="X30" s="60">
        <v>460602366</v>
      </c>
      <c r="Y30" s="60">
        <v>-292674202</v>
      </c>
      <c r="Z30" s="140">
        <v>-63.54</v>
      </c>
      <c r="AA30" s="155">
        <v>921204731</v>
      </c>
    </row>
    <row r="31" spans="1:27" ht="12.75">
      <c r="A31" s="183" t="s">
        <v>120</v>
      </c>
      <c r="B31" s="182"/>
      <c r="C31" s="155">
        <v>61038826</v>
      </c>
      <c r="D31" s="155">
        <v>0</v>
      </c>
      <c r="E31" s="156">
        <v>122507546</v>
      </c>
      <c r="F31" s="60">
        <v>122507546</v>
      </c>
      <c r="G31" s="60">
        <v>4226230</v>
      </c>
      <c r="H31" s="60">
        <v>10838671</v>
      </c>
      <c r="I31" s="60">
        <v>10266137</v>
      </c>
      <c r="J31" s="60">
        <v>25331038</v>
      </c>
      <c r="K31" s="60">
        <v>9794544</v>
      </c>
      <c r="L31" s="60">
        <v>1102618</v>
      </c>
      <c r="M31" s="60">
        <v>34147723</v>
      </c>
      <c r="N31" s="60">
        <v>45044885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70375923</v>
      </c>
      <c r="X31" s="60">
        <v>61253766</v>
      </c>
      <c r="Y31" s="60">
        <v>9122157</v>
      </c>
      <c r="Z31" s="140">
        <v>14.89</v>
      </c>
      <c r="AA31" s="155">
        <v>122507546</v>
      </c>
    </row>
    <row r="32" spans="1:27" ht="12.75">
      <c r="A32" s="183" t="s">
        <v>121</v>
      </c>
      <c r="B32" s="182"/>
      <c r="C32" s="155">
        <v>179884624</v>
      </c>
      <c r="D32" s="155">
        <v>0</v>
      </c>
      <c r="E32" s="156">
        <v>104067656</v>
      </c>
      <c r="F32" s="60">
        <v>104067656</v>
      </c>
      <c r="G32" s="60">
        <v>6958794</v>
      </c>
      <c r="H32" s="60">
        <v>8144030</v>
      </c>
      <c r="I32" s="60">
        <v>8001967</v>
      </c>
      <c r="J32" s="60">
        <v>23104791</v>
      </c>
      <c r="K32" s="60">
        <v>15000040</v>
      </c>
      <c r="L32" s="60">
        <v>3033577</v>
      </c>
      <c r="M32" s="60">
        <v>9170777</v>
      </c>
      <c r="N32" s="60">
        <v>27204394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50309185</v>
      </c>
      <c r="X32" s="60">
        <v>52033830</v>
      </c>
      <c r="Y32" s="60">
        <v>-1724645</v>
      </c>
      <c r="Z32" s="140">
        <v>-3.31</v>
      </c>
      <c r="AA32" s="155">
        <v>104067656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184395000</v>
      </c>
      <c r="D34" s="155">
        <v>0</v>
      </c>
      <c r="E34" s="156">
        <v>92307395</v>
      </c>
      <c r="F34" s="60">
        <v>92307395</v>
      </c>
      <c r="G34" s="60">
        <v>3291645</v>
      </c>
      <c r="H34" s="60">
        <v>13244568</v>
      </c>
      <c r="I34" s="60">
        <v>14383943</v>
      </c>
      <c r="J34" s="60">
        <v>30920156</v>
      </c>
      <c r="K34" s="60">
        <v>16045586</v>
      </c>
      <c r="L34" s="60">
        <v>9363904</v>
      </c>
      <c r="M34" s="60">
        <v>24835853</v>
      </c>
      <c r="N34" s="60">
        <v>50245343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81165499</v>
      </c>
      <c r="X34" s="60">
        <v>46153692</v>
      </c>
      <c r="Y34" s="60">
        <v>35011807</v>
      </c>
      <c r="Z34" s="140">
        <v>75.86</v>
      </c>
      <c r="AA34" s="155">
        <v>92307395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3043253639</v>
      </c>
      <c r="D36" s="188">
        <f>SUM(D25:D35)</f>
        <v>0</v>
      </c>
      <c r="E36" s="189">
        <f t="shared" si="1"/>
        <v>2415436312</v>
      </c>
      <c r="F36" s="190">
        <f t="shared" si="1"/>
        <v>2415436312</v>
      </c>
      <c r="G36" s="190">
        <f t="shared" si="1"/>
        <v>137271029</v>
      </c>
      <c r="H36" s="190">
        <f t="shared" si="1"/>
        <v>116338318</v>
      </c>
      <c r="I36" s="190">
        <f t="shared" si="1"/>
        <v>97085649</v>
      </c>
      <c r="J36" s="190">
        <f t="shared" si="1"/>
        <v>350694996</v>
      </c>
      <c r="K36" s="190">
        <f t="shared" si="1"/>
        <v>115403679</v>
      </c>
      <c r="L36" s="190">
        <f t="shared" si="1"/>
        <v>74380438</v>
      </c>
      <c r="M36" s="190">
        <f t="shared" si="1"/>
        <v>181141589</v>
      </c>
      <c r="N36" s="190">
        <f t="shared" si="1"/>
        <v>370925706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721620702</v>
      </c>
      <c r="X36" s="190">
        <f t="shared" si="1"/>
        <v>1207718148</v>
      </c>
      <c r="Y36" s="190">
        <f t="shared" si="1"/>
        <v>-486097446</v>
      </c>
      <c r="Z36" s="191">
        <f>+IF(X36&lt;&gt;0,+(Y36/X36)*100,0)</f>
        <v>-40.249245803334574</v>
      </c>
      <c r="AA36" s="188">
        <f>SUM(AA25:AA35)</f>
        <v>2415436312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-1011608858</v>
      </c>
      <c r="D38" s="199">
        <f>+D22-D36</f>
        <v>0</v>
      </c>
      <c r="E38" s="200">
        <f t="shared" si="2"/>
        <v>74861838</v>
      </c>
      <c r="F38" s="106">
        <f t="shared" si="2"/>
        <v>74861838</v>
      </c>
      <c r="G38" s="106">
        <f t="shared" si="2"/>
        <v>246226709</v>
      </c>
      <c r="H38" s="106">
        <f t="shared" si="2"/>
        <v>36504984</v>
      </c>
      <c r="I38" s="106">
        <f t="shared" si="2"/>
        <v>52111458</v>
      </c>
      <c r="J38" s="106">
        <f t="shared" si="2"/>
        <v>334843151</v>
      </c>
      <c r="K38" s="106">
        <f t="shared" si="2"/>
        <v>26665457</v>
      </c>
      <c r="L38" s="106">
        <f t="shared" si="2"/>
        <v>85646205</v>
      </c>
      <c r="M38" s="106">
        <f t="shared" si="2"/>
        <v>61952349</v>
      </c>
      <c r="N38" s="106">
        <f t="shared" si="2"/>
        <v>174264011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509107162</v>
      </c>
      <c r="X38" s="106">
        <f>IF(F22=F36,0,X22-X36)</f>
        <v>114306260</v>
      </c>
      <c r="Y38" s="106">
        <f t="shared" si="2"/>
        <v>394800902</v>
      </c>
      <c r="Z38" s="201">
        <f>+IF(X38&lt;&gt;0,+(Y38/X38)*100,0)</f>
        <v>345.38869699699734</v>
      </c>
      <c r="AA38" s="199">
        <f>+AA22-AA36</f>
        <v>74861838</v>
      </c>
    </row>
    <row r="39" spans="1:27" ht="12.75">
      <c r="A39" s="181" t="s">
        <v>46</v>
      </c>
      <c r="B39" s="185"/>
      <c r="C39" s="155">
        <v>141910658</v>
      </c>
      <c r="D39" s="155">
        <v>0</v>
      </c>
      <c r="E39" s="156">
        <v>163406000</v>
      </c>
      <c r="F39" s="60">
        <v>163406000</v>
      </c>
      <c r="G39" s="60">
        <v>75681000</v>
      </c>
      <c r="H39" s="60">
        <v>0</v>
      </c>
      <c r="I39" s="60">
        <v>0</v>
      </c>
      <c r="J39" s="60">
        <v>75681000</v>
      </c>
      <c r="K39" s="60">
        <v>14000000</v>
      </c>
      <c r="L39" s="60">
        <v>0</v>
      </c>
      <c r="M39" s="60">
        <v>15515000</v>
      </c>
      <c r="N39" s="60">
        <v>29515000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105196000</v>
      </c>
      <c r="X39" s="60">
        <v>108937334</v>
      </c>
      <c r="Y39" s="60">
        <v>-3741334</v>
      </c>
      <c r="Z39" s="140">
        <v>-3.43</v>
      </c>
      <c r="AA39" s="155">
        <v>163406000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-869698200</v>
      </c>
      <c r="D42" s="206">
        <f>SUM(D38:D41)</f>
        <v>0</v>
      </c>
      <c r="E42" s="207">
        <f t="shared" si="3"/>
        <v>238267838</v>
      </c>
      <c r="F42" s="88">
        <f t="shared" si="3"/>
        <v>238267838</v>
      </c>
      <c r="G42" s="88">
        <f t="shared" si="3"/>
        <v>321907709</v>
      </c>
      <c r="H42" s="88">
        <f t="shared" si="3"/>
        <v>36504984</v>
      </c>
      <c r="I42" s="88">
        <f t="shared" si="3"/>
        <v>52111458</v>
      </c>
      <c r="J42" s="88">
        <f t="shared" si="3"/>
        <v>410524151</v>
      </c>
      <c r="K42" s="88">
        <f t="shared" si="3"/>
        <v>40665457</v>
      </c>
      <c r="L42" s="88">
        <f t="shared" si="3"/>
        <v>85646205</v>
      </c>
      <c r="M42" s="88">
        <f t="shared" si="3"/>
        <v>77467349</v>
      </c>
      <c r="N42" s="88">
        <f t="shared" si="3"/>
        <v>203779011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614303162</v>
      </c>
      <c r="X42" s="88">
        <f t="shared" si="3"/>
        <v>223243594</v>
      </c>
      <c r="Y42" s="88">
        <f t="shared" si="3"/>
        <v>391059568</v>
      </c>
      <c r="Z42" s="208">
        <f>+IF(X42&lt;&gt;0,+(Y42/X42)*100,0)</f>
        <v>175.17168622540632</v>
      </c>
      <c r="AA42" s="206">
        <f>SUM(AA38:AA41)</f>
        <v>238267838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-869698200</v>
      </c>
      <c r="D44" s="210">
        <f>+D42-D43</f>
        <v>0</v>
      </c>
      <c r="E44" s="211">
        <f t="shared" si="4"/>
        <v>238267838</v>
      </c>
      <c r="F44" s="77">
        <f t="shared" si="4"/>
        <v>238267838</v>
      </c>
      <c r="G44" s="77">
        <f t="shared" si="4"/>
        <v>321907709</v>
      </c>
      <c r="H44" s="77">
        <f t="shared" si="4"/>
        <v>36504984</v>
      </c>
      <c r="I44" s="77">
        <f t="shared" si="4"/>
        <v>52111458</v>
      </c>
      <c r="J44" s="77">
        <f t="shared" si="4"/>
        <v>410524151</v>
      </c>
      <c r="K44" s="77">
        <f t="shared" si="4"/>
        <v>40665457</v>
      </c>
      <c r="L44" s="77">
        <f t="shared" si="4"/>
        <v>85646205</v>
      </c>
      <c r="M44" s="77">
        <f t="shared" si="4"/>
        <v>77467349</v>
      </c>
      <c r="N44" s="77">
        <f t="shared" si="4"/>
        <v>203779011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614303162</v>
      </c>
      <c r="X44" s="77">
        <f t="shared" si="4"/>
        <v>223243594</v>
      </c>
      <c r="Y44" s="77">
        <f t="shared" si="4"/>
        <v>391059568</v>
      </c>
      <c r="Z44" s="212">
        <f>+IF(X44&lt;&gt;0,+(Y44/X44)*100,0)</f>
        <v>175.17168622540632</v>
      </c>
      <c r="AA44" s="210">
        <f>+AA42-AA43</f>
        <v>238267838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-869698200</v>
      </c>
      <c r="D46" s="206">
        <f>SUM(D44:D45)</f>
        <v>0</v>
      </c>
      <c r="E46" s="207">
        <f t="shared" si="5"/>
        <v>238267838</v>
      </c>
      <c r="F46" s="88">
        <f t="shared" si="5"/>
        <v>238267838</v>
      </c>
      <c r="G46" s="88">
        <f t="shared" si="5"/>
        <v>321907709</v>
      </c>
      <c r="H46" s="88">
        <f t="shared" si="5"/>
        <v>36504984</v>
      </c>
      <c r="I46" s="88">
        <f t="shared" si="5"/>
        <v>52111458</v>
      </c>
      <c r="J46" s="88">
        <f t="shared" si="5"/>
        <v>410524151</v>
      </c>
      <c r="K46" s="88">
        <f t="shared" si="5"/>
        <v>40665457</v>
      </c>
      <c r="L46" s="88">
        <f t="shared" si="5"/>
        <v>85646205</v>
      </c>
      <c r="M46" s="88">
        <f t="shared" si="5"/>
        <v>77467349</v>
      </c>
      <c r="N46" s="88">
        <f t="shared" si="5"/>
        <v>203779011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614303162</v>
      </c>
      <c r="X46" s="88">
        <f t="shared" si="5"/>
        <v>223243594</v>
      </c>
      <c r="Y46" s="88">
        <f t="shared" si="5"/>
        <v>391059568</v>
      </c>
      <c r="Z46" s="208">
        <f>+IF(X46&lt;&gt;0,+(Y46/X46)*100,0)</f>
        <v>175.17168622540632</v>
      </c>
      <c r="AA46" s="206">
        <f>SUM(AA44:AA45)</f>
        <v>238267838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-869698200</v>
      </c>
      <c r="D48" s="217">
        <f>SUM(D46:D47)</f>
        <v>0</v>
      </c>
      <c r="E48" s="218">
        <f t="shared" si="6"/>
        <v>238267838</v>
      </c>
      <c r="F48" s="219">
        <f t="shared" si="6"/>
        <v>238267838</v>
      </c>
      <c r="G48" s="219">
        <f t="shared" si="6"/>
        <v>321907709</v>
      </c>
      <c r="H48" s="220">
        <f t="shared" si="6"/>
        <v>36504984</v>
      </c>
      <c r="I48" s="220">
        <f t="shared" si="6"/>
        <v>52111458</v>
      </c>
      <c r="J48" s="220">
        <f t="shared" si="6"/>
        <v>410524151</v>
      </c>
      <c r="K48" s="220">
        <f t="shared" si="6"/>
        <v>40665457</v>
      </c>
      <c r="L48" s="220">
        <f t="shared" si="6"/>
        <v>85646205</v>
      </c>
      <c r="M48" s="219">
        <f t="shared" si="6"/>
        <v>77467349</v>
      </c>
      <c r="N48" s="219">
        <f t="shared" si="6"/>
        <v>203779011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614303162</v>
      </c>
      <c r="X48" s="220">
        <f t="shared" si="6"/>
        <v>223243594</v>
      </c>
      <c r="Y48" s="220">
        <f t="shared" si="6"/>
        <v>391059568</v>
      </c>
      <c r="Z48" s="221">
        <f>+IF(X48&lt;&gt;0,+(Y48/X48)*100,0)</f>
        <v>175.17168622540632</v>
      </c>
      <c r="AA48" s="222">
        <f>SUM(AA46:AA47)</f>
        <v>238267838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708687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5919498</v>
      </c>
      <c r="Y5" s="100">
        <f t="shared" si="0"/>
        <v>-5919498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5919498</v>
      </c>
      <c r="Y6" s="60">
        <v>-5919498</v>
      </c>
      <c r="Z6" s="140">
        <v>-100</v>
      </c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708687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26121727</v>
      </c>
      <c r="D9" s="153">
        <f>SUM(D10:D14)</f>
        <v>0</v>
      </c>
      <c r="E9" s="154">
        <f t="shared" si="1"/>
        <v>42418021</v>
      </c>
      <c r="F9" s="100">
        <f t="shared" si="1"/>
        <v>42418021</v>
      </c>
      <c r="G9" s="100">
        <f t="shared" si="1"/>
        <v>0</v>
      </c>
      <c r="H9" s="100">
        <f t="shared" si="1"/>
        <v>894527</v>
      </c>
      <c r="I9" s="100">
        <f t="shared" si="1"/>
        <v>263089</v>
      </c>
      <c r="J9" s="100">
        <f t="shared" si="1"/>
        <v>1157616</v>
      </c>
      <c r="K9" s="100">
        <f t="shared" si="1"/>
        <v>2654363</v>
      </c>
      <c r="L9" s="100">
        <f t="shared" si="1"/>
        <v>1972821</v>
      </c>
      <c r="M9" s="100">
        <f t="shared" si="1"/>
        <v>1179865</v>
      </c>
      <c r="N9" s="100">
        <f t="shared" si="1"/>
        <v>5807049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6964665</v>
      </c>
      <c r="X9" s="100">
        <f t="shared" si="1"/>
        <v>21209010</v>
      </c>
      <c r="Y9" s="100">
        <f t="shared" si="1"/>
        <v>-14244345</v>
      </c>
      <c r="Z9" s="137">
        <f>+IF(X9&lt;&gt;0,+(Y9/X9)*100,0)</f>
        <v>-67.1617628545604</v>
      </c>
      <c r="AA9" s="102">
        <f>SUM(AA10:AA14)</f>
        <v>42418021</v>
      </c>
    </row>
    <row r="10" spans="1:27" ht="12.75">
      <c r="A10" s="138" t="s">
        <v>79</v>
      </c>
      <c r="B10" s="136"/>
      <c r="C10" s="155">
        <v>3212650</v>
      </c>
      <c r="D10" s="155"/>
      <c r="E10" s="156"/>
      <c r="F10" s="60"/>
      <c r="G10" s="60"/>
      <c r="H10" s="60"/>
      <c r="I10" s="60"/>
      <c r="J10" s="60"/>
      <c r="K10" s="60">
        <v>185585</v>
      </c>
      <c r="L10" s="60"/>
      <c r="M10" s="60">
        <v>75292</v>
      </c>
      <c r="N10" s="60">
        <v>260877</v>
      </c>
      <c r="O10" s="60"/>
      <c r="P10" s="60"/>
      <c r="Q10" s="60"/>
      <c r="R10" s="60"/>
      <c r="S10" s="60"/>
      <c r="T10" s="60"/>
      <c r="U10" s="60"/>
      <c r="V10" s="60"/>
      <c r="W10" s="60">
        <v>260877</v>
      </c>
      <c r="X10" s="60"/>
      <c r="Y10" s="60">
        <v>260877</v>
      </c>
      <c r="Z10" s="140"/>
      <c r="AA10" s="62"/>
    </row>
    <row r="11" spans="1:27" ht="12.75">
      <c r="A11" s="138" t="s">
        <v>80</v>
      </c>
      <c r="B11" s="136"/>
      <c r="C11" s="155">
        <v>19688694</v>
      </c>
      <c r="D11" s="155"/>
      <c r="E11" s="156">
        <v>42418021</v>
      </c>
      <c r="F11" s="60">
        <v>42418021</v>
      </c>
      <c r="G11" s="60"/>
      <c r="H11" s="60">
        <v>894527</v>
      </c>
      <c r="I11" s="60">
        <v>263089</v>
      </c>
      <c r="J11" s="60">
        <v>1157616</v>
      </c>
      <c r="K11" s="60">
        <v>2468778</v>
      </c>
      <c r="L11" s="60">
        <v>1972821</v>
      </c>
      <c r="M11" s="60">
        <v>1104573</v>
      </c>
      <c r="N11" s="60">
        <v>5546172</v>
      </c>
      <c r="O11" s="60"/>
      <c r="P11" s="60"/>
      <c r="Q11" s="60"/>
      <c r="R11" s="60"/>
      <c r="S11" s="60"/>
      <c r="T11" s="60"/>
      <c r="U11" s="60"/>
      <c r="V11" s="60"/>
      <c r="W11" s="60">
        <v>6703788</v>
      </c>
      <c r="X11" s="60">
        <v>21209010</v>
      </c>
      <c r="Y11" s="60">
        <v>-14505222</v>
      </c>
      <c r="Z11" s="140">
        <v>-68.39</v>
      </c>
      <c r="AA11" s="62">
        <v>42418021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3220383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53649013</v>
      </c>
      <c r="D15" s="153">
        <f>SUM(D16:D18)</f>
        <v>0</v>
      </c>
      <c r="E15" s="154">
        <f t="shared" si="2"/>
        <v>21223279</v>
      </c>
      <c r="F15" s="100">
        <f t="shared" si="2"/>
        <v>21223279</v>
      </c>
      <c r="G15" s="100">
        <f t="shared" si="2"/>
        <v>1866672</v>
      </c>
      <c r="H15" s="100">
        <f t="shared" si="2"/>
        <v>1738940</v>
      </c>
      <c r="I15" s="100">
        <f t="shared" si="2"/>
        <v>4825574</v>
      </c>
      <c r="J15" s="100">
        <f t="shared" si="2"/>
        <v>8431186</v>
      </c>
      <c r="K15" s="100">
        <f t="shared" si="2"/>
        <v>1361736</v>
      </c>
      <c r="L15" s="100">
        <f t="shared" si="2"/>
        <v>1837866</v>
      </c>
      <c r="M15" s="100">
        <f t="shared" si="2"/>
        <v>2805084</v>
      </c>
      <c r="N15" s="100">
        <f t="shared" si="2"/>
        <v>6004686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14435872</v>
      </c>
      <c r="X15" s="100">
        <f t="shared" si="2"/>
        <v>10611641</v>
      </c>
      <c r="Y15" s="100">
        <f t="shared" si="2"/>
        <v>3824231</v>
      </c>
      <c r="Z15" s="137">
        <f>+IF(X15&lt;&gt;0,+(Y15/X15)*100,0)</f>
        <v>36.03807365891854</v>
      </c>
      <c r="AA15" s="102">
        <f>SUM(AA16:AA18)</f>
        <v>21223279</v>
      </c>
    </row>
    <row r="16" spans="1:27" ht="12.75">
      <c r="A16" s="138" t="s">
        <v>85</v>
      </c>
      <c r="B16" s="136"/>
      <c r="C16" s="155"/>
      <c r="D16" s="155"/>
      <c r="E16" s="156">
        <v>2235293</v>
      </c>
      <c r="F16" s="60">
        <v>2235293</v>
      </c>
      <c r="G16" s="60">
        <v>383928</v>
      </c>
      <c r="H16" s="60">
        <v>1062772</v>
      </c>
      <c r="I16" s="60"/>
      <c r="J16" s="60">
        <v>1446700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1446700</v>
      </c>
      <c r="X16" s="60">
        <v>1117649</v>
      </c>
      <c r="Y16" s="60">
        <v>329051</v>
      </c>
      <c r="Z16" s="140">
        <v>29.44</v>
      </c>
      <c r="AA16" s="62">
        <v>2235293</v>
      </c>
    </row>
    <row r="17" spans="1:27" ht="12.75">
      <c r="A17" s="138" t="s">
        <v>86</v>
      </c>
      <c r="B17" s="136"/>
      <c r="C17" s="155">
        <v>53649013</v>
      </c>
      <c r="D17" s="155"/>
      <c r="E17" s="156">
        <v>18987986</v>
      </c>
      <c r="F17" s="60">
        <v>18987986</v>
      </c>
      <c r="G17" s="60">
        <v>1482744</v>
      </c>
      <c r="H17" s="60">
        <v>676168</v>
      </c>
      <c r="I17" s="60">
        <v>4825574</v>
      </c>
      <c r="J17" s="60">
        <v>6984486</v>
      </c>
      <c r="K17" s="60">
        <v>1361736</v>
      </c>
      <c r="L17" s="60">
        <v>1837866</v>
      </c>
      <c r="M17" s="60">
        <v>2805084</v>
      </c>
      <c r="N17" s="60">
        <v>6004686</v>
      </c>
      <c r="O17" s="60"/>
      <c r="P17" s="60"/>
      <c r="Q17" s="60"/>
      <c r="R17" s="60"/>
      <c r="S17" s="60"/>
      <c r="T17" s="60"/>
      <c r="U17" s="60"/>
      <c r="V17" s="60"/>
      <c r="W17" s="60">
        <v>12989172</v>
      </c>
      <c r="X17" s="60">
        <v>9493992</v>
      </c>
      <c r="Y17" s="60">
        <v>3495180</v>
      </c>
      <c r="Z17" s="140">
        <v>36.81</v>
      </c>
      <c r="AA17" s="62">
        <v>18987986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89769667</v>
      </c>
      <c r="D19" s="153">
        <f>SUM(D20:D23)</f>
        <v>0</v>
      </c>
      <c r="E19" s="154">
        <f t="shared" si="3"/>
        <v>99764700</v>
      </c>
      <c r="F19" s="100">
        <f t="shared" si="3"/>
        <v>99764700</v>
      </c>
      <c r="G19" s="100">
        <f t="shared" si="3"/>
        <v>9186293</v>
      </c>
      <c r="H19" s="100">
        <f t="shared" si="3"/>
        <v>2674915</v>
      </c>
      <c r="I19" s="100">
        <f t="shared" si="3"/>
        <v>1638493</v>
      </c>
      <c r="J19" s="100">
        <f t="shared" si="3"/>
        <v>13499701</v>
      </c>
      <c r="K19" s="100">
        <f t="shared" si="3"/>
        <v>10392783</v>
      </c>
      <c r="L19" s="100">
        <f t="shared" si="3"/>
        <v>10666843</v>
      </c>
      <c r="M19" s="100">
        <f t="shared" si="3"/>
        <v>2626069</v>
      </c>
      <c r="N19" s="100">
        <f t="shared" si="3"/>
        <v>23685695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37185396</v>
      </c>
      <c r="X19" s="100">
        <f t="shared" si="3"/>
        <v>43882350</v>
      </c>
      <c r="Y19" s="100">
        <f t="shared" si="3"/>
        <v>-6696954</v>
      </c>
      <c r="Z19" s="137">
        <f>+IF(X19&lt;&gt;0,+(Y19/X19)*100,0)</f>
        <v>-15.261156250747737</v>
      </c>
      <c r="AA19" s="102">
        <f>SUM(AA20:AA23)</f>
        <v>99764700</v>
      </c>
    </row>
    <row r="20" spans="1:27" ht="12.75">
      <c r="A20" s="138" t="s">
        <v>89</v>
      </c>
      <c r="B20" s="136"/>
      <c r="C20" s="155">
        <v>2065034</v>
      </c>
      <c r="D20" s="155"/>
      <c r="E20" s="156">
        <v>12912200</v>
      </c>
      <c r="F20" s="60">
        <v>12912200</v>
      </c>
      <c r="G20" s="60"/>
      <c r="H20" s="60"/>
      <c r="I20" s="60"/>
      <c r="J20" s="60"/>
      <c r="K20" s="60">
        <v>248103</v>
      </c>
      <c r="L20" s="60"/>
      <c r="M20" s="60"/>
      <c r="N20" s="60">
        <v>248103</v>
      </c>
      <c r="O20" s="60"/>
      <c r="P20" s="60"/>
      <c r="Q20" s="60"/>
      <c r="R20" s="60"/>
      <c r="S20" s="60"/>
      <c r="T20" s="60"/>
      <c r="U20" s="60"/>
      <c r="V20" s="60"/>
      <c r="W20" s="60">
        <v>248103</v>
      </c>
      <c r="X20" s="60">
        <v>5456100</v>
      </c>
      <c r="Y20" s="60">
        <v>-5207997</v>
      </c>
      <c r="Z20" s="140">
        <v>-95.45</v>
      </c>
      <c r="AA20" s="62">
        <v>12912200</v>
      </c>
    </row>
    <row r="21" spans="1:27" ht="12.75">
      <c r="A21" s="138" t="s">
        <v>90</v>
      </c>
      <c r="B21" s="136"/>
      <c r="C21" s="155">
        <v>832905</v>
      </c>
      <c r="D21" s="155"/>
      <c r="E21" s="156">
        <v>86852500</v>
      </c>
      <c r="F21" s="60">
        <v>86852500</v>
      </c>
      <c r="G21" s="60"/>
      <c r="H21" s="60">
        <v>205850</v>
      </c>
      <c r="I21" s="60"/>
      <c r="J21" s="60">
        <v>205850</v>
      </c>
      <c r="K21" s="60"/>
      <c r="L21" s="60"/>
      <c r="M21" s="60">
        <v>1708294</v>
      </c>
      <c r="N21" s="60">
        <v>1708294</v>
      </c>
      <c r="O21" s="60"/>
      <c r="P21" s="60"/>
      <c r="Q21" s="60"/>
      <c r="R21" s="60"/>
      <c r="S21" s="60"/>
      <c r="T21" s="60"/>
      <c r="U21" s="60"/>
      <c r="V21" s="60"/>
      <c r="W21" s="60">
        <v>1914144</v>
      </c>
      <c r="X21" s="60">
        <v>38426250</v>
      </c>
      <c r="Y21" s="60">
        <v>-36512106</v>
      </c>
      <c r="Z21" s="140">
        <v>-95.02</v>
      </c>
      <c r="AA21" s="62">
        <v>86852500</v>
      </c>
    </row>
    <row r="22" spans="1:27" ht="12.75">
      <c r="A22" s="138" t="s">
        <v>91</v>
      </c>
      <c r="B22" s="136"/>
      <c r="C22" s="157">
        <v>85397478</v>
      </c>
      <c r="D22" s="157"/>
      <c r="E22" s="158"/>
      <c r="F22" s="159"/>
      <c r="G22" s="159">
        <v>9186293</v>
      </c>
      <c r="H22" s="159">
        <v>2469065</v>
      </c>
      <c r="I22" s="159">
        <v>1638493</v>
      </c>
      <c r="J22" s="159">
        <v>13293851</v>
      </c>
      <c r="K22" s="159">
        <v>10144680</v>
      </c>
      <c r="L22" s="159">
        <v>10666843</v>
      </c>
      <c r="M22" s="159">
        <v>917775</v>
      </c>
      <c r="N22" s="159">
        <v>21729298</v>
      </c>
      <c r="O22" s="159"/>
      <c r="P22" s="159"/>
      <c r="Q22" s="159"/>
      <c r="R22" s="159"/>
      <c r="S22" s="159"/>
      <c r="T22" s="159"/>
      <c r="U22" s="159"/>
      <c r="V22" s="159"/>
      <c r="W22" s="159">
        <v>35023149</v>
      </c>
      <c r="X22" s="159"/>
      <c r="Y22" s="159">
        <v>35023149</v>
      </c>
      <c r="Z22" s="141"/>
      <c r="AA22" s="225"/>
    </row>
    <row r="23" spans="1:27" ht="12.75">
      <c r="A23" s="138" t="s">
        <v>92</v>
      </c>
      <c r="B23" s="136"/>
      <c r="C23" s="155">
        <v>1474250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170249094</v>
      </c>
      <c r="D25" s="217">
        <f>+D5+D9+D15+D19+D24</f>
        <v>0</v>
      </c>
      <c r="E25" s="230">
        <f t="shared" si="4"/>
        <v>163406000</v>
      </c>
      <c r="F25" s="219">
        <f t="shared" si="4"/>
        <v>163406000</v>
      </c>
      <c r="G25" s="219">
        <f t="shared" si="4"/>
        <v>11052965</v>
      </c>
      <c r="H25" s="219">
        <f t="shared" si="4"/>
        <v>5308382</v>
      </c>
      <c r="I25" s="219">
        <f t="shared" si="4"/>
        <v>6727156</v>
      </c>
      <c r="J25" s="219">
        <f t="shared" si="4"/>
        <v>23088503</v>
      </c>
      <c r="K25" s="219">
        <f t="shared" si="4"/>
        <v>14408882</v>
      </c>
      <c r="L25" s="219">
        <f t="shared" si="4"/>
        <v>14477530</v>
      </c>
      <c r="M25" s="219">
        <f t="shared" si="4"/>
        <v>6611018</v>
      </c>
      <c r="N25" s="219">
        <f t="shared" si="4"/>
        <v>35497430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58585933</v>
      </c>
      <c r="X25" s="219">
        <f t="shared" si="4"/>
        <v>81622499</v>
      </c>
      <c r="Y25" s="219">
        <f t="shared" si="4"/>
        <v>-23036566</v>
      </c>
      <c r="Z25" s="231">
        <f>+IF(X25&lt;&gt;0,+(Y25/X25)*100,0)</f>
        <v>-28.22330396916664</v>
      </c>
      <c r="AA25" s="232">
        <f>+AA5+AA9+AA15+AA19+AA24</f>
        <v>163406000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141910658</v>
      </c>
      <c r="D28" s="155"/>
      <c r="E28" s="156">
        <v>163406000</v>
      </c>
      <c r="F28" s="60">
        <v>163406000</v>
      </c>
      <c r="G28" s="60">
        <v>11052988</v>
      </c>
      <c r="H28" s="60">
        <v>5308382</v>
      </c>
      <c r="I28" s="60">
        <v>6727156</v>
      </c>
      <c r="J28" s="60">
        <v>23088526</v>
      </c>
      <c r="K28" s="60">
        <v>14408882</v>
      </c>
      <c r="L28" s="60">
        <v>14477530</v>
      </c>
      <c r="M28" s="60">
        <v>6611018</v>
      </c>
      <c r="N28" s="60">
        <v>35497430</v>
      </c>
      <c r="O28" s="60"/>
      <c r="P28" s="60"/>
      <c r="Q28" s="60"/>
      <c r="R28" s="60"/>
      <c r="S28" s="60"/>
      <c r="T28" s="60"/>
      <c r="U28" s="60"/>
      <c r="V28" s="60"/>
      <c r="W28" s="60">
        <v>58585956</v>
      </c>
      <c r="X28" s="60">
        <v>81634500</v>
      </c>
      <c r="Y28" s="60">
        <v>-23048544</v>
      </c>
      <c r="Z28" s="140">
        <v>-28.23</v>
      </c>
      <c r="AA28" s="155">
        <v>163406000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141910658</v>
      </c>
      <c r="D32" s="210">
        <f>SUM(D28:D31)</f>
        <v>0</v>
      </c>
      <c r="E32" s="211">
        <f t="shared" si="5"/>
        <v>163406000</v>
      </c>
      <c r="F32" s="77">
        <f t="shared" si="5"/>
        <v>163406000</v>
      </c>
      <c r="G32" s="77">
        <f t="shared" si="5"/>
        <v>11052988</v>
      </c>
      <c r="H32" s="77">
        <f t="shared" si="5"/>
        <v>5308382</v>
      </c>
      <c r="I32" s="77">
        <f t="shared" si="5"/>
        <v>6727156</v>
      </c>
      <c r="J32" s="77">
        <f t="shared" si="5"/>
        <v>23088526</v>
      </c>
      <c r="K32" s="77">
        <f t="shared" si="5"/>
        <v>14408882</v>
      </c>
      <c r="L32" s="77">
        <f t="shared" si="5"/>
        <v>14477530</v>
      </c>
      <c r="M32" s="77">
        <f t="shared" si="5"/>
        <v>6611018</v>
      </c>
      <c r="N32" s="77">
        <f t="shared" si="5"/>
        <v>35497430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58585956</v>
      </c>
      <c r="X32" s="77">
        <f t="shared" si="5"/>
        <v>81634500</v>
      </c>
      <c r="Y32" s="77">
        <f t="shared" si="5"/>
        <v>-23048544</v>
      </c>
      <c r="Z32" s="212">
        <f>+IF(X32&lt;&gt;0,+(Y32/X32)*100,0)</f>
        <v>-28.23382760965033</v>
      </c>
      <c r="AA32" s="79">
        <f>SUM(AA28:AA31)</f>
        <v>163406000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28338436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170249094</v>
      </c>
      <c r="D36" s="222">
        <f>SUM(D32:D35)</f>
        <v>0</v>
      </c>
      <c r="E36" s="218">
        <f t="shared" si="6"/>
        <v>163406000</v>
      </c>
      <c r="F36" s="220">
        <f t="shared" si="6"/>
        <v>163406000</v>
      </c>
      <c r="G36" s="220">
        <f t="shared" si="6"/>
        <v>11052988</v>
      </c>
      <c r="H36" s="220">
        <f t="shared" si="6"/>
        <v>5308382</v>
      </c>
      <c r="I36" s="220">
        <f t="shared" si="6"/>
        <v>6727156</v>
      </c>
      <c r="J36" s="220">
        <f t="shared" si="6"/>
        <v>23088526</v>
      </c>
      <c r="K36" s="220">
        <f t="shared" si="6"/>
        <v>14408882</v>
      </c>
      <c r="L36" s="220">
        <f t="shared" si="6"/>
        <v>14477530</v>
      </c>
      <c r="M36" s="220">
        <f t="shared" si="6"/>
        <v>6611018</v>
      </c>
      <c r="N36" s="220">
        <f t="shared" si="6"/>
        <v>35497430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58585956</v>
      </c>
      <c r="X36" s="220">
        <f t="shared" si="6"/>
        <v>81634500</v>
      </c>
      <c r="Y36" s="220">
        <f t="shared" si="6"/>
        <v>-23048544</v>
      </c>
      <c r="Z36" s="221">
        <f>+IF(X36&lt;&gt;0,+(Y36/X36)*100,0)</f>
        <v>-28.23382760965033</v>
      </c>
      <c r="AA36" s="239">
        <f>SUM(AA32:AA35)</f>
        <v>163406000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9474</v>
      </c>
      <c r="D6" s="155"/>
      <c r="E6" s="59">
        <v>20000000</v>
      </c>
      <c r="F6" s="60">
        <v>20000000</v>
      </c>
      <c r="G6" s="60">
        <v>95009316</v>
      </c>
      <c r="H6" s="60">
        <v>42682299</v>
      </c>
      <c r="I6" s="60">
        <v>42331505</v>
      </c>
      <c r="J6" s="60">
        <v>42331505</v>
      </c>
      <c r="K6" s="60">
        <v>28309367</v>
      </c>
      <c r="L6" s="60">
        <v>10256360</v>
      </c>
      <c r="M6" s="60">
        <v>28716676</v>
      </c>
      <c r="N6" s="60">
        <v>28716676</v>
      </c>
      <c r="O6" s="60"/>
      <c r="P6" s="60"/>
      <c r="Q6" s="60"/>
      <c r="R6" s="60"/>
      <c r="S6" s="60"/>
      <c r="T6" s="60"/>
      <c r="U6" s="60"/>
      <c r="V6" s="60"/>
      <c r="W6" s="60">
        <v>28716676</v>
      </c>
      <c r="X6" s="60">
        <v>10000000</v>
      </c>
      <c r="Y6" s="60">
        <v>18716676</v>
      </c>
      <c r="Z6" s="140">
        <v>187.17</v>
      </c>
      <c r="AA6" s="62">
        <v>20000000</v>
      </c>
    </row>
    <row r="7" spans="1:27" ht="12.75">
      <c r="A7" s="249" t="s">
        <v>144</v>
      </c>
      <c r="B7" s="182"/>
      <c r="C7" s="155">
        <v>16376</v>
      </c>
      <c r="D7" s="155"/>
      <c r="E7" s="59">
        <v>396776000</v>
      </c>
      <c r="F7" s="60">
        <v>396776000</v>
      </c>
      <c r="G7" s="60"/>
      <c r="H7" s="60">
        <v>5800000</v>
      </c>
      <c r="I7" s="60">
        <v>-243984</v>
      </c>
      <c r="J7" s="60">
        <v>-243984</v>
      </c>
      <c r="K7" s="60">
        <v>31542</v>
      </c>
      <c r="L7" s="60">
        <v>-18458</v>
      </c>
      <c r="M7" s="60">
        <v>-21868</v>
      </c>
      <c r="N7" s="60">
        <v>-21868</v>
      </c>
      <c r="O7" s="60"/>
      <c r="P7" s="60"/>
      <c r="Q7" s="60"/>
      <c r="R7" s="60"/>
      <c r="S7" s="60"/>
      <c r="T7" s="60"/>
      <c r="U7" s="60"/>
      <c r="V7" s="60"/>
      <c r="W7" s="60">
        <v>-21868</v>
      </c>
      <c r="X7" s="60">
        <v>198388000</v>
      </c>
      <c r="Y7" s="60">
        <v>-198409868</v>
      </c>
      <c r="Z7" s="140">
        <v>-100.01</v>
      </c>
      <c r="AA7" s="62">
        <v>396776000</v>
      </c>
    </row>
    <row r="8" spans="1:27" ht="12.75">
      <c r="A8" s="249" t="s">
        <v>145</v>
      </c>
      <c r="B8" s="182"/>
      <c r="C8" s="155">
        <v>845218033</v>
      </c>
      <c r="D8" s="155"/>
      <c r="E8" s="59">
        <v>3600000000</v>
      </c>
      <c r="F8" s="60">
        <v>3600000000</v>
      </c>
      <c r="G8" s="60">
        <v>46528870</v>
      </c>
      <c r="H8" s="60">
        <v>97678122</v>
      </c>
      <c r="I8" s="60">
        <v>162389767</v>
      </c>
      <c r="J8" s="60">
        <v>162389767</v>
      </c>
      <c r="K8" s="60">
        <v>211052994</v>
      </c>
      <c r="L8" s="60">
        <v>304351888</v>
      </c>
      <c r="M8" s="60">
        <v>358665598</v>
      </c>
      <c r="N8" s="60">
        <v>358665598</v>
      </c>
      <c r="O8" s="60"/>
      <c r="P8" s="60"/>
      <c r="Q8" s="60"/>
      <c r="R8" s="60"/>
      <c r="S8" s="60"/>
      <c r="T8" s="60"/>
      <c r="U8" s="60"/>
      <c r="V8" s="60"/>
      <c r="W8" s="60">
        <v>358665598</v>
      </c>
      <c r="X8" s="60">
        <v>1800000000</v>
      </c>
      <c r="Y8" s="60">
        <v>-1441334402</v>
      </c>
      <c r="Z8" s="140">
        <v>-80.07</v>
      </c>
      <c r="AA8" s="62">
        <v>3600000000</v>
      </c>
    </row>
    <row r="9" spans="1:27" ht="12.75">
      <c r="A9" s="249" t="s">
        <v>146</v>
      </c>
      <c r="B9" s="182"/>
      <c r="C9" s="155">
        <v>494448790</v>
      </c>
      <c r="D9" s="155"/>
      <c r="E9" s="59">
        <v>480000000</v>
      </c>
      <c r="F9" s="60">
        <v>480000000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240000000</v>
      </c>
      <c r="Y9" s="60">
        <v>-240000000</v>
      </c>
      <c r="Z9" s="140">
        <v>-100</v>
      </c>
      <c r="AA9" s="62">
        <v>480000000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9980776</v>
      </c>
      <c r="D11" s="155"/>
      <c r="E11" s="59">
        <v>365000000</v>
      </c>
      <c r="F11" s="60">
        <v>365000000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182500000</v>
      </c>
      <c r="Y11" s="60">
        <v>-182500000</v>
      </c>
      <c r="Z11" s="140">
        <v>-100</v>
      </c>
      <c r="AA11" s="62">
        <v>365000000</v>
      </c>
    </row>
    <row r="12" spans="1:27" ht="12.75">
      <c r="A12" s="250" t="s">
        <v>56</v>
      </c>
      <c r="B12" s="251"/>
      <c r="C12" s="168">
        <f aca="true" t="shared" si="0" ref="C12:Y12">SUM(C6:C11)</f>
        <v>1349673449</v>
      </c>
      <c r="D12" s="168">
        <f>SUM(D6:D11)</f>
        <v>0</v>
      </c>
      <c r="E12" s="72">
        <f t="shared" si="0"/>
        <v>4861776000</v>
      </c>
      <c r="F12" s="73">
        <f t="shared" si="0"/>
        <v>4861776000</v>
      </c>
      <c r="G12" s="73">
        <f t="shared" si="0"/>
        <v>141538186</v>
      </c>
      <c r="H12" s="73">
        <f t="shared" si="0"/>
        <v>146160421</v>
      </c>
      <c r="I12" s="73">
        <f t="shared" si="0"/>
        <v>204477288</v>
      </c>
      <c r="J12" s="73">
        <f t="shared" si="0"/>
        <v>204477288</v>
      </c>
      <c r="K12" s="73">
        <f t="shared" si="0"/>
        <v>239393903</v>
      </c>
      <c r="L12" s="73">
        <f t="shared" si="0"/>
        <v>314589790</v>
      </c>
      <c r="M12" s="73">
        <f t="shared" si="0"/>
        <v>387360406</v>
      </c>
      <c r="N12" s="73">
        <f t="shared" si="0"/>
        <v>387360406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387360406</v>
      </c>
      <c r="X12" s="73">
        <f t="shared" si="0"/>
        <v>2430888000</v>
      </c>
      <c r="Y12" s="73">
        <f t="shared" si="0"/>
        <v>-2043527594</v>
      </c>
      <c r="Z12" s="170">
        <f>+IF(X12&lt;&gt;0,+(Y12/X12)*100,0)</f>
        <v>-84.06506568792967</v>
      </c>
      <c r="AA12" s="74">
        <f>SUM(AA6:AA11)</f>
        <v>4861776000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247029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299957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942630501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4429658365</v>
      </c>
      <c r="D19" s="155"/>
      <c r="E19" s="59">
        <v>4517977000</v>
      </c>
      <c r="F19" s="60">
        <v>4517977000</v>
      </c>
      <c r="G19" s="60">
        <v>105669</v>
      </c>
      <c r="H19" s="60">
        <v>1850415</v>
      </c>
      <c r="I19" s="60">
        <v>6897374</v>
      </c>
      <c r="J19" s="60">
        <v>6897374</v>
      </c>
      <c r="K19" s="60">
        <v>19406958</v>
      </c>
      <c r="L19" s="60">
        <v>34780618</v>
      </c>
      <c r="M19" s="60">
        <v>41254782</v>
      </c>
      <c r="N19" s="60">
        <v>41254782</v>
      </c>
      <c r="O19" s="60"/>
      <c r="P19" s="60"/>
      <c r="Q19" s="60"/>
      <c r="R19" s="60"/>
      <c r="S19" s="60"/>
      <c r="T19" s="60"/>
      <c r="U19" s="60"/>
      <c r="V19" s="60"/>
      <c r="W19" s="60">
        <v>41254782</v>
      </c>
      <c r="X19" s="60">
        <v>2258988500</v>
      </c>
      <c r="Y19" s="60">
        <v>-2217733718</v>
      </c>
      <c r="Z19" s="140">
        <v>-98.17</v>
      </c>
      <c r="AA19" s="62">
        <v>4517977000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7104349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5379940201</v>
      </c>
      <c r="D24" s="168">
        <f>SUM(D15:D23)</f>
        <v>0</v>
      </c>
      <c r="E24" s="76">
        <f t="shared" si="1"/>
        <v>4517977000</v>
      </c>
      <c r="F24" s="77">
        <f t="shared" si="1"/>
        <v>4517977000</v>
      </c>
      <c r="G24" s="77">
        <f t="shared" si="1"/>
        <v>105669</v>
      </c>
      <c r="H24" s="77">
        <f t="shared" si="1"/>
        <v>1850415</v>
      </c>
      <c r="I24" s="77">
        <f t="shared" si="1"/>
        <v>6897374</v>
      </c>
      <c r="J24" s="77">
        <f t="shared" si="1"/>
        <v>6897374</v>
      </c>
      <c r="K24" s="77">
        <f t="shared" si="1"/>
        <v>19406958</v>
      </c>
      <c r="L24" s="77">
        <f t="shared" si="1"/>
        <v>34780618</v>
      </c>
      <c r="M24" s="77">
        <f t="shared" si="1"/>
        <v>41254782</v>
      </c>
      <c r="N24" s="77">
        <f t="shared" si="1"/>
        <v>41254782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41254782</v>
      </c>
      <c r="X24" s="77">
        <f t="shared" si="1"/>
        <v>2258988500</v>
      </c>
      <c r="Y24" s="77">
        <f t="shared" si="1"/>
        <v>-2217733718</v>
      </c>
      <c r="Z24" s="212">
        <f>+IF(X24&lt;&gt;0,+(Y24/X24)*100,0)</f>
        <v>-98.17374979996578</v>
      </c>
      <c r="AA24" s="79">
        <f>SUM(AA15:AA23)</f>
        <v>4517977000</v>
      </c>
    </row>
    <row r="25" spans="1:27" ht="12.75">
      <c r="A25" s="250" t="s">
        <v>159</v>
      </c>
      <c r="B25" s="251"/>
      <c r="C25" s="168">
        <f aca="true" t="shared" si="2" ref="C25:Y25">+C12+C24</f>
        <v>6729613650</v>
      </c>
      <c r="D25" s="168">
        <f>+D12+D24</f>
        <v>0</v>
      </c>
      <c r="E25" s="72">
        <f t="shared" si="2"/>
        <v>9379753000</v>
      </c>
      <c r="F25" s="73">
        <f t="shared" si="2"/>
        <v>9379753000</v>
      </c>
      <c r="G25" s="73">
        <f t="shared" si="2"/>
        <v>141643855</v>
      </c>
      <c r="H25" s="73">
        <f t="shared" si="2"/>
        <v>148010836</v>
      </c>
      <c r="I25" s="73">
        <f t="shared" si="2"/>
        <v>211374662</v>
      </c>
      <c r="J25" s="73">
        <f t="shared" si="2"/>
        <v>211374662</v>
      </c>
      <c r="K25" s="73">
        <f t="shared" si="2"/>
        <v>258800861</v>
      </c>
      <c r="L25" s="73">
        <f t="shared" si="2"/>
        <v>349370408</v>
      </c>
      <c r="M25" s="73">
        <f t="shared" si="2"/>
        <v>428615188</v>
      </c>
      <c r="N25" s="73">
        <f t="shared" si="2"/>
        <v>428615188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428615188</v>
      </c>
      <c r="X25" s="73">
        <f t="shared" si="2"/>
        <v>4689876500</v>
      </c>
      <c r="Y25" s="73">
        <f t="shared" si="2"/>
        <v>-4261261312</v>
      </c>
      <c r="Z25" s="170">
        <f>+IF(X25&lt;&gt;0,+(Y25/X25)*100,0)</f>
        <v>-90.8608427535352</v>
      </c>
      <c r="AA25" s="74">
        <f>+AA12+AA24</f>
        <v>9379753000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2550084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39131537</v>
      </c>
      <c r="D31" s="155"/>
      <c r="E31" s="59"/>
      <c r="F31" s="60"/>
      <c r="G31" s="60">
        <v>122535</v>
      </c>
      <c r="H31" s="60">
        <v>284500</v>
      </c>
      <c r="I31" s="60">
        <v>416331</v>
      </c>
      <c r="J31" s="60">
        <v>416331</v>
      </c>
      <c r="K31" s="60">
        <v>587330</v>
      </c>
      <c r="L31" s="60">
        <v>655856</v>
      </c>
      <c r="M31" s="60">
        <v>760738</v>
      </c>
      <c r="N31" s="60">
        <v>760738</v>
      </c>
      <c r="O31" s="60"/>
      <c r="P31" s="60"/>
      <c r="Q31" s="60"/>
      <c r="R31" s="60"/>
      <c r="S31" s="60"/>
      <c r="T31" s="60"/>
      <c r="U31" s="60"/>
      <c r="V31" s="60"/>
      <c r="W31" s="60">
        <v>760738</v>
      </c>
      <c r="X31" s="60"/>
      <c r="Y31" s="60">
        <v>760738</v>
      </c>
      <c r="Z31" s="140"/>
      <c r="AA31" s="62"/>
    </row>
    <row r="32" spans="1:27" ht="12.75">
      <c r="A32" s="249" t="s">
        <v>164</v>
      </c>
      <c r="B32" s="182"/>
      <c r="C32" s="155">
        <v>4702904967</v>
      </c>
      <c r="D32" s="155"/>
      <c r="E32" s="59">
        <v>3000000000</v>
      </c>
      <c r="F32" s="60">
        <v>3000000000</v>
      </c>
      <c r="G32" s="60">
        <v>-147947745</v>
      </c>
      <c r="H32" s="60">
        <v>-116559319</v>
      </c>
      <c r="I32" s="60">
        <v>-94384957</v>
      </c>
      <c r="J32" s="60">
        <v>-94384957</v>
      </c>
      <c r="K32" s="60">
        <v>-77417453</v>
      </c>
      <c r="L32" s="60">
        <v>-56859289</v>
      </c>
      <c r="M32" s="60">
        <v>-31623072</v>
      </c>
      <c r="N32" s="60">
        <v>-31623072</v>
      </c>
      <c r="O32" s="60"/>
      <c r="P32" s="60"/>
      <c r="Q32" s="60"/>
      <c r="R32" s="60"/>
      <c r="S32" s="60"/>
      <c r="T32" s="60"/>
      <c r="U32" s="60"/>
      <c r="V32" s="60"/>
      <c r="W32" s="60">
        <v>-31623072</v>
      </c>
      <c r="X32" s="60">
        <v>1500000000</v>
      </c>
      <c r="Y32" s="60">
        <v>-1531623072</v>
      </c>
      <c r="Z32" s="140">
        <v>-102.11</v>
      </c>
      <c r="AA32" s="62">
        <v>3000000000</v>
      </c>
    </row>
    <row r="33" spans="1:27" ht="12.75">
      <c r="A33" s="249" t="s">
        <v>165</v>
      </c>
      <c r="B33" s="182"/>
      <c r="C33" s="155">
        <v>13380800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4757967388</v>
      </c>
      <c r="D34" s="168">
        <f>SUM(D29:D33)</f>
        <v>0</v>
      </c>
      <c r="E34" s="72">
        <f t="shared" si="3"/>
        <v>3000000000</v>
      </c>
      <c r="F34" s="73">
        <f t="shared" si="3"/>
        <v>3000000000</v>
      </c>
      <c r="G34" s="73">
        <f t="shared" si="3"/>
        <v>-147825210</v>
      </c>
      <c r="H34" s="73">
        <f t="shared" si="3"/>
        <v>-116274819</v>
      </c>
      <c r="I34" s="73">
        <f t="shared" si="3"/>
        <v>-93968626</v>
      </c>
      <c r="J34" s="73">
        <f t="shared" si="3"/>
        <v>-93968626</v>
      </c>
      <c r="K34" s="73">
        <f t="shared" si="3"/>
        <v>-76830123</v>
      </c>
      <c r="L34" s="73">
        <f t="shared" si="3"/>
        <v>-56203433</v>
      </c>
      <c r="M34" s="73">
        <f t="shared" si="3"/>
        <v>-30862334</v>
      </c>
      <c r="N34" s="73">
        <f t="shared" si="3"/>
        <v>-30862334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-30862334</v>
      </c>
      <c r="X34" s="73">
        <f t="shared" si="3"/>
        <v>1500000000</v>
      </c>
      <c r="Y34" s="73">
        <f t="shared" si="3"/>
        <v>-1530862334</v>
      </c>
      <c r="Z34" s="170">
        <f>+IF(X34&lt;&gt;0,+(Y34/X34)*100,0)</f>
        <v>-102.05748893333333</v>
      </c>
      <c r="AA34" s="74">
        <f>SUM(AA29:AA33)</f>
        <v>3000000000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484526710</v>
      </c>
      <c r="D38" s="155"/>
      <c r="E38" s="59">
        <v>320000000</v>
      </c>
      <c r="F38" s="60">
        <v>320000000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160000000</v>
      </c>
      <c r="Y38" s="60">
        <v>-160000000</v>
      </c>
      <c r="Z38" s="140">
        <v>-100</v>
      </c>
      <c r="AA38" s="62">
        <v>320000000</v>
      </c>
    </row>
    <row r="39" spans="1:27" ht="12.75">
      <c r="A39" s="250" t="s">
        <v>59</v>
      </c>
      <c r="B39" s="253"/>
      <c r="C39" s="168">
        <f aca="true" t="shared" si="4" ref="C39:Y39">SUM(C37:C38)</f>
        <v>484526710</v>
      </c>
      <c r="D39" s="168">
        <f>SUM(D37:D38)</f>
        <v>0</v>
      </c>
      <c r="E39" s="76">
        <f t="shared" si="4"/>
        <v>320000000</v>
      </c>
      <c r="F39" s="77">
        <f t="shared" si="4"/>
        <v>320000000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160000000</v>
      </c>
      <c r="Y39" s="77">
        <f t="shared" si="4"/>
        <v>-160000000</v>
      </c>
      <c r="Z39" s="212">
        <f>+IF(X39&lt;&gt;0,+(Y39/X39)*100,0)</f>
        <v>-100</v>
      </c>
      <c r="AA39" s="79">
        <f>SUM(AA37:AA38)</f>
        <v>320000000</v>
      </c>
    </row>
    <row r="40" spans="1:27" ht="12.75">
      <c r="A40" s="250" t="s">
        <v>167</v>
      </c>
      <c r="B40" s="251"/>
      <c r="C40" s="168">
        <f aca="true" t="shared" si="5" ref="C40:Y40">+C34+C39</f>
        <v>5242494098</v>
      </c>
      <c r="D40" s="168">
        <f>+D34+D39</f>
        <v>0</v>
      </c>
      <c r="E40" s="72">
        <f t="shared" si="5"/>
        <v>3320000000</v>
      </c>
      <c r="F40" s="73">
        <f t="shared" si="5"/>
        <v>3320000000</v>
      </c>
      <c r="G40" s="73">
        <f t="shared" si="5"/>
        <v>-147825210</v>
      </c>
      <c r="H40" s="73">
        <f t="shared" si="5"/>
        <v>-116274819</v>
      </c>
      <c r="I40" s="73">
        <f t="shared" si="5"/>
        <v>-93968626</v>
      </c>
      <c r="J40" s="73">
        <f t="shared" si="5"/>
        <v>-93968626</v>
      </c>
      <c r="K40" s="73">
        <f t="shared" si="5"/>
        <v>-76830123</v>
      </c>
      <c r="L40" s="73">
        <f t="shared" si="5"/>
        <v>-56203433</v>
      </c>
      <c r="M40" s="73">
        <f t="shared" si="5"/>
        <v>-30862334</v>
      </c>
      <c r="N40" s="73">
        <f t="shared" si="5"/>
        <v>-30862334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-30862334</v>
      </c>
      <c r="X40" s="73">
        <f t="shared" si="5"/>
        <v>1660000000</v>
      </c>
      <c r="Y40" s="73">
        <f t="shared" si="5"/>
        <v>-1690862334</v>
      </c>
      <c r="Z40" s="170">
        <f>+IF(X40&lt;&gt;0,+(Y40/X40)*100,0)</f>
        <v>-101.85917674698794</v>
      </c>
      <c r="AA40" s="74">
        <f>+AA34+AA39</f>
        <v>3320000000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1487119552</v>
      </c>
      <c r="D42" s="257">
        <f>+D25-D40</f>
        <v>0</v>
      </c>
      <c r="E42" s="258">
        <f t="shared" si="6"/>
        <v>6059753000</v>
      </c>
      <c r="F42" s="259">
        <f t="shared" si="6"/>
        <v>6059753000</v>
      </c>
      <c r="G42" s="259">
        <f t="shared" si="6"/>
        <v>289469065</v>
      </c>
      <c r="H42" s="259">
        <f t="shared" si="6"/>
        <v>264285655</v>
      </c>
      <c r="I42" s="259">
        <f t="shared" si="6"/>
        <v>305343288</v>
      </c>
      <c r="J42" s="259">
        <f t="shared" si="6"/>
        <v>305343288</v>
      </c>
      <c r="K42" s="259">
        <f t="shared" si="6"/>
        <v>335630984</v>
      </c>
      <c r="L42" s="259">
        <f t="shared" si="6"/>
        <v>405573841</v>
      </c>
      <c r="M42" s="259">
        <f t="shared" si="6"/>
        <v>459477522</v>
      </c>
      <c r="N42" s="259">
        <f t="shared" si="6"/>
        <v>459477522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459477522</v>
      </c>
      <c r="X42" s="259">
        <f t="shared" si="6"/>
        <v>3029876500</v>
      </c>
      <c r="Y42" s="259">
        <f t="shared" si="6"/>
        <v>-2570398978</v>
      </c>
      <c r="Z42" s="260">
        <f>+IF(X42&lt;&gt;0,+(Y42/X42)*100,0)</f>
        <v>-84.8351072395195</v>
      </c>
      <c r="AA42" s="261">
        <f>+AA25-AA40</f>
        <v>6059753000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1487119552</v>
      </c>
      <c r="D45" s="155"/>
      <c r="E45" s="59">
        <v>6059753000</v>
      </c>
      <c r="F45" s="60">
        <v>6059753000</v>
      </c>
      <c r="G45" s="60">
        <v>289469065</v>
      </c>
      <c r="H45" s="60"/>
      <c r="I45" s="60">
        <v>305343288</v>
      </c>
      <c r="J45" s="60">
        <v>305343288</v>
      </c>
      <c r="K45" s="60">
        <v>335630984</v>
      </c>
      <c r="L45" s="60">
        <v>405573841</v>
      </c>
      <c r="M45" s="60">
        <v>459477522</v>
      </c>
      <c r="N45" s="60">
        <v>459477522</v>
      </c>
      <c r="O45" s="60"/>
      <c r="P45" s="60"/>
      <c r="Q45" s="60"/>
      <c r="R45" s="60"/>
      <c r="S45" s="60"/>
      <c r="T45" s="60"/>
      <c r="U45" s="60"/>
      <c r="V45" s="60"/>
      <c r="W45" s="60">
        <v>459477522</v>
      </c>
      <c r="X45" s="60">
        <v>3029876500</v>
      </c>
      <c r="Y45" s="60">
        <v>-2570398978</v>
      </c>
      <c r="Z45" s="139">
        <v>-84.84</v>
      </c>
      <c r="AA45" s="62">
        <v>6059753000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>
        <v>264285655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1487119552</v>
      </c>
      <c r="D48" s="217">
        <f>SUM(D45:D47)</f>
        <v>0</v>
      </c>
      <c r="E48" s="264">
        <f t="shared" si="7"/>
        <v>6059753000</v>
      </c>
      <c r="F48" s="219">
        <f t="shared" si="7"/>
        <v>6059753000</v>
      </c>
      <c r="G48" s="219">
        <f t="shared" si="7"/>
        <v>289469065</v>
      </c>
      <c r="H48" s="219">
        <f t="shared" si="7"/>
        <v>264285655</v>
      </c>
      <c r="I48" s="219">
        <f t="shared" si="7"/>
        <v>305343288</v>
      </c>
      <c r="J48" s="219">
        <f t="shared" si="7"/>
        <v>305343288</v>
      </c>
      <c r="K48" s="219">
        <f t="shared" si="7"/>
        <v>335630984</v>
      </c>
      <c r="L48" s="219">
        <f t="shared" si="7"/>
        <v>405573841</v>
      </c>
      <c r="M48" s="219">
        <f t="shared" si="7"/>
        <v>459477522</v>
      </c>
      <c r="N48" s="219">
        <f t="shared" si="7"/>
        <v>459477522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459477522</v>
      </c>
      <c r="X48" s="219">
        <f t="shared" si="7"/>
        <v>3029876500</v>
      </c>
      <c r="Y48" s="219">
        <f t="shared" si="7"/>
        <v>-2570398978</v>
      </c>
      <c r="Z48" s="265">
        <f>+IF(X48&lt;&gt;0,+(Y48/X48)*100,0)</f>
        <v>-84.8351072395195</v>
      </c>
      <c r="AA48" s="232">
        <f>SUM(AA45:AA47)</f>
        <v>6059753000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298925235</v>
      </c>
      <c r="D6" s="155"/>
      <c r="E6" s="59">
        <v>264647280</v>
      </c>
      <c r="F6" s="60">
        <v>264647280</v>
      </c>
      <c r="G6" s="60">
        <v>19054131</v>
      </c>
      <c r="H6" s="60">
        <v>19057232</v>
      </c>
      <c r="I6" s="60">
        <v>17480131</v>
      </c>
      <c r="J6" s="60">
        <v>55591494</v>
      </c>
      <c r="K6" s="60">
        <v>15602768</v>
      </c>
      <c r="L6" s="60">
        <v>13461634</v>
      </c>
      <c r="M6" s="60">
        <v>13636632</v>
      </c>
      <c r="N6" s="60">
        <v>42701034</v>
      </c>
      <c r="O6" s="60"/>
      <c r="P6" s="60"/>
      <c r="Q6" s="60"/>
      <c r="R6" s="60"/>
      <c r="S6" s="60"/>
      <c r="T6" s="60"/>
      <c r="U6" s="60"/>
      <c r="V6" s="60"/>
      <c r="W6" s="60">
        <v>98292528</v>
      </c>
      <c r="X6" s="60">
        <v>132323640</v>
      </c>
      <c r="Y6" s="60">
        <v>-34031112</v>
      </c>
      <c r="Z6" s="140">
        <v>-25.72</v>
      </c>
      <c r="AA6" s="62">
        <v>264647280</v>
      </c>
    </row>
    <row r="7" spans="1:27" ht="12.75">
      <c r="A7" s="249" t="s">
        <v>32</v>
      </c>
      <c r="B7" s="182"/>
      <c r="C7" s="155">
        <v>657940782</v>
      </c>
      <c r="D7" s="155"/>
      <c r="E7" s="59">
        <v>833734464</v>
      </c>
      <c r="F7" s="60">
        <v>833734464</v>
      </c>
      <c r="G7" s="60">
        <v>50201833</v>
      </c>
      <c r="H7" s="60">
        <v>66992930</v>
      </c>
      <c r="I7" s="60">
        <v>60091812</v>
      </c>
      <c r="J7" s="60">
        <v>177286575</v>
      </c>
      <c r="K7" s="60">
        <v>68682212</v>
      </c>
      <c r="L7" s="60">
        <v>46880994</v>
      </c>
      <c r="M7" s="60">
        <v>50131020</v>
      </c>
      <c r="N7" s="60">
        <v>165694226</v>
      </c>
      <c r="O7" s="60"/>
      <c r="P7" s="60"/>
      <c r="Q7" s="60"/>
      <c r="R7" s="60"/>
      <c r="S7" s="60"/>
      <c r="T7" s="60"/>
      <c r="U7" s="60"/>
      <c r="V7" s="60"/>
      <c r="W7" s="60">
        <v>342980801</v>
      </c>
      <c r="X7" s="60">
        <v>416867232</v>
      </c>
      <c r="Y7" s="60">
        <v>-73886431</v>
      </c>
      <c r="Z7" s="140">
        <v>-17.72</v>
      </c>
      <c r="AA7" s="62">
        <v>833734464</v>
      </c>
    </row>
    <row r="8" spans="1:27" ht="12.75">
      <c r="A8" s="249" t="s">
        <v>178</v>
      </c>
      <c r="B8" s="182"/>
      <c r="C8" s="155">
        <v>48145763</v>
      </c>
      <c r="D8" s="155"/>
      <c r="E8" s="59">
        <v>160173588</v>
      </c>
      <c r="F8" s="60">
        <v>160173588</v>
      </c>
      <c r="G8" s="60">
        <v>9803352</v>
      </c>
      <c r="H8" s="60">
        <v>11055733</v>
      </c>
      <c r="I8" s="60">
        <v>6652338</v>
      </c>
      <c r="J8" s="60">
        <v>27511423</v>
      </c>
      <c r="K8" s="60">
        <v>11142991</v>
      </c>
      <c r="L8" s="60">
        <v>5902060</v>
      </c>
      <c r="M8" s="60">
        <v>6938569</v>
      </c>
      <c r="N8" s="60">
        <v>23983620</v>
      </c>
      <c r="O8" s="60"/>
      <c r="P8" s="60"/>
      <c r="Q8" s="60"/>
      <c r="R8" s="60"/>
      <c r="S8" s="60"/>
      <c r="T8" s="60"/>
      <c r="U8" s="60"/>
      <c r="V8" s="60"/>
      <c r="W8" s="60">
        <v>51495043</v>
      </c>
      <c r="X8" s="60">
        <v>80086794</v>
      </c>
      <c r="Y8" s="60">
        <v>-28591751</v>
      </c>
      <c r="Z8" s="140">
        <v>-35.7</v>
      </c>
      <c r="AA8" s="62">
        <v>160173588</v>
      </c>
    </row>
    <row r="9" spans="1:27" ht="12.75">
      <c r="A9" s="249" t="s">
        <v>179</v>
      </c>
      <c r="B9" s="182"/>
      <c r="C9" s="155">
        <v>399296615</v>
      </c>
      <c r="D9" s="155"/>
      <c r="E9" s="59">
        <v>461252001</v>
      </c>
      <c r="F9" s="60">
        <v>461252001</v>
      </c>
      <c r="G9" s="60">
        <v>191265000</v>
      </c>
      <c r="H9" s="60"/>
      <c r="I9" s="60"/>
      <c r="J9" s="60">
        <v>191265000</v>
      </c>
      <c r="K9" s="60"/>
      <c r="L9" s="60"/>
      <c r="M9" s="60">
        <v>129707000</v>
      </c>
      <c r="N9" s="60">
        <v>129707000</v>
      </c>
      <c r="O9" s="60"/>
      <c r="P9" s="60"/>
      <c r="Q9" s="60"/>
      <c r="R9" s="60"/>
      <c r="S9" s="60"/>
      <c r="T9" s="60"/>
      <c r="U9" s="60"/>
      <c r="V9" s="60"/>
      <c r="W9" s="60">
        <v>320972000</v>
      </c>
      <c r="X9" s="60">
        <v>307501334</v>
      </c>
      <c r="Y9" s="60">
        <v>13470666</v>
      </c>
      <c r="Z9" s="140">
        <v>4.38</v>
      </c>
      <c r="AA9" s="62">
        <v>461252001</v>
      </c>
    </row>
    <row r="10" spans="1:27" ht="12.75">
      <c r="A10" s="249" t="s">
        <v>180</v>
      </c>
      <c r="B10" s="182"/>
      <c r="C10" s="155">
        <v>165216000</v>
      </c>
      <c r="D10" s="155"/>
      <c r="E10" s="59">
        <v>163406000</v>
      </c>
      <c r="F10" s="60">
        <v>163406000</v>
      </c>
      <c r="G10" s="60">
        <v>75681000</v>
      </c>
      <c r="H10" s="60"/>
      <c r="I10" s="60"/>
      <c r="J10" s="60">
        <v>75681000</v>
      </c>
      <c r="K10" s="60">
        <v>14000000</v>
      </c>
      <c r="L10" s="60"/>
      <c r="M10" s="60">
        <v>15515000</v>
      </c>
      <c r="N10" s="60">
        <v>29515000</v>
      </c>
      <c r="O10" s="60"/>
      <c r="P10" s="60"/>
      <c r="Q10" s="60"/>
      <c r="R10" s="60"/>
      <c r="S10" s="60"/>
      <c r="T10" s="60"/>
      <c r="U10" s="60"/>
      <c r="V10" s="60"/>
      <c r="W10" s="60">
        <v>105196000</v>
      </c>
      <c r="X10" s="60">
        <v>81703000</v>
      </c>
      <c r="Y10" s="60">
        <v>23493000</v>
      </c>
      <c r="Z10" s="140">
        <v>28.75</v>
      </c>
      <c r="AA10" s="62">
        <v>163406000</v>
      </c>
    </row>
    <row r="11" spans="1:27" ht="12.75">
      <c r="A11" s="249" t="s">
        <v>181</v>
      </c>
      <c r="B11" s="182"/>
      <c r="C11" s="155">
        <v>1516387</v>
      </c>
      <c r="D11" s="155"/>
      <c r="E11" s="59">
        <v>139323228</v>
      </c>
      <c r="F11" s="60">
        <v>139323228</v>
      </c>
      <c r="G11" s="60">
        <v>583572</v>
      </c>
      <c r="H11" s="60">
        <v>716316</v>
      </c>
      <c r="I11" s="60">
        <v>580374</v>
      </c>
      <c r="J11" s="60">
        <v>1880262</v>
      </c>
      <c r="K11" s="60">
        <v>750032</v>
      </c>
      <c r="L11" s="60">
        <v>371745</v>
      </c>
      <c r="M11" s="60">
        <v>431395</v>
      </c>
      <c r="N11" s="60">
        <v>1553172</v>
      </c>
      <c r="O11" s="60"/>
      <c r="P11" s="60"/>
      <c r="Q11" s="60"/>
      <c r="R11" s="60"/>
      <c r="S11" s="60"/>
      <c r="T11" s="60"/>
      <c r="U11" s="60"/>
      <c r="V11" s="60"/>
      <c r="W11" s="60">
        <v>3433434</v>
      </c>
      <c r="X11" s="60">
        <v>69661614</v>
      </c>
      <c r="Y11" s="60">
        <v>-66228180</v>
      </c>
      <c r="Z11" s="140">
        <v>-95.07</v>
      </c>
      <c r="AA11" s="62">
        <v>139323228</v>
      </c>
    </row>
    <row r="12" spans="1:27" ht="12.75">
      <c r="A12" s="249" t="s">
        <v>182</v>
      </c>
      <c r="B12" s="182"/>
      <c r="C12" s="155">
        <v>17952</v>
      </c>
      <c r="D12" s="155"/>
      <c r="E12" s="59">
        <v>20304</v>
      </c>
      <c r="F12" s="60">
        <v>20304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20304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-1388124003</v>
      </c>
      <c r="D14" s="155"/>
      <c r="E14" s="59">
        <v>-1775079468</v>
      </c>
      <c r="F14" s="60">
        <v>-1775079468</v>
      </c>
      <c r="G14" s="60">
        <v>-137270161</v>
      </c>
      <c r="H14" s="60">
        <v>-108083480</v>
      </c>
      <c r="I14" s="60">
        <v>-97075880</v>
      </c>
      <c r="J14" s="60">
        <v>-342429521</v>
      </c>
      <c r="K14" s="60">
        <v>-115399037</v>
      </c>
      <c r="L14" s="60">
        <v>-74325724</v>
      </c>
      <c r="M14" s="60">
        <v>-181089022</v>
      </c>
      <c r="N14" s="60">
        <v>-370813783</v>
      </c>
      <c r="O14" s="60"/>
      <c r="P14" s="60"/>
      <c r="Q14" s="60"/>
      <c r="R14" s="60"/>
      <c r="S14" s="60"/>
      <c r="T14" s="60"/>
      <c r="U14" s="60"/>
      <c r="V14" s="60"/>
      <c r="W14" s="60">
        <v>-713243304</v>
      </c>
      <c r="X14" s="60">
        <v>-887539734</v>
      </c>
      <c r="Y14" s="60">
        <v>174296430</v>
      </c>
      <c r="Z14" s="140">
        <v>-19.64</v>
      </c>
      <c r="AA14" s="62">
        <v>-1775079468</v>
      </c>
    </row>
    <row r="15" spans="1:27" ht="12.75">
      <c r="A15" s="249" t="s">
        <v>40</v>
      </c>
      <c r="B15" s="182"/>
      <c r="C15" s="155">
        <v>-313815</v>
      </c>
      <c r="D15" s="155"/>
      <c r="E15" s="59">
        <v>-131187504</v>
      </c>
      <c r="F15" s="60">
        <v>-131187504</v>
      </c>
      <c r="G15" s="60">
        <v>-868</v>
      </c>
      <c r="H15" s="60">
        <v>-106804</v>
      </c>
      <c r="I15" s="60">
        <v>-9769</v>
      </c>
      <c r="J15" s="60">
        <v>-117441</v>
      </c>
      <c r="K15" s="60">
        <v>-4642</v>
      </c>
      <c r="L15" s="60">
        <v>-54714</v>
      </c>
      <c r="M15" s="60">
        <v>-52567</v>
      </c>
      <c r="N15" s="60">
        <v>-111923</v>
      </c>
      <c r="O15" s="60"/>
      <c r="P15" s="60"/>
      <c r="Q15" s="60"/>
      <c r="R15" s="60"/>
      <c r="S15" s="60"/>
      <c r="T15" s="60"/>
      <c r="U15" s="60"/>
      <c r="V15" s="60"/>
      <c r="W15" s="60">
        <v>-229364</v>
      </c>
      <c r="X15" s="60">
        <v>-65593752</v>
      </c>
      <c r="Y15" s="60">
        <v>65364388</v>
      </c>
      <c r="Z15" s="140">
        <v>-99.65</v>
      </c>
      <c r="AA15" s="62">
        <v>-131187504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182620916</v>
      </c>
      <c r="D17" s="168">
        <f t="shared" si="0"/>
        <v>0</v>
      </c>
      <c r="E17" s="72">
        <f t="shared" si="0"/>
        <v>116289893</v>
      </c>
      <c r="F17" s="73">
        <f t="shared" si="0"/>
        <v>116289893</v>
      </c>
      <c r="G17" s="73">
        <f t="shared" si="0"/>
        <v>209317859</v>
      </c>
      <c r="H17" s="73">
        <f t="shared" si="0"/>
        <v>-10368073</v>
      </c>
      <c r="I17" s="73">
        <f t="shared" si="0"/>
        <v>-12280994</v>
      </c>
      <c r="J17" s="73">
        <f t="shared" si="0"/>
        <v>186668792</v>
      </c>
      <c r="K17" s="73">
        <f t="shared" si="0"/>
        <v>-5225676</v>
      </c>
      <c r="L17" s="73">
        <f t="shared" si="0"/>
        <v>-7764005</v>
      </c>
      <c r="M17" s="73">
        <f t="shared" si="0"/>
        <v>35218027</v>
      </c>
      <c r="N17" s="73">
        <f t="shared" si="0"/>
        <v>22228346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208897138</v>
      </c>
      <c r="X17" s="73">
        <f t="shared" si="0"/>
        <v>135010128</v>
      </c>
      <c r="Y17" s="73">
        <f t="shared" si="0"/>
        <v>73887010</v>
      </c>
      <c r="Z17" s="170">
        <f>+IF(X17&lt;&gt;0,+(Y17/X17)*100,0)</f>
        <v>54.72701277640445</v>
      </c>
      <c r="AA17" s="74">
        <f>SUM(AA6:AA16)</f>
        <v>116289893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50000000</v>
      </c>
      <c r="F21" s="60">
        <v>50000000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50000000</v>
      </c>
      <c r="Y21" s="159">
        <v>-50000000</v>
      </c>
      <c r="Z21" s="141">
        <v>-100</v>
      </c>
      <c r="AA21" s="225">
        <v>50000000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2515101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-170249094</v>
      </c>
      <c r="D26" s="155"/>
      <c r="E26" s="59">
        <v>-163406004</v>
      </c>
      <c r="F26" s="60">
        <v>-163406004</v>
      </c>
      <c r="G26" s="60">
        <v>-11052965</v>
      </c>
      <c r="H26" s="60">
        <v>-5308383</v>
      </c>
      <c r="I26" s="60">
        <v>-6727156</v>
      </c>
      <c r="J26" s="60">
        <v>-23088504</v>
      </c>
      <c r="K26" s="60">
        <v>-14408882</v>
      </c>
      <c r="L26" s="60">
        <v>-14477529</v>
      </c>
      <c r="M26" s="60">
        <v>-6611018</v>
      </c>
      <c r="N26" s="60">
        <v>-35497429</v>
      </c>
      <c r="O26" s="60"/>
      <c r="P26" s="60"/>
      <c r="Q26" s="60"/>
      <c r="R26" s="60"/>
      <c r="S26" s="60"/>
      <c r="T26" s="60"/>
      <c r="U26" s="60"/>
      <c r="V26" s="60"/>
      <c r="W26" s="60">
        <v>-58585933</v>
      </c>
      <c r="X26" s="60">
        <v>-81703002</v>
      </c>
      <c r="Y26" s="60">
        <v>23117069</v>
      </c>
      <c r="Z26" s="140">
        <v>-28.29</v>
      </c>
      <c r="AA26" s="62">
        <v>-163406004</v>
      </c>
    </row>
    <row r="27" spans="1:27" ht="12.75">
      <c r="A27" s="250" t="s">
        <v>192</v>
      </c>
      <c r="B27" s="251"/>
      <c r="C27" s="168">
        <f aca="true" t="shared" si="1" ref="C27:Y27">SUM(C21:C26)</f>
        <v>-167733993</v>
      </c>
      <c r="D27" s="168">
        <f>SUM(D21:D26)</f>
        <v>0</v>
      </c>
      <c r="E27" s="72">
        <f t="shared" si="1"/>
        <v>-113406004</v>
      </c>
      <c r="F27" s="73">
        <f t="shared" si="1"/>
        <v>-113406004</v>
      </c>
      <c r="G27" s="73">
        <f t="shared" si="1"/>
        <v>-11052965</v>
      </c>
      <c r="H27" s="73">
        <f t="shared" si="1"/>
        <v>-5308383</v>
      </c>
      <c r="I27" s="73">
        <f t="shared" si="1"/>
        <v>-6727156</v>
      </c>
      <c r="J27" s="73">
        <f t="shared" si="1"/>
        <v>-23088504</v>
      </c>
      <c r="K27" s="73">
        <f t="shared" si="1"/>
        <v>-14408882</v>
      </c>
      <c r="L27" s="73">
        <f t="shared" si="1"/>
        <v>-14477529</v>
      </c>
      <c r="M27" s="73">
        <f t="shared" si="1"/>
        <v>-6611018</v>
      </c>
      <c r="N27" s="73">
        <f t="shared" si="1"/>
        <v>-35497429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-58585933</v>
      </c>
      <c r="X27" s="73">
        <f t="shared" si="1"/>
        <v>-31703002</v>
      </c>
      <c r="Y27" s="73">
        <f t="shared" si="1"/>
        <v>-26882931</v>
      </c>
      <c r="Z27" s="170">
        <f>+IF(X27&lt;&gt;0,+(Y27/X27)*100,0)</f>
        <v>84.79616851426248</v>
      </c>
      <c r="AA27" s="74">
        <f>SUM(AA21:AA26)</f>
        <v>-113406004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-12535669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-12535669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2351254</v>
      </c>
      <c r="D38" s="153">
        <f>+D17+D27+D36</f>
        <v>0</v>
      </c>
      <c r="E38" s="99">
        <f t="shared" si="3"/>
        <v>2883889</v>
      </c>
      <c r="F38" s="100">
        <f t="shared" si="3"/>
        <v>2883889</v>
      </c>
      <c r="G38" s="100">
        <f t="shared" si="3"/>
        <v>198264894</v>
      </c>
      <c r="H38" s="100">
        <f t="shared" si="3"/>
        <v>-15676456</v>
      </c>
      <c r="I38" s="100">
        <f t="shared" si="3"/>
        <v>-19008150</v>
      </c>
      <c r="J38" s="100">
        <f t="shared" si="3"/>
        <v>163580288</v>
      </c>
      <c r="K38" s="100">
        <f t="shared" si="3"/>
        <v>-19634558</v>
      </c>
      <c r="L38" s="100">
        <f t="shared" si="3"/>
        <v>-22241534</v>
      </c>
      <c r="M38" s="100">
        <f t="shared" si="3"/>
        <v>28607009</v>
      </c>
      <c r="N38" s="100">
        <f t="shared" si="3"/>
        <v>-13269083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150311205</v>
      </c>
      <c r="X38" s="100">
        <f t="shared" si="3"/>
        <v>103307126</v>
      </c>
      <c r="Y38" s="100">
        <f t="shared" si="3"/>
        <v>47004079</v>
      </c>
      <c r="Z38" s="137">
        <f>+IF(X38&lt;&gt;0,+(Y38/X38)*100,0)</f>
        <v>45.49935790489419</v>
      </c>
      <c r="AA38" s="102">
        <f>+AA17+AA27+AA36</f>
        <v>2883889</v>
      </c>
    </row>
    <row r="39" spans="1:27" ht="12.75">
      <c r="A39" s="249" t="s">
        <v>200</v>
      </c>
      <c r="B39" s="182"/>
      <c r="C39" s="153">
        <v>-4875488</v>
      </c>
      <c r="D39" s="153"/>
      <c r="E39" s="99">
        <v>-4875489</v>
      </c>
      <c r="F39" s="100">
        <v>-4875489</v>
      </c>
      <c r="G39" s="100">
        <v>-4875486</v>
      </c>
      <c r="H39" s="100">
        <v>193389408</v>
      </c>
      <c r="I39" s="100">
        <v>177712952</v>
      </c>
      <c r="J39" s="100">
        <v>-4875486</v>
      </c>
      <c r="K39" s="100">
        <v>158704802</v>
      </c>
      <c r="L39" s="100">
        <v>139070244</v>
      </c>
      <c r="M39" s="100">
        <v>116828710</v>
      </c>
      <c r="N39" s="100">
        <v>158704802</v>
      </c>
      <c r="O39" s="100"/>
      <c r="P39" s="100"/>
      <c r="Q39" s="100"/>
      <c r="R39" s="100"/>
      <c r="S39" s="100"/>
      <c r="T39" s="100"/>
      <c r="U39" s="100"/>
      <c r="V39" s="100"/>
      <c r="W39" s="100">
        <v>-4875486</v>
      </c>
      <c r="X39" s="100">
        <v>-4875489</v>
      </c>
      <c r="Y39" s="100">
        <v>3</v>
      </c>
      <c r="Z39" s="137"/>
      <c r="AA39" s="102">
        <v>-4875489</v>
      </c>
    </row>
    <row r="40" spans="1:27" ht="12.75">
      <c r="A40" s="269" t="s">
        <v>201</v>
      </c>
      <c r="B40" s="256"/>
      <c r="C40" s="257">
        <v>-2524234</v>
      </c>
      <c r="D40" s="257"/>
      <c r="E40" s="258">
        <v>-1991599</v>
      </c>
      <c r="F40" s="259">
        <v>-1991599</v>
      </c>
      <c r="G40" s="259">
        <v>193389408</v>
      </c>
      <c r="H40" s="259">
        <v>177712952</v>
      </c>
      <c r="I40" s="259">
        <v>158704802</v>
      </c>
      <c r="J40" s="259">
        <v>158704802</v>
      </c>
      <c r="K40" s="259">
        <v>139070244</v>
      </c>
      <c r="L40" s="259">
        <v>116828710</v>
      </c>
      <c r="M40" s="259">
        <v>145435719</v>
      </c>
      <c r="N40" s="259">
        <v>145435719</v>
      </c>
      <c r="O40" s="259"/>
      <c r="P40" s="259"/>
      <c r="Q40" s="259"/>
      <c r="R40" s="259"/>
      <c r="S40" s="259"/>
      <c r="T40" s="259"/>
      <c r="U40" s="259"/>
      <c r="V40" s="259"/>
      <c r="W40" s="259">
        <v>145435719</v>
      </c>
      <c r="X40" s="259">
        <v>98431638</v>
      </c>
      <c r="Y40" s="259">
        <v>47004081</v>
      </c>
      <c r="Z40" s="260">
        <v>47.75</v>
      </c>
      <c r="AA40" s="261">
        <v>-1991599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170249094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11052965</v>
      </c>
      <c r="H5" s="106">
        <f t="shared" si="0"/>
        <v>0</v>
      </c>
      <c r="I5" s="106">
        <f t="shared" si="0"/>
        <v>0</v>
      </c>
      <c r="J5" s="106">
        <f t="shared" si="0"/>
        <v>11052965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11052965</v>
      </c>
      <c r="X5" s="106">
        <f t="shared" si="0"/>
        <v>0</v>
      </c>
      <c r="Y5" s="106">
        <f t="shared" si="0"/>
        <v>11052965</v>
      </c>
      <c r="Z5" s="201">
        <f>+IF(X5&lt;&gt;0,+(Y5/X5)*100,0)</f>
        <v>0</v>
      </c>
      <c r="AA5" s="199">
        <f>SUM(AA11:AA18)</f>
        <v>0</v>
      </c>
    </row>
    <row r="6" spans="1:27" ht="12.75">
      <c r="A6" s="291" t="s">
        <v>206</v>
      </c>
      <c r="B6" s="142"/>
      <c r="C6" s="62">
        <v>29961782</v>
      </c>
      <c r="D6" s="156"/>
      <c r="E6" s="60"/>
      <c r="F6" s="60"/>
      <c r="G6" s="60">
        <v>1482744</v>
      </c>
      <c r="H6" s="60"/>
      <c r="I6" s="60"/>
      <c r="J6" s="60">
        <v>1482744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1482744</v>
      </c>
      <c r="X6" s="60"/>
      <c r="Y6" s="60">
        <v>1482744</v>
      </c>
      <c r="Z6" s="140"/>
      <c r="AA6" s="155"/>
    </row>
    <row r="7" spans="1:27" ht="12.75">
      <c r="A7" s="291" t="s">
        <v>207</v>
      </c>
      <c r="B7" s="142"/>
      <c r="C7" s="62">
        <v>2065034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832905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>
        <v>85397478</v>
      </c>
      <c r="D9" s="156"/>
      <c r="E9" s="60"/>
      <c r="F9" s="60"/>
      <c r="G9" s="60">
        <v>9186293</v>
      </c>
      <c r="H9" s="60"/>
      <c r="I9" s="60"/>
      <c r="J9" s="60">
        <v>9186293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9186293</v>
      </c>
      <c r="X9" s="60"/>
      <c r="Y9" s="60">
        <v>9186293</v>
      </c>
      <c r="Z9" s="140"/>
      <c r="AA9" s="155"/>
    </row>
    <row r="10" spans="1:27" ht="12.75">
      <c r="A10" s="291" t="s">
        <v>210</v>
      </c>
      <c r="B10" s="142"/>
      <c r="C10" s="62">
        <v>25161481</v>
      </c>
      <c r="D10" s="156"/>
      <c r="E10" s="60"/>
      <c r="F10" s="60"/>
      <c r="G10" s="60">
        <v>383928</v>
      </c>
      <c r="H10" s="60"/>
      <c r="I10" s="60"/>
      <c r="J10" s="60">
        <v>383928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383928</v>
      </c>
      <c r="X10" s="60"/>
      <c r="Y10" s="60">
        <v>383928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143418680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11052965</v>
      </c>
      <c r="H11" s="295">
        <f t="shared" si="1"/>
        <v>0</v>
      </c>
      <c r="I11" s="295">
        <f t="shared" si="1"/>
        <v>0</v>
      </c>
      <c r="J11" s="295">
        <f t="shared" si="1"/>
        <v>11052965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11052965</v>
      </c>
      <c r="X11" s="295">
        <f t="shared" si="1"/>
        <v>0</v>
      </c>
      <c r="Y11" s="295">
        <f t="shared" si="1"/>
        <v>11052965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>
        <v>22901344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3929070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163406000</v>
      </c>
      <c r="F20" s="100">
        <f t="shared" si="2"/>
        <v>163406000</v>
      </c>
      <c r="G20" s="100">
        <f t="shared" si="2"/>
        <v>0</v>
      </c>
      <c r="H20" s="100">
        <f t="shared" si="2"/>
        <v>5308382</v>
      </c>
      <c r="I20" s="100">
        <f t="shared" si="2"/>
        <v>6727156</v>
      </c>
      <c r="J20" s="100">
        <f t="shared" si="2"/>
        <v>12035538</v>
      </c>
      <c r="K20" s="100">
        <f t="shared" si="2"/>
        <v>14408882</v>
      </c>
      <c r="L20" s="100">
        <f t="shared" si="2"/>
        <v>14477530</v>
      </c>
      <c r="M20" s="100">
        <f t="shared" si="2"/>
        <v>6611018</v>
      </c>
      <c r="N20" s="100">
        <f t="shared" si="2"/>
        <v>35497430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47532968</v>
      </c>
      <c r="X20" s="100">
        <f t="shared" si="2"/>
        <v>81703000</v>
      </c>
      <c r="Y20" s="100">
        <f t="shared" si="2"/>
        <v>-34170032</v>
      </c>
      <c r="Z20" s="137">
        <f>+IF(X20&lt;&gt;0,+(Y20/X20)*100,0)</f>
        <v>-41.82224887703022</v>
      </c>
      <c r="AA20" s="153">
        <f>SUM(AA26:AA33)</f>
        <v>163406000</v>
      </c>
    </row>
    <row r="21" spans="1:27" ht="12.75">
      <c r="A21" s="291" t="s">
        <v>206</v>
      </c>
      <c r="B21" s="142"/>
      <c r="C21" s="62"/>
      <c r="D21" s="156"/>
      <c r="E21" s="60">
        <v>13158936</v>
      </c>
      <c r="F21" s="60">
        <v>13158936</v>
      </c>
      <c r="G21" s="60"/>
      <c r="H21" s="60">
        <v>676168</v>
      </c>
      <c r="I21" s="60">
        <v>3901174</v>
      </c>
      <c r="J21" s="60">
        <v>4577342</v>
      </c>
      <c r="K21" s="60">
        <v>483563</v>
      </c>
      <c r="L21" s="60">
        <v>948004</v>
      </c>
      <c r="M21" s="60">
        <v>1871251</v>
      </c>
      <c r="N21" s="60">
        <v>3302818</v>
      </c>
      <c r="O21" s="60"/>
      <c r="P21" s="60"/>
      <c r="Q21" s="60"/>
      <c r="R21" s="60"/>
      <c r="S21" s="60"/>
      <c r="T21" s="60"/>
      <c r="U21" s="60"/>
      <c r="V21" s="60"/>
      <c r="W21" s="60">
        <v>7880160</v>
      </c>
      <c r="X21" s="60">
        <v>6579468</v>
      </c>
      <c r="Y21" s="60">
        <v>1300692</v>
      </c>
      <c r="Z21" s="140">
        <v>19.77</v>
      </c>
      <c r="AA21" s="155">
        <v>13158936</v>
      </c>
    </row>
    <row r="22" spans="1:27" ht="12.75">
      <c r="A22" s="291" t="s">
        <v>207</v>
      </c>
      <c r="B22" s="142"/>
      <c r="C22" s="62"/>
      <c r="D22" s="156"/>
      <c r="E22" s="60">
        <v>12912200</v>
      </c>
      <c r="F22" s="60">
        <v>12912200</v>
      </c>
      <c r="G22" s="60"/>
      <c r="H22" s="60"/>
      <c r="I22" s="60"/>
      <c r="J22" s="60"/>
      <c r="K22" s="60">
        <v>248103</v>
      </c>
      <c r="L22" s="60"/>
      <c r="M22" s="60"/>
      <c r="N22" s="60">
        <v>248103</v>
      </c>
      <c r="O22" s="60"/>
      <c r="P22" s="60"/>
      <c r="Q22" s="60"/>
      <c r="R22" s="60"/>
      <c r="S22" s="60"/>
      <c r="T22" s="60"/>
      <c r="U22" s="60"/>
      <c r="V22" s="60"/>
      <c r="W22" s="60">
        <v>248103</v>
      </c>
      <c r="X22" s="60">
        <v>6456100</v>
      </c>
      <c r="Y22" s="60">
        <v>-6207997</v>
      </c>
      <c r="Z22" s="140">
        <v>-96.16</v>
      </c>
      <c r="AA22" s="155">
        <v>12912200</v>
      </c>
    </row>
    <row r="23" spans="1:27" ht="12.75">
      <c r="A23" s="291" t="s">
        <v>208</v>
      </c>
      <c r="B23" s="142"/>
      <c r="C23" s="62"/>
      <c r="D23" s="156"/>
      <c r="E23" s="60">
        <v>44202424</v>
      </c>
      <c r="F23" s="60">
        <v>44202424</v>
      </c>
      <c r="G23" s="60"/>
      <c r="H23" s="60">
        <v>205850</v>
      </c>
      <c r="I23" s="60"/>
      <c r="J23" s="60">
        <v>205850</v>
      </c>
      <c r="K23" s="60"/>
      <c r="L23" s="60"/>
      <c r="M23" s="60">
        <v>1708294</v>
      </c>
      <c r="N23" s="60">
        <v>1708294</v>
      </c>
      <c r="O23" s="60"/>
      <c r="P23" s="60"/>
      <c r="Q23" s="60"/>
      <c r="R23" s="60"/>
      <c r="S23" s="60"/>
      <c r="T23" s="60"/>
      <c r="U23" s="60"/>
      <c r="V23" s="60"/>
      <c r="W23" s="60">
        <v>1914144</v>
      </c>
      <c r="X23" s="60">
        <v>22101212</v>
      </c>
      <c r="Y23" s="60">
        <v>-20187068</v>
      </c>
      <c r="Z23" s="140">
        <v>-91.34</v>
      </c>
      <c r="AA23" s="155">
        <v>44202424</v>
      </c>
    </row>
    <row r="24" spans="1:27" ht="12.75">
      <c r="A24" s="291" t="s">
        <v>209</v>
      </c>
      <c r="B24" s="142"/>
      <c r="C24" s="62"/>
      <c r="D24" s="156"/>
      <c r="E24" s="60">
        <v>41141336</v>
      </c>
      <c r="F24" s="60">
        <v>41141336</v>
      </c>
      <c r="G24" s="60"/>
      <c r="H24" s="60">
        <v>2469065</v>
      </c>
      <c r="I24" s="60">
        <v>1638493</v>
      </c>
      <c r="J24" s="60">
        <v>4107558</v>
      </c>
      <c r="K24" s="60">
        <v>10144680</v>
      </c>
      <c r="L24" s="60">
        <v>9707698</v>
      </c>
      <c r="M24" s="60">
        <v>917775</v>
      </c>
      <c r="N24" s="60">
        <v>20770153</v>
      </c>
      <c r="O24" s="60"/>
      <c r="P24" s="60"/>
      <c r="Q24" s="60"/>
      <c r="R24" s="60"/>
      <c r="S24" s="60"/>
      <c r="T24" s="60"/>
      <c r="U24" s="60"/>
      <c r="V24" s="60"/>
      <c r="W24" s="60">
        <v>24877711</v>
      </c>
      <c r="X24" s="60">
        <v>20570668</v>
      </c>
      <c r="Y24" s="60">
        <v>4307043</v>
      </c>
      <c r="Z24" s="140">
        <v>20.94</v>
      </c>
      <c r="AA24" s="155">
        <v>41141336</v>
      </c>
    </row>
    <row r="25" spans="1:27" ht="12.75">
      <c r="A25" s="291" t="s">
        <v>210</v>
      </c>
      <c r="B25" s="142"/>
      <c r="C25" s="62"/>
      <c r="D25" s="156"/>
      <c r="E25" s="60">
        <v>3198516</v>
      </c>
      <c r="F25" s="60">
        <v>3198516</v>
      </c>
      <c r="G25" s="60"/>
      <c r="H25" s="60">
        <v>1062772</v>
      </c>
      <c r="I25" s="60">
        <v>924400</v>
      </c>
      <c r="J25" s="60">
        <v>1987172</v>
      </c>
      <c r="K25" s="60">
        <v>878173</v>
      </c>
      <c r="L25" s="60">
        <v>1849007</v>
      </c>
      <c r="M25" s="60">
        <v>933833</v>
      </c>
      <c r="N25" s="60">
        <v>3661013</v>
      </c>
      <c r="O25" s="60"/>
      <c r="P25" s="60"/>
      <c r="Q25" s="60"/>
      <c r="R25" s="60"/>
      <c r="S25" s="60"/>
      <c r="T25" s="60"/>
      <c r="U25" s="60"/>
      <c r="V25" s="60"/>
      <c r="W25" s="60">
        <v>5648185</v>
      </c>
      <c r="X25" s="60">
        <v>1599258</v>
      </c>
      <c r="Y25" s="60">
        <v>4048927</v>
      </c>
      <c r="Z25" s="140">
        <v>253.18</v>
      </c>
      <c r="AA25" s="155">
        <v>3198516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114613412</v>
      </c>
      <c r="F26" s="295">
        <f t="shared" si="3"/>
        <v>114613412</v>
      </c>
      <c r="G26" s="295">
        <f t="shared" si="3"/>
        <v>0</v>
      </c>
      <c r="H26" s="295">
        <f t="shared" si="3"/>
        <v>4413855</v>
      </c>
      <c r="I26" s="295">
        <f t="shared" si="3"/>
        <v>6464067</v>
      </c>
      <c r="J26" s="295">
        <f t="shared" si="3"/>
        <v>10877922</v>
      </c>
      <c r="K26" s="295">
        <f t="shared" si="3"/>
        <v>11754519</v>
      </c>
      <c r="L26" s="295">
        <f t="shared" si="3"/>
        <v>12504709</v>
      </c>
      <c r="M26" s="295">
        <f t="shared" si="3"/>
        <v>5431153</v>
      </c>
      <c r="N26" s="295">
        <f t="shared" si="3"/>
        <v>29690381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40568303</v>
      </c>
      <c r="X26" s="295">
        <f t="shared" si="3"/>
        <v>57306706</v>
      </c>
      <c r="Y26" s="295">
        <f t="shared" si="3"/>
        <v>-16738403</v>
      </c>
      <c r="Z26" s="296">
        <f>+IF(X26&lt;&gt;0,+(Y26/X26)*100,0)</f>
        <v>-29.208454242684965</v>
      </c>
      <c r="AA26" s="297">
        <f>SUM(AA21:AA25)</f>
        <v>114613412</v>
      </c>
    </row>
    <row r="27" spans="1:27" ht="12.75">
      <c r="A27" s="298" t="s">
        <v>212</v>
      </c>
      <c r="B27" s="147"/>
      <c r="C27" s="62"/>
      <c r="D27" s="156"/>
      <c r="E27" s="60">
        <v>41454798</v>
      </c>
      <c r="F27" s="60">
        <v>41454798</v>
      </c>
      <c r="G27" s="60"/>
      <c r="H27" s="60">
        <v>894527</v>
      </c>
      <c r="I27" s="60">
        <v>263089</v>
      </c>
      <c r="J27" s="60">
        <v>1157616</v>
      </c>
      <c r="K27" s="60">
        <v>2654363</v>
      </c>
      <c r="L27" s="60">
        <v>1972821</v>
      </c>
      <c r="M27" s="60">
        <v>1179865</v>
      </c>
      <c r="N27" s="60">
        <v>5807049</v>
      </c>
      <c r="O27" s="60"/>
      <c r="P27" s="60"/>
      <c r="Q27" s="60"/>
      <c r="R27" s="60"/>
      <c r="S27" s="60"/>
      <c r="T27" s="60"/>
      <c r="U27" s="60"/>
      <c r="V27" s="60"/>
      <c r="W27" s="60">
        <v>6964665</v>
      </c>
      <c r="X27" s="60">
        <v>20727399</v>
      </c>
      <c r="Y27" s="60">
        <v>-13762734</v>
      </c>
      <c r="Z27" s="140">
        <v>-66.4</v>
      </c>
      <c r="AA27" s="155">
        <v>41454798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7337790</v>
      </c>
      <c r="F30" s="60">
        <v>7337790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3668895</v>
      </c>
      <c r="Y30" s="60">
        <v>-3668895</v>
      </c>
      <c r="Z30" s="140">
        <v>-100</v>
      </c>
      <c r="AA30" s="155">
        <v>7337790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29961782</v>
      </c>
      <c r="D36" s="156">
        <f t="shared" si="4"/>
        <v>0</v>
      </c>
      <c r="E36" s="60">
        <f t="shared" si="4"/>
        <v>13158936</v>
      </c>
      <c r="F36" s="60">
        <f t="shared" si="4"/>
        <v>13158936</v>
      </c>
      <c r="G36" s="60">
        <f t="shared" si="4"/>
        <v>1482744</v>
      </c>
      <c r="H36" s="60">
        <f t="shared" si="4"/>
        <v>676168</v>
      </c>
      <c r="I36" s="60">
        <f t="shared" si="4"/>
        <v>3901174</v>
      </c>
      <c r="J36" s="60">
        <f t="shared" si="4"/>
        <v>6060086</v>
      </c>
      <c r="K36" s="60">
        <f t="shared" si="4"/>
        <v>483563</v>
      </c>
      <c r="L36" s="60">
        <f t="shared" si="4"/>
        <v>948004</v>
      </c>
      <c r="M36" s="60">
        <f t="shared" si="4"/>
        <v>1871251</v>
      </c>
      <c r="N36" s="60">
        <f t="shared" si="4"/>
        <v>3302818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9362904</v>
      </c>
      <c r="X36" s="60">
        <f t="shared" si="4"/>
        <v>6579468</v>
      </c>
      <c r="Y36" s="60">
        <f t="shared" si="4"/>
        <v>2783436</v>
      </c>
      <c r="Z36" s="140">
        <f aca="true" t="shared" si="5" ref="Z36:Z49">+IF(X36&lt;&gt;0,+(Y36/X36)*100,0)</f>
        <v>42.30487936106688</v>
      </c>
      <c r="AA36" s="155">
        <f>AA6+AA21</f>
        <v>13158936</v>
      </c>
    </row>
    <row r="37" spans="1:27" ht="12.75">
      <c r="A37" s="291" t="s">
        <v>207</v>
      </c>
      <c r="B37" s="142"/>
      <c r="C37" s="62">
        <f t="shared" si="4"/>
        <v>2065034</v>
      </c>
      <c r="D37" s="156">
        <f t="shared" si="4"/>
        <v>0</v>
      </c>
      <c r="E37" s="60">
        <f t="shared" si="4"/>
        <v>12912200</v>
      </c>
      <c r="F37" s="60">
        <f t="shared" si="4"/>
        <v>12912200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248103</v>
      </c>
      <c r="L37" s="60">
        <f t="shared" si="4"/>
        <v>0</v>
      </c>
      <c r="M37" s="60">
        <f t="shared" si="4"/>
        <v>0</v>
      </c>
      <c r="N37" s="60">
        <f t="shared" si="4"/>
        <v>248103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248103</v>
      </c>
      <c r="X37" s="60">
        <f t="shared" si="4"/>
        <v>6456100</v>
      </c>
      <c r="Y37" s="60">
        <f t="shared" si="4"/>
        <v>-6207997</v>
      </c>
      <c r="Z37" s="140">
        <f t="shared" si="5"/>
        <v>-96.15707625346572</v>
      </c>
      <c r="AA37" s="155">
        <f>AA7+AA22</f>
        <v>12912200</v>
      </c>
    </row>
    <row r="38" spans="1:27" ht="12.75">
      <c r="A38" s="291" t="s">
        <v>208</v>
      </c>
      <c r="B38" s="142"/>
      <c r="C38" s="62">
        <f t="shared" si="4"/>
        <v>832905</v>
      </c>
      <c r="D38" s="156">
        <f t="shared" si="4"/>
        <v>0</v>
      </c>
      <c r="E38" s="60">
        <f t="shared" si="4"/>
        <v>44202424</v>
      </c>
      <c r="F38" s="60">
        <f t="shared" si="4"/>
        <v>44202424</v>
      </c>
      <c r="G38" s="60">
        <f t="shared" si="4"/>
        <v>0</v>
      </c>
      <c r="H38" s="60">
        <f t="shared" si="4"/>
        <v>205850</v>
      </c>
      <c r="I38" s="60">
        <f t="shared" si="4"/>
        <v>0</v>
      </c>
      <c r="J38" s="60">
        <f t="shared" si="4"/>
        <v>205850</v>
      </c>
      <c r="K38" s="60">
        <f t="shared" si="4"/>
        <v>0</v>
      </c>
      <c r="L38" s="60">
        <f t="shared" si="4"/>
        <v>0</v>
      </c>
      <c r="M38" s="60">
        <f t="shared" si="4"/>
        <v>1708294</v>
      </c>
      <c r="N38" s="60">
        <f t="shared" si="4"/>
        <v>1708294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1914144</v>
      </c>
      <c r="X38" s="60">
        <f t="shared" si="4"/>
        <v>22101212</v>
      </c>
      <c r="Y38" s="60">
        <f t="shared" si="4"/>
        <v>-20187068</v>
      </c>
      <c r="Z38" s="140">
        <f t="shared" si="5"/>
        <v>-91.33918990506041</v>
      </c>
      <c r="AA38" s="155">
        <f>AA8+AA23</f>
        <v>44202424</v>
      </c>
    </row>
    <row r="39" spans="1:27" ht="12.75">
      <c r="A39" s="291" t="s">
        <v>209</v>
      </c>
      <c r="B39" s="142"/>
      <c r="C39" s="62">
        <f t="shared" si="4"/>
        <v>85397478</v>
      </c>
      <c r="D39" s="156">
        <f t="shared" si="4"/>
        <v>0</v>
      </c>
      <c r="E39" s="60">
        <f t="shared" si="4"/>
        <v>41141336</v>
      </c>
      <c r="F39" s="60">
        <f t="shared" si="4"/>
        <v>41141336</v>
      </c>
      <c r="G39" s="60">
        <f t="shared" si="4"/>
        <v>9186293</v>
      </c>
      <c r="H39" s="60">
        <f t="shared" si="4"/>
        <v>2469065</v>
      </c>
      <c r="I39" s="60">
        <f t="shared" si="4"/>
        <v>1638493</v>
      </c>
      <c r="J39" s="60">
        <f t="shared" si="4"/>
        <v>13293851</v>
      </c>
      <c r="K39" s="60">
        <f t="shared" si="4"/>
        <v>10144680</v>
      </c>
      <c r="L39" s="60">
        <f t="shared" si="4"/>
        <v>9707698</v>
      </c>
      <c r="M39" s="60">
        <f t="shared" si="4"/>
        <v>917775</v>
      </c>
      <c r="N39" s="60">
        <f t="shared" si="4"/>
        <v>20770153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34064004</v>
      </c>
      <c r="X39" s="60">
        <f t="shared" si="4"/>
        <v>20570668</v>
      </c>
      <c r="Y39" s="60">
        <f t="shared" si="4"/>
        <v>13493336</v>
      </c>
      <c r="Z39" s="140">
        <f t="shared" si="5"/>
        <v>65.59503074960911</v>
      </c>
      <c r="AA39" s="155">
        <f>AA9+AA24</f>
        <v>41141336</v>
      </c>
    </row>
    <row r="40" spans="1:27" ht="12.75">
      <c r="A40" s="291" t="s">
        <v>210</v>
      </c>
      <c r="B40" s="142"/>
      <c r="C40" s="62">
        <f t="shared" si="4"/>
        <v>25161481</v>
      </c>
      <c r="D40" s="156">
        <f t="shared" si="4"/>
        <v>0</v>
      </c>
      <c r="E40" s="60">
        <f t="shared" si="4"/>
        <v>3198516</v>
      </c>
      <c r="F40" s="60">
        <f t="shared" si="4"/>
        <v>3198516</v>
      </c>
      <c r="G40" s="60">
        <f t="shared" si="4"/>
        <v>383928</v>
      </c>
      <c r="H40" s="60">
        <f t="shared" si="4"/>
        <v>1062772</v>
      </c>
      <c r="I40" s="60">
        <f t="shared" si="4"/>
        <v>924400</v>
      </c>
      <c r="J40" s="60">
        <f t="shared" si="4"/>
        <v>2371100</v>
      </c>
      <c r="K40" s="60">
        <f t="shared" si="4"/>
        <v>878173</v>
      </c>
      <c r="L40" s="60">
        <f t="shared" si="4"/>
        <v>1849007</v>
      </c>
      <c r="M40" s="60">
        <f t="shared" si="4"/>
        <v>933833</v>
      </c>
      <c r="N40" s="60">
        <f t="shared" si="4"/>
        <v>3661013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6032113</v>
      </c>
      <c r="X40" s="60">
        <f t="shared" si="4"/>
        <v>1599258</v>
      </c>
      <c r="Y40" s="60">
        <f t="shared" si="4"/>
        <v>4432855</v>
      </c>
      <c r="Z40" s="140">
        <f t="shared" si="5"/>
        <v>277.18198064352345</v>
      </c>
      <c r="AA40" s="155">
        <f>AA10+AA25</f>
        <v>3198516</v>
      </c>
    </row>
    <row r="41" spans="1:27" ht="12.75">
      <c r="A41" s="292" t="s">
        <v>211</v>
      </c>
      <c r="B41" s="142"/>
      <c r="C41" s="293">
        <f aca="true" t="shared" si="6" ref="C41:Y41">SUM(C36:C40)</f>
        <v>143418680</v>
      </c>
      <c r="D41" s="294">
        <f t="shared" si="6"/>
        <v>0</v>
      </c>
      <c r="E41" s="295">
        <f t="shared" si="6"/>
        <v>114613412</v>
      </c>
      <c r="F41" s="295">
        <f t="shared" si="6"/>
        <v>114613412</v>
      </c>
      <c r="G41" s="295">
        <f t="shared" si="6"/>
        <v>11052965</v>
      </c>
      <c r="H41" s="295">
        <f t="shared" si="6"/>
        <v>4413855</v>
      </c>
      <c r="I41" s="295">
        <f t="shared" si="6"/>
        <v>6464067</v>
      </c>
      <c r="J41" s="295">
        <f t="shared" si="6"/>
        <v>21930887</v>
      </c>
      <c r="K41" s="295">
        <f t="shared" si="6"/>
        <v>11754519</v>
      </c>
      <c r="L41" s="295">
        <f t="shared" si="6"/>
        <v>12504709</v>
      </c>
      <c r="M41" s="295">
        <f t="shared" si="6"/>
        <v>5431153</v>
      </c>
      <c r="N41" s="295">
        <f t="shared" si="6"/>
        <v>29690381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51621268</v>
      </c>
      <c r="X41" s="295">
        <f t="shared" si="6"/>
        <v>57306706</v>
      </c>
      <c r="Y41" s="295">
        <f t="shared" si="6"/>
        <v>-5685438</v>
      </c>
      <c r="Z41" s="296">
        <f t="shared" si="5"/>
        <v>-9.92106927241639</v>
      </c>
      <c r="AA41" s="297">
        <f>SUM(AA36:AA40)</f>
        <v>114613412</v>
      </c>
    </row>
    <row r="42" spans="1:27" ht="12.75">
      <c r="A42" s="298" t="s">
        <v>212</v>
      </c>
      <c r="B42" s="136"/>
      <c r="C42" s="95">
        <f aca="true" t="shared" si="7" ref="C42:Y48">C12+C27</f>
        <v>22901344</v>
      </c>
      <c r="D42" s="129">
        <f t="shared" si="7"/>
        <v>0</v>
      </c>
      <c r="E42" s="54">
        <f t="shared" si="7"/>
        <v>41454798</v>
      </c>
      <c r="F42" s="54">
        <f t="shared" si="7"/>
        <v>41454798</v>
      </c>
      <c r="G42" s="54">
        <f t="shared" si="7"/>
        <v>0</v>
      </c>
      <c r="H42" s="54">
        <f t="shared" si="7"/>
        <v>894527</v>
      </c>
      <c r="I42" s="54">
        <f t="shared" si="7"/>
        <v>263089</v>
      </c>
      <c r="J42" s="54">
        <f t="shared" si="7"/>
        <v>1157616</v>
      </c>
      <c r="K42" s="54">
        <f t="shared" si="7"/>
        <v>2654363</v>
      </c>
      <c r="L42" s="54">
        <f t="shared" si="7"/>
        <v>1972821</v>
      </c>
      <c r="M42" s="54">
        <f t="shared" si="7"/>
        <v>1179865</v>
      </c>
      <c r="N42" s="54">
        <f t="shared" si="7"/>
        <v>5807049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6964665</v>
      </c>
      <c r="X42" s="54">
        <f t="shared" si="7"/>
        <v>20727399</v>
      </c>
      <c r="Y42" s="54">
        <f t="shared" si="7"/>
        <v>-13762734</v>
      </c>
      <c r="Z42" s="184">
        <f t="shared" si="5"/>
        <v>-66.39875075497895</v>
      </c>
      <c r="AA42" s="130">
        <f aca="true" t="shared" si="8" ref="AA42:AA48">AA12+AA27</f>
        <v>41454798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3929070</v>
      </c>
      <c r="D45" s="129">
        <f t="shared" si="7"/>
        <v>0</v>
      </c>
      <c r="E45" s="54">
        <f t="shared" si="7"/>
        <v>7337790</v>
      </c>
      <c r="F45" s="54">
        <f t="shared" si="7"/>
        <v>7337790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3668895</v>
      </c>
      <c r="Y45" s="54">
        <f t="shared" si="7"/>
        <v>-3668895</v>
      </c>
      <c r="Z45" s="184">
        <f t="shared" si="5"/>
        <v>-100</v>
      </c>
      <c r="AA45" s="130">
        <f t="shared" si="8"/>
        <v>7337790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170249094</v>
      </c>
      <c r="D49" s="218">
        <f t="shared" si="9"/>
        <v>0</v>
      </c>
      <c r="E49" s="220">
        <f t="shared" si="9"/>
        <v>163406000</v>
      </c>
      <c r="F49" s="220">
        <f t="shared" si="9"/>
        <v>163406000</v>
      </c>
      <c r="G49" s="220">
        <f t="shared" si="9"/>
        <v>11052965</v>
      </c>
      <c r="H49" s="220">
        <f t="shared" si="9"/>
        <v>5308382</v>
      </c>
      <c r="I49" s="220">
        <f t="shared" si="9"/>
        <v>6727156</v>
      </c>
      <c r="J49" s="220">
        <f t="shared" si="9"/>
        <v>23088503</v>
      </c>
      <c r="K49" s="220">
        <f t="shared" si="9"/>
        <v>14408882</v>
      </c>
      <c r="L49" s="220">
        <f t="shared" si="9"/>
        <v>14477530</v>
      </c>
      <c r="M49" s="220">
        <f t="shared" si="9"/>
        <v>6611018</v>
      </c>
      <c r="N49" s="220">
        <f t="shared" si="9"/>
        <v>35497430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58585933</v>
      </c>
      <c r="X49" s="220">
        <f t="shared" si="9"/>
        <v>81703000</v>
      </c>
      <c r="Y49" s="220">
        <f t="shared" si="9"/>
        <v>-23117067</v>
      </c>
      <c r="Z49" s="221">
        <f t="shared" si="5"/>
        <v>-28.294024699215452</v>
      </c>
      <c r="AA49" s="222">
        <f>SUM(AA41:AA48)</f>
        <v>163406000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98354118</v>
      </c>
      <c r="F51" s="54">
        <f t="shared" si="10"/>
        <v>98354118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49177061</v>
      </c>
      <c r="Y51" s="54">
        <f t="shared" si="10"/>
        <v>-49177061</v>
      </c>
      <c r="Z51" s="184">
        <f>+IF(X51&lt;&gt;0,+(Y51/X51)*100,0)</f>
        <v>-100</v>
      </c>
      <c r="AA51" s="130">
        <f>SUM(AA57:AA61)</f>
        <v>98354118</v>
      </c>
    </row>
    <row r="52" spans="1:27" ht="12.75">
      <c r="A52" s="310" t="s">
        <v>206</v>
      </c>
      <c r="B52" s="142"/>
      <c r="C52" s="62"/>
      <c r="D52" s="156"/>
      <c r="E52" s="60">
        <v>29048173</v>
      </c>
      <c r="F52" s="60">
        <v>29048173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14524087</v>
      </c>
      <c r="Y52" s="60">
        <v>-14524087</v>
      </c>
      <c r="Z52" s="140">
        <v>-100</v>
      </c>
      <c r="AA52" s="155">
        <v>29048173</v>
      </c>
    </row>
    <row r="53" spans="1:27" ht="12.75">
      <c r="A53" s="310" t="s">
        <v>207</v>
      </c>
      <c r="B53" s="142"/>
      <c r="C53" s="62"/>
      <c r="D53" s="156"/>
      <c r="E53" s="60">
        <v>22343592</v>
      </c>
      <c r="F53" s="60">
        <v>22343592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11171796</v>
      </c>
      <c r="Y53" s="60">
        <v>-11171796</v>
      </c>
      <c r="Z53" s="140">
        <v>-100</v>
      </c>
      <c r="AA53" s="155">
        <v>22343592</v>
      </c>
    </row>
    <row r="54" spans="1:27" ht="12.75">
      <c r="A54" s="310" t="s">
        <v>208</v>
      </c>
      <c r="B54" s="142"/>
      <c r="C54" s="62"/>
      <c r="D54" s="156"/>
      <c r="E54" s="60">
        <v>11780351</v>
      </c>
      <c r="F54" s="60">
        <v>11780351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5890176</v>
      </c>
      <c r="Y54" s="60">
        <v>-5890176</v>
      </c>
      <c r="Z54" s="140">
        <v>-100</v>
      </c>
      <c r="AA54" s="155">
        <v>11780351</v>
      </c>
    </row>
    <row r="55" spans="1:27" ht="12.75">
      <c r="A55" s="310" t="s">
        <v>209</v>
      </c>
      <c r="B55" s="142"/>
      <c r="C55" s="62"/>
      <c r="D55" s="156"/>
      <c r="E55" s="60">
        <v>14735162</v>
      </c>
      <c r="F55" s="60">
        <v>14735162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7367581</v>
      </c>
      <c r="Y55" s="60">
        <v>-7367581</v>
      </c>
      <c r="Z55" s="140">
        <v>-100</v>
      </c>
      <c r="AA55" s="155">
        <v>14735162</v>
      </c>
    </row>
    <row r="56" spans="1:27" ht="12.75">
      <c r="A56" s="310" t="s">
        <v>210</v>
      </c>
      <c r="B56" s="142"/>
      <c r="C56" s="62"/>
      <c r="D56" s="156"/>
      <c r="E56" s="60">
        <v>6737801</v>
      </c>
      <c r="F56" s="60">
        <v>6737801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3368901</v>
      </c>
      <c r="Y56" s="60">
        <v>-3368901</v>
      </c>
      <c r="Z56" s="140">
        <v>-100</v>
      </c>
      <c r="AA56" s="155">
        <v>6737801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84645079</v>
      </c>
      <c r="F57" s="295">
        <f t="shared" si="11"/>
        <v>84645079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42322541</v>
      </c>
      <c r="Y57" s="295">
        <f t="shared" si="11"/>
        <v>-42322541</v>
      </c>
      <c r="Z57" s="296">
        <f>+IF(X57&lt;&gt;0,+(Y57/X57)*100,0)</f>
        <v>-100</v>
      </c>
      <c r="AA57" s="297">
        <f>SUM(AA52:AA56)</f>
        <v>84645079</v>
      </c>
    </row>
    <row r="58" spans="1:27" ht="12.75">
      <c r="A58" s="311" t="s">
        <v>212</v>
      </c>
      <c r="B58" s="136"/>
      <c r="C58" s="62"/>
      <c r="D58" s="156"/>
      <c r="E58" s="60">
        <v>2270636</v>
      </c>
      <c r="F58" s="60">
        <v>2270636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1135318</v>
      </c>
      <c r="Y58" s="60">
        <v>-1135318</v>
      </c>
      <c r="Z58" s="140">
        <v>-100</v>
      </c>
      <c r="AA58" s="155">
        <v>2270636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11438403</v>
      </c>
      <c r="F61" s="60">
        <v>11438403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5719202</v>
      </c>
      <c r="Y61" s="60">
        <v>-5719202</v>
      </c>
      <c r="Z61" s="140">
        <v>-100</v>
      </c>
      <c r="AA61" s="155">
        <v>11438403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577066</v>
      </c>
      <c r="H65" s="60">
        <v>1050785</v>
      </c>
      <c r="I65" s="60">
        <v>801389</v>
      </c>
      <c r="J65" s="60">
        <v>2429240</v>
      </c>
      <c r="K65" s="60">
        <v>643772</v>
      </c>
      <c r="L65" s="60">
        <v>635185</v>
      </c>
      <c r="M65" s="60">
        <v>635185</v>
      </c>
      <c r="N65" s="60">
        <v>1914142</v>
      </c>
      <c r="O65" s="60"/>
      <c r="P65" s="60"/>
      <c r="Q65" s="60"/>
      <c r="R65" s="60"/>
      <c r="S65" s="60"/>
      <c r="T65" s="60"/>
      <c r="U65" s="60"/>
      <c r="V65" s="60"/>
      <c r="W65" s="60">
        <v>4343382</v>
      </c>
      <c r="X65" s="60"/>
      <c r="Y65" s="60">
        <v>4343382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3649164</v>
      </c>
      <c r="H66" s="275">
        <v>9754576</v>
      </c>
      <c r="I66" s="275">
        <v>9381449</v>
      </c>
      <c r="J66" s="275">
        <v>22785189</v>
      </c>
      <c r="K66" s="275">
        <v>8768817</v>
      </c>
      <c r="L66" s="275">
        <v>461870</v>
      </c>
      <c r="M66" s="275">
        <v>33020674</v>
      </c>
      <c r="N66" s="275">
        <v>42251361</v>
      </c>
      <c r="O66" s="275"/>
      <c r="P66" s="275"/>
      <c r="Q66" s="275"/>
      <c r="R66" s="275"/>
      <c r="S66" s="275"/>
      <c r="T66" s="275"/>
      <c r="U66" s="275"/>
      <c r="V66" s="275"/>
      <c r="W66" s="275">
        <v>65036550</v>
      </c>
      <c r="X66" s="275"/>
      <c r="Y66" s="275">
        <v>65036550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123424289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33310</v>
      </c>
      <c r="I68" s="60">
        <v>83299</v>
      </c>
      <c r="J68" s="60">
        <v>116609</v>
      </c>
      <c r="K68" s="60">
        <v>381955</v>
      </c>
      <c r="L68" s="60">
        <v>5563</v>
      </c>
      <c r="M68" s="60">
        <v>491864</v>
      </c>
      <c r="N68" s="60">
        <v>879382</v>
      </c>
      <c r="O68" s="60"/>
      <c r="P68" s="60"/>
      <c r="Q68" s="60"/>
      <c r="R68" s="60"/>
      <c r="S68" s="60"/>
      <c r="T68" s="60"/>
      <c r="U68" s="60"/>
      <c r="V68" s="60"/>
      <c r="W68" s="60">
        <v>995991</v>
      </c>
      <c r="X68" s="60"/>
      <c r="Y68" s="60">
        <v>995991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123424289</v>
      </c>
      <c r="F69" s="220">
        <f t="shared" si="12"/>
        <v>0</v>
      </c>
      <c r="G69" s="220">
        <f t="shared" si="12"/>
        <v>4226230</v>
      </c>
      <c r="H69" s="220">
        <f t="shared" si="12"/>
        <v>10838671</v>
      </c>
      <c r="I69" s="220">
        <f t="shared" si="12"/>
        <v>10266137</v>
      </c>
      <c r="J69" s="220">
        <f t="shared" si="12"/>
        <v>25331038</v>
      </c>
      <c r="K69" s="220">
        <f t="shared" si="12"/>
        <v>9794544</v>
      </c>
      <c r="L69" s="220">
        <f t="shared" si="12"/>
        <v>1102618</v>
      </c>
      <c r="M69" s="220">
        <f t="shared" si="12"/>
        <v>34147723</v>
      </c>
      <c r="N69" s="220">
        <f t="shared" si="12"/>
        <v>45044885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70375923</v>
      </c>
      <c r="X69" s="220">
        <f t="shared" si="12"/>
        <v>0</v>
      </c>
      <c r="Y69" s="220">
        <f t="shared" si="12"/>
        <v>70375923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143418680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11052965</v>
      </c>
      <c r="H5" s="356">
        <f t="shared" si="0"/>
        <v>0</v>
      </c>
      <c r="I5" s="356">
        <f t="shared" si="0"/>
        <v>0</v>
      </c>
      <c r="J5" s="358">
        <f t="shared" si="0"/>
        <v>11052965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11052965</v>
      </c>
      <c r="X5" s="356">
        <f t="shared" si="0"/>
        <v>0</v>
      </c>
      <c r="Y5" s="358">
        <f t="shared" si="0"/>
        <v>11052965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29961782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1482744</v>
      </c>
      <c r="H6" s="60">
        <f t="shared" si="1"/>
        <v>0</v>
      </c>
      <c r="I6" s="60">
        <f t="shared" si="1"/>
        <v>0</v>
      </c>
      <c r="J6" s="59">
        <f t="shared" si="1"/>
        <v>1482744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1482744</v>
      </c>
      <c r="X6" s="60">
        <f t="shared" si="1"/>
        <v>0</v>
      </c>
      <c r="Y6" s="59">
        <f t="shared" si="1"/>
        <v>1482744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29961782</v>
      </c>
      <c r="D7" s="340"/>
      <c r="E7" s="60"/>
      <c r="F7" s="59"/>
      <c r="G7" s="59">
        <v>1482744</v>
      </c>
      <c r="H7" s="60"/>
      <c r="I7" s="60"/>
      <c r="J7" s="59">
        <v>1482744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1482744</v>
      </c>
      <c r="X7" s="60"/>
      <c r="Y7" s="59">
        <v>1482744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2065034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2065034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832905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832905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85397478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9186293</v>
      </c>
      <c r="H13" s="275">
        <f t="shared" si="4"/>
        <v>0</v>
      </c>
      <c r="I13" s="275">
        <f t="shared" si="4"/>
        <v>0</v>
      </c>
      <c r="J13" s="342">
        <f t="shared" si="4"/>
        <v>9186293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9186293</v>
      </c>
      <c r="X13" s="275">
        <f t="shared" si="4"/>
        <v>0</v>
      </c>
      <c r="Y13" s="342">
        <f t="shared" si="4"/>
        <v>9186293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85397478</v>
      </c>
      <c r="D14" s="340"/>
      <c r="E14" s="60"/>
      <c r="F14" s="59"/>
      <c r="G14" s="59">
        <v>9186293</v>
      </c>
      <c r="H14" s="60"/>
      <c r="I14" s="60"/>
      <c r="J14" s="59">
        <v>9186293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9186293</v>
      </c>
      <c r="X14" s="60"/>
      <c r="Y14" s="59">
        <v>9186293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25161481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383928</v>
      </c>
      <c r="H15" s="60">
        <f t="shared" si="5"/>
        <v>0</v>
      </c>
      <c r="I15" s="60">
        <f t="shared" si="5"/>
        <v>0</v>
      </c>
      <c r="J15" s="59">
        <f t="shared" si="5"/>
        <v>383928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383928</v>
      </c>
      <c r="X15" s="60">
        <f t="shared" si="5"/>
        <v>0</v>
      </c>
      <c r="Y15" s="59">
        <f t="shared" si="5"/>
        <v>383928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1474250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23687231</v>
      </c>
      <c r="D20" s="340"/>
      <c r="E20" s="60"/>
      <c r="F20" s="59"/>
      <c r="G20" s="59">
        <v>383928</v>
      </c>
      <c r="H20" s="60"/>
      <c r="I20" s="60"/>
      <c r="J20" s="59">
        <v>383928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383928</v>
      </c>
      <c r="X20" s="60"/>
      <c r="Y20" s="59">
        <v>383928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22901344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19688694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3212650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3929070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708687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3220383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170249094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11052965</v>
      </c>
      <c r="H60" s="219">
        <f t="shared" si="14"/>
        <v>0</v>
      </c>
      <c r="I60" s="219">
        <f t="shared" si="14"/>
        <v>0</v>
      </c>
      <c r="J60" s="264">
        <f t="shared" si="14"/>
        <v>11052965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11052965</v>
      </c>
      <c r="X60" s="219">
        <f t="shared" si="14"/>
        <v>0</v>
      </c>
      <c r="Y60" s="264">
        <f t="shared" si="14"/>
        <v>11052965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114613412</v>
      </c>
      <c r="F5" s="358">
        <f t="shared" si="0"/>
        <v>114613412</v>
      </c>
      <c r="G5" s="358">
        <f t="shared" si="0"/>
        <v>0</v>
      </c>
      <c r="H5" s="356">
        <f t="shared" si="0"/>
        <v>4413855</v>
      </c>
      <c r="I5" s="356">
        <f t="shared" si="0"/>
        <v>6464067</v>
      </c>
      <c r="J5" s="358">
        <f t="shared" si="0"/>
        <v>10877922</v>
      </c>
      <c r="K5" s="358">
        <f t="shared" si="0"/>
        <v>11754519</v>
      </c>
      <c r="L5" s="356">
        <f t="shared" si="0"/>
        <v>12504709</v>
      </c>
      <c r="M5" s="356">
        <f t="shared" si="0"/>
        <v>5431153</v>
      </c>
      <c r="N5" s="358">
        <f t="shared" si="0"/>
        <v>29690381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40568303</v>
      </c>
      <c r="X5" s="356">
        <f t="shared" si="0"/>
        <v>57306706</v>
      </c>
      <c r="Y5" s="358">
        <f t="shared" si="0"/>
        <v>-16738403</v>
      </c>
      <c r="Z5" s="359">
        <f>+IF(X5&lt;&gt;0,+(Y5/X5)*100,0)</f>
        <v>-29.208454242684965</v>
      </c>
      <c r="AA5" s="360">
        <f>+AA6+AA8+AA11+AA13+AA15</f>
        <v>114613412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13158936</v>
      </c>
      <c r="F6" s="59">
        <f t="shared" si="1"/>
        <v>13158936</v>
      </c>
      <c r="G6" s="59">
        <f t="shared" si="1"/>
        <v>0</v>
      </c>
      <c r="H6" s="60">
        <f t="shared" si="1"/>
        <v>676168</v>
      </c>
      <c r="I6" s="60">
        <f t="shared" si="1"/>
        <v>3901174</v>
      </c>
      <c r="J6" s="59">
        <f t="shared" si="1"/>
        <v>4577342</v>
      </c>
      <c r="K6" s="59">
        <f t="shared" si="1"/>
        <v>483563</v>
      </c>
      <c r="L6" s="60">
        <f t="shared" si="1"/>
        <v>948004</v>
      </c>
      <c r="M6" s="60">
        <f t="shared" si="1"/>
        <v>1871251</v>
      </c>
      <c r="N6" s="59">
        <f t="shared" si="1"/>
        <v>3302818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7880160</v>
      </c>
      <c r="X6" s="60">
        <f t="shared" si="1"/>
        <v>6579468</v>
      </c>
      <c r="Y6" s="59">
        <f t="shared" si="1"/>
        <v>1300692</v>
      </c>
      <c r="Z6" s="61">
        <f>+IF(X6&lt;&gt;0,+(Y6/X6)*100,0)</f>
        <v>19.7689539640591</v>
      </c>
      <c r="AA6" s="62">
        <f t="shared" si="1"/>
        <v>13158936</v>
      </c>
    </row>
    <row r="7" spans="1:27" ht="12.75">
      <c r="A7" s="291" t="s">
        <v>230</v>
      </c>
      <c r="B7" s="142"/>
      <c r="C7" s="60"/>
      <c r="D7" s="340"/>
      <c r="E7" s="60">
        <v>13158936</v>
      </c>
      <c r="F7" s="59">
        <v>13158936</v>
      </c>
      <c r="G7" s="59"/>
      <c r="H7" s="60">
        <v>676168</v>
      </c>
      <c r="I7" s="60">
        <v>3901174</v>
      </c>
      <c r="J7" s="59">
        <v>4577342</v>
      </c>
      <c r="K7" s="59">
        <v>483563</v>
      </c>
      <c r="L7" s="60">
        <v>948004</v>
      </c>
      <c r="M7" s="60">
        <v>1871251</v>
      </c>
      <c r="N7" s="59">
        <v>3302818</v>
      </c>
      <c r="O7" s="59"/>
      <c r="P7" s="60"/>
      <c r="Q7" s="60"/>
      <c r="R7" s="59"/>
      <c r="S7" s="59"/>
      <c r="T7" s="60"/>
      <c r="U7" s="60"/>
      <c r="V7" s="59"/>
      <c r="W7" s="59">
        <v>7880160</v>
      </c>
      <c r="X7" s="60">
        <v>6579468</v>
      </c>
      <c r="Y7" s="59">
        <v>1300692</v>
      </c>
      <c r="Z7" s="61">
        <v>19.77</v>
      </c>
      <c r="AA7" s="62">
        <v>13158936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12912200</v>
      </c>
      <c r="F8" s="59">
        <f t="shared" si="2"/>
        <v>12912200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248103</v>
      </c>
      <c r="L8" s="60">
        <f t="shared" si="2"/>
        <v>0</v>
      </c>
      <c r="M8" s="60">
        <f t="shared" si="2"/>
        <v>0</v>
      </c>
      <c r="N8" s="59">
        <f t="shared" si="2"/>
        <v>248103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248103</v>
      </c>
      <c r="X8" s="60">
        <f t="shared" si="2"/>
        <v>6456100</v>
      </c>
      <c r="Y8" s="59">
        <f t="shared" si="2"/>
        <v>-6207997</v>
      </c>
      <c r="Z8" s="61">
        <f>+IF(X8&lt;&gt;0,+(Y8/X8)*100,0)</f>
        <v>-96.15707625346572</v>
      </c>
      <c r="AA8" s="62">
        <f>SUM(AA9:AA10)</f>
        <v>12912200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12912200</v>
      </c>
      <c r="F10" s="59">
        <v>12912200</v>
      </c>
      <c r="G10" s="59"/>
      <c r="H10" s="60"/>
      <c r="I10" s="60"/>
      <c r="J10" s="59"/>
      <c r="K10" s="59">
        <v>248103</v>
      </c>
      <c r="L10" s="60"/>
      <c r="M10" s="60"/>
      <c r="N10" s="59">
        <v>248103</v>
      </c>
      <c r="O10" s="59"/>
      <c r="P10" s="60"/>
      <c r="Q10" s="60"/>
      <c r="R10" s="59"/>
      <c r="S10" s="59"/>
      <c r="T10" s="60"/>
      <c r="U10" s="60"/>
      <c r="V10" s="59"/>
      <c r="W10" s="59">
        <v>248103</v>
      </c>
      <c r="X10" s="60">
        <v>6456100</v>
      </c>
      <c r="Y10" s="59">
        <v>-6207997</v>
      </c>
      <c r="Z10" s="61">
        <v>-96.16</v>
      </c>
      <c r="AA10" s="62">
        <v>12912200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44202424</v>
      </c>
      <c r="F11" s="364">
        <f t="shared" si="3"/>
        <v>44202424</v>
      </c>
      <c r="G11" s="364">
        <f t="shared" si="3"/>
        <v>0</v>
      </c>
      <c r="H11" s="362">
        <f t="shared" si="3"/>
        <v>205850</v>
      </c>
      <c r="I11" s="362">
        <f t="shared" si="3"/>
        <v>0</v>
      </c>
      <c r="J11" s="364">
        <f t="shared" si="3"/>
        <v>205850</v>
      </c>
      <c r="K11" s="364">
        <f t="shared" si="3"/>
        <v>0</v>
      </c>
      <c r="L11" s="362">
        <f t="shared" si="3"/>
        <v>0</v>
      </c>
      <c r="M11" s="362">
        <f t="shared" si="3"/>
        <v>1708294</v>
      </c>
      <c r="N11" s="364">
        <f t="shared" si="3"/>
        <v>1708294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1914144</v>
      </c>
      <c r="X11" s="362">
        <f t="shared" si="3"/>
        <v>22101212</v>
      </c>
      <c r="Y11" s="364">
        <f t="shared" si="3"/>
        <v>-20187068</v>
      </c>
      <c r="Z11" s="365">
        <f>+IF(X11&lt;&gt;0,+(Y11/X11)*100,0)</f>
        <v>-91.33918990506041</v>
      </c>
      <c r="AA11" s="366">
        <f t="shared" si="3"/>
        <v>44202424</v>
      </c>
    </row>
    <row r="12" spans="1:27" ht="12.75">
      <c r="A12" s="291" t="s">
        <v>233</v>
      </c>
      <c r="B12" s="136"/>
      <c r="C12" s="60"/>
      <c r="D12" s="340"/>
      <c r="E12" s="60">
        <v>44202424</v>
      </c>
      <c r="F12" s="59">
        <v>44202424</v>
      </c>
      <c r="G12" s="59"/>
      <c r="H12" s="60">
        <v>205850</v>
      </c>
      <c r="I12" s="60"/>
      <c r="J12" s="59">
        <v>205850</v>
      </c>
      <c r="K12" s="59"/>
      <c r="L12" s="60"/>
      <c r="M12" s="60">
        <v>1708294</v>
      </c>
      <c r="N12" s="59">
        <v>1708294</v>
      </c>
      <c r="O12" s="59"/>
      <c r="P12" s="60"/>
      <c r="Q12" s="60"/>
      <c r="R12" s="59"/>
      <c r="S12" s="59"/>
      <c r="T12" s="60"/>
      <c r="U12" s="60"/>
      <c r="V12" s="59"/>
      <c r="W12" s="59">
        <v>1914144</v>
      </c>
      <c r="X12" s="60">
        <v>22101212</v>
      </c>
      <c r="Y12" s="59">
        <v>-20187068</v>
      </c>
      <c r="Z12" s="61">
        <v>-91.34</v>
      </c>
      <c r="AA12" s="62">
        <v>44202424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41141336</v>
      </c>
      <c r="F13" s="342">
        <f t="shared" si="4"/>
        <v>41141336</v>
      </c>
      <c r="G13" s="342">
        <f t="shared" si="4"/>
        <v>0</v>
      </c>
      <c r="H13" s="275">
        <f t="shared" si="4"/>
        <v>2469065</v>
      </c>
      <c r="I13" s="275">
        <f t="shared" si="4"/>
        <v>1638493</v>
      </c>
      <c r="J13" s="342">
        <f t="shared" si="4"/>
        <v>4107558</v>
      </c>
      <c r="K13" s="342">
        <f t="shared" si="4"/>
        <v>10144680</v>
      </c>
      <c r="L13" s="275">
        <f t="shared" si="4"/>
        <v>9707698</v>
      </c>
      <c r="M13" s="275">
        <f t="shared" si="4"/>
        <v>917775</v>
      </c>
      <c r="N13" s="342">
        <f t="shared" si="4"/>
        <v>20770153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24877711</v>
      </c>
      <c r="X13" s="275">
        <f t="shared" si="4"/>
        <v>20570668</v>
      </c>
      <c r="Y13" s="342">
        <f t="shared" si="4"/>
        <v>4307043</v>
      </c>
      <c r="Z13" s="335">
        <f>+IF(X13&lt;&gt;0,+(Y13/X13)*100,0)</f>
        <v>20.937788699909987</v>
      </c>
      <c r="AA13" s="273">
        <f t="shared" si="4"/>
        <v>41141336</v>
      </c>
    </row>
    <row r="14" spans="1:27" ht="12.75">
      <c r="A14" s="291" t="s">
        <v>234</v>
      </c>
      <c r="B14" s="136"/>
      <c r="C14" s="60"/>
      <c r="D14" s="340"/>
      <c r="E14" s="60">
        <v>41141336</v>
      </c>
      <c r="F14" s="59">
        <v>41141336</v>
      </c>
      <c r="G14" s="59"/>
      <c r="H14" s="60">
        <v>2469065</v>
      </c>
      <c r="I14" s="60">
        <v>1638493</v>
      </c>
      <c r="J14" s="59">
        <v>4107558</v>
      </c>
      <c r="K14" s="59">
        <v>10144680</v>
      </c>
      <c r="L14" s="60">
        <v>9707698</v>
      </c>
      <c r="M14" s="60">
        <v>917775</v>
      </c>
      <c r="N14" s="59">
        <v>20770153</v>
      </c>
      <c r="O14" s="59"/>
      <c r="P14" s="60"/>
      <c r="Q14" s="60"/>
      <c r="R14" s="59"/>
      <c r="S14" s="59"/>
      <c r="T14" s="60"/>
      <c r="U14" s="60"/>
      <c r="V14" s="59"/>
      <c r="W14" s="59">
        <v>24877711</v>
      </c>
      <c r="X14" s="60">
        <v>20570668</v>
      </c>
      <c r="Y14" s="59">
        <v>4307043</v>
      </c>
      <c r="Z14" s="61">
        <v>20.94</v>
      </c>
      <c r="AA14" s="62">
        <v>41141336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3198516</v>
      </c>
      <c r="F15" s="59">
        <f t="shared" si="5"/>
        <v>3198516</v>
      </c>
      <c r="G15" s="59">
        <f t="shared" si="5"/>
        <v>0</v>
      </c>
      <c r="H15" s="60">
        <f t="shared" si="5"/>
        <v>1062772</v>
      </c>
      <c r="I15" s="60">
        <f t="shared" si="5"/>
        <v>924400</v>
      </c>
      <c r="J15" s="59">
        <f t="shared" si="5"/>
        <v>1987172</v>
      </c>
      <c r="K15" s="59">
        <f t="shared" si="5"/>
        <v>878173</v>
      </c>
      <c r="L15" s="60">
        <f t="shared" si="5"/>
        <v>1849007</v>
      </c>
      <c r="M15" s="60">
        <f t="shared" si="5"/>
        <v>933833</v>
      </c>
      <c r="N15" s="59">
        <f t="shared" si="5"/>
        <v>3661013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5648185</v>
      </c>
      <c r="X15" s="60">
        <f t="shared" si="5"/>
        <v>1599258</v>
      </c>
      <c r="Y15" s="59">
        <f t="shared" si="5"/>
        <v>4048927</v>
      </c>
      <c r="Z15" s="61">
        <f>+IF(X15&lt;&gt;0,+(Y15/X15)*100,0)</f>
        <v>253.17534756743441</v>
      </c>
      <c r="AA15" s="62">
        <f>SUM(AA16:AA20)</f>
        <v>3198516</v>
      </c>
    </row>
    <row r="16" spans="1:27" ht="12.75">
      <c r="A16" s="291" t="s">
        <v>235</v>
      </c>
      <c r="B16" s="300"/>
      <c r="C16" s="60"/>
      <c r="D16" s="340"/>
      <c r="E16" s="60">
        <v>3198516</v>
      </c>
      <c r="F16" s="59">
        <v>3198516</v>
      </c>
      <c r="G16" s="59"/>
      <c r="H16" s="60"/>
      <c r="I16" s="60"/>
      <c r="J16" s="59"/>
      <c r="K16" s="59"/>
      <c r="L16" s="60">
        <v>959145</v>
      </c>
      <c r="M16" s="60"/>
      <c r="N16" s="59">
        <v>959145</v>
      </c>
      <c r="O16" s="59"/>
      <c r="P16" s="60"/>
      <c r="Q16" s="60"/>
      <c r="R16" s="59"/>
      <c r="S16" s="59"/>
      <c r="T16" s="60"/>
      <c r="U16" s="60"/>
      <c r="V16" s="59"/>
      <c r="W16" s="59">
        <v>959145</v>
      </c>
      <c r="X16" s="60">
        <v>1599258</v>
      </c>
      <c r="Y16" s="59">
        <v>-640113</v>
      </c>
      <c r="Z16" s="61">
        <v>-40.03</v>
      </c>
      <c r="AA16" s="62">
        <v>3198516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1062772</v>
      </c>
      <c r="I20" s="60">
        <v>924400</v>
      </c>
      <c r="J20" s="59">
        <v>1987172</v>
      </c>
      <c r="K20" s="59">
        <v>878173</v>
      </c>
      <c r="L20" s="60">
        <v>889862</v>
      </c>
      <c r="M20" s="60">
        <v>933833</v>
      </c>
      <c r="N20" s="59">
        <v>2701868</v>
      </c>
      <c r="O20" s="59"/>
      <c r="P20" s="60"/>
      <c r="Q20" s="60"/>
      <c r="R20" s="59"/>
      <c r="S20" s="59"/>
      <c r="T20" s="60"/>
      <c r="U20" s="60"/>
      <c r="V20" s="59"/>
      <c r="W20" s="59">
        <v>4689040</v>
      </c>
      <c r="X20" s="60"/>
      <c r="Y20" s="59">
        <v>4689040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41454798</v>
      </c>
      <c r="F22" s="345">
        <f t="shared" si="6"/>
        <v>41454798</v>
      </c>
      <c r="G22" s="345">
        <f t="shared" si="6"/>
        <v>0</v>
      </c>
      <c r="H22" s="343">
        <f t="shared" si="6"/>
        <v>894527</v>
      </c>
      <c r="I22" s="343">
        <f t="shared" si="6"/>
        <v>263089</v>
      </c>
      <c r="J22" s="345">
        <f t="shared" si="6"/>
        <v>1157616</v>
      </c>
      <c r="K22" s="345">
        <f t="shared" si="6"/>
        <v>2654363</v>
      </c>
      <c r="L22" s="343">
        <f t="shared" si="6"/>
        <v>1972821</v>
      </c>
      <c r="M22" s="343">
        <f t="shared" si="6"/>
        <v>1179865</v>
      </c>
      <c r="N22" s="345">
        <f t="shared" si="6"/>
        <v>5807049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6964665</v>
      </c>
      <c r="X22" s="343">
        <f t="shared" si="6"/>
        <v>20727400</v>
      </c>
      <c r="Y22" s="345">
        <f t="shared" si="6"/>
        <v>-13762735</v>
      </c>
      <c r="Z22" s="336">
        <f>+IF(X22&lt;&gt;0,+(Y22/X22)*100,0)</f>
        <v>-66.3987523760819</v>
      </c>
      <c r="AA22" s="350">
        <f>SUM(AA23:AA32)</f>
        <v>41454798</v>
      </c>
    </row>
    <row r="23" spans="1:27" ht="12.75">
      <c r="A23" s="361" t="s">
        <v>238</v>
      </c>
      <c r="B23" s="142"/>
      <c r="C23" s="60"/>
      <c r="D23" s="340"/>
      <c r="E23" s="60">
        <v>13797017</v>
      </c>
      <c r="F23" s="59">
        <v>13797017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6898509</v>
      </c>
      <c r="Y23" s="59">
        <v>-6898509</v>
      </c>
      <c r="Z23" s="61">
        <v>-100</v>
      </c>
      <c r="AA23" s="62">
        <v>13797017</v>
      </c>
    </row>
    <row r="24" spans="1:27" ht="12.75">
      <c r="A24" s="361" t="s">
        <v>239</v>
      </c>
      <c r="B24" s="142"/>
      <c r="C24" s="60"/>
      <c r="D24" s="340"/>
      <c r="E24" s="60">
        <v>25422488</v>
      </c>
      <c r="F24" s="59">
        <v>25422488</v>
      </c>
      <c r="G24" s="59"/>
      <c r="H24" s="60">
        <v>894527</v>
      </c>
      <c r="I24" s="60">
        <v>263089</v>
      </c>
      <c r="J24" s="59">
        <v>1157616</v>
      </c>
      <c r="K24" s="59">
        <v>2468778</v>
      </c>
      <c r="L24" s="60">
        <v>1972821</v>
      </c>
      <c r="M24" s="60">
        <v>1104573</v>
      </c>
      <c r="N24" s="59">
        <v>5546172</v>
      </c>
      <c r="O24" s="59"/>
      <c r="P24" s="60"/>
      <c r="Q24" s="60"/>
      <c r="R24" s="59"/>
      <c r="S24" s="59"/>
      <c r="T24" s="60"/>
      <c r="U24" s="60"/>
      <c r="V24" s="59"/>
      <c r="W24" s="59">
        <v>6703788</v>
      </c>
      <c r="X24" s="60">
        <v>12711244</v>
      </c>
      <c r="Y24" s="59">
        <v>-6007456</v>
      </c>
      <c r="Z24" s="61">
        <v>-47.26</v>
      </c>
      <c r="AA24" s="62">
        <v>25422488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2235293</v>
      </c>
      <c r="F27" s="59">
        <v>2235293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1117647</v>
      </c>
      <c r="Y27" s="59">
        <v>-1117647</v>
      </c>
      <c r="Z27" s="61">
        <v>-100</v>
      </c>
      <c r="AA27" s="62">
        <v>2235293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185585</v>
      </c>
      <c r="L32" s="60"/>
      <c r="M32" s="60">
        <v>75292</v>
      </c>
      <c r="N32" s="59">
        <v>260877</v>
      </c>
      <c r="O32" s="59"/>
      <c r="P32" s="60"/>
      <c r="Q32" s="60"/>
      <c r="R32" s="59"/>
      <c r="S32" s="59"/>
      <c r="T32" s="60"/>
      <c r="U32" s="60"/>
      <c r="V32" s="59"/>
      <c r="W32" s="59">
        <v>260877</v>
      </c>
      <c r="X32" s="60"/>
      <c r="Y32" s="59">
        <v>260877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7337790</v>
      </c>
      <c r="F40" s="345">
        <f t="shared" si="9"/>
        <v>7337790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3668895</v>
      </c>
      <c r="Y40" s="345">
        <f t="shared" si="9"/>
        <v>-3668895</v>
      </c>
      <c r="Z40" s="336">
        <f>+IF(X40&lt;&gt;0,+(Y40/X40)*100,0)</f>
        <v>-100</v>
      </c>
      <c r="AA40" s="350">
        <f>SUM(AA41:AA49)</f>
        <v>7337790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7337790</v>
      </c>
      <c r="F49" s="53">
        <v>7337790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3668895</v>
      </c>
      <c r="Y49" s="53">
        <v>-3668895</v>
      </c>
      <c r="Z49" s="94">
        <v>-100</v>
      </c>
      <c r="AA49" s="95">
        <v>7337790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163406000</v>
      </c>
      <c r="F60" s="264">
        <f t="shared" si="14"/>
        <v>163406000</v>
      </c>
      <c r="G60" s="264">
        <f t="shared" si="14"/>
        <v>0</v>
      </c>
      <c r="H60" s="219">
        <f t="shared" si="14"/>
        <v>5308382</v>
      </c>
      <c r="I60" s="219">
        <f t="shared" si="14"/>
        <v>6727156</v>
      </c>
      <c r="J60" s="264">
        <f t="shared" si="14"/>
        <v>12035538</v>
      </c>
      <c r="K60" s="264">
        <f t="shared" si="14"/>
        <v>14408882</v>
      </c>
      <c r="L60" s="219">
        <f t="shared" si="14"/>
        <v>14477530</v>
      </c>
      <c r="M60" s="219">
        <f t="shared" si="14"/>
        <v>6611018</v>
      </c>
      <c r="N60" s="264">
        <f t="shared" si="14"/>
        <v>35497430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47532968</v>
      </c>
      <c r="X60" s="219">
        <f t="shared" si="14"/>
        <v>81703001</v>
      </c>
      <c r="Y60" s="264">
        <f t="shared" si="14"/>
        <v>-34170033</v>
      </c>
      <c r="Z60" s="337">
        <f>+IF(X60&lt;&gt;0,+(Y60/X60)*100,0)</f>
        <v>-41.82224958909404</v>
      </c>
      <c r="AA60" s="232">
        <f>+AA57+AA54+AA51+AA40+AA37+AA34+AA22+AA5</f>
        <v>163406000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2019-01-31T13:04:37Z</dcterms:created>
  <dcterms:modified xsi:type="dcterms:W3CDTF">2019-01-31T13:04:41Z</dcterms:modified>
  <cp:category/>
  <cp:version/>
  <cp:contentType/>
  <cp:contentStatus/>
</cp:coreProperties>
</file>