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<sst xmlns="http://schemas.openxmlformats.org/spreadsheetml/2006/main" count="859" uniqueCount="304">
  <si>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Nala(FS185)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</si>
  <si>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</si>
  <si>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</si>
  <si>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</si>
  <si>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</si>
  <si>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</si>
  <si>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</si>
  <si>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</si>
  <si>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</si>
  <si>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</si>
  <si>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</si>
  <si>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</si>
  <si>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</si>
  <si>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</si>
  <si>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</si>
  <si>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</si>
  <si>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</si>
  <si>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</si>
  <si>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</si>
  <si>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</si>
  <si>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</si>
  <si>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</si>
  <si>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</si>
  <si>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</si>
  <si>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</si>
  <si>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</si>
  <si>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</si>
  <si>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</si>
  <si>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</si>
  <si>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</si>
  <si>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</si>
  <si>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</si>
  <si>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</si>
  <si>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</si>
  <si>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</si>
  <si>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</si>
  <si>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</si>
  <si>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</si>
  <si>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</si>
  <si>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</si>
  <si>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</si>
  <si>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</si>
  <si>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</si>
  <si>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</si>
  <si>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</si>
  <si>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</si>
  <si>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</si>
  <si>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</si>
  <si>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</si>
  <si>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</si>
  <si>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</si>
  <si>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</si>
  <si>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</si>
  <si>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</si>
  <si>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</si>
  <si>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</si>
  <si>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</si>
  <si>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</si>
  <si>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</si>
  <si>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</si>
  <si>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</si>
  <si>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</si>
  <si>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</si>
  <si>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</si>
  <si>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</si>
  <si>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</si>
  <si>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</si>
  <si>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</si>
  <si>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</si>
  <si>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</si>
  <si>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Nala(FS185)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</si>
  <si>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</si>
  <si>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</si>
  <si>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</si>
  <si>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</si>
  <si>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</si>
  <si>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</si>
  <si>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</si>
  <si>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</si>
  <si>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</si>
  <si>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</si>
  <si>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</si>
  <si>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</si>
  <si>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</si>
  <si>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</si>
  <si>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</si>
  <si>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</si>
  <si>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</si>
  <si>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</si>
  <si>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</si>
  <si>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</si>
  <si>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</si>
  <si>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</si>
  <si>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</si>
  <si>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</si>
  <si>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</si>
  <si>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</si>
  <si>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</si>
  <si>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</si>
  <si>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</si>
  <si>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Nala(FS185)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</si>
  <si>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</si>
  <si>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</si>
  <si>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</si>
  <si>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</si>
  <si>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</si>
  <si>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</si>
  <si>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</si>
  <si>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</si>
  <si>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</si>
  <si>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</si>
  <si>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</si>
  <si>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</si>
  <si>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</si>
  <si>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</si>
  <si>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</si>
  <si>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</si>
  <si>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</si>
  <si>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</si>
  <si>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</si>
  <si>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</si>
  <si>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</si>
  <si>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</si>
  <si>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</si>
  <si>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</si>
  <si>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</si>
  <si>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</si>
  <si>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</si>
  <si>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</si>
  <si>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Nala(FS185)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</si>
  <si>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</si>
  <si>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</si>
  <si>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</si>
  <si>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</si>
  <si>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</si>
  <si>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</si>
  <si>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</si>
  <si>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</si>
  <si>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</si>
  <si>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</si>
  <si>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Nala(FS185)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</si>
  <si>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</si>
  <si>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</si>
  <si>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</si>
  <si>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</si>
  <si>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</si>
  <si>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</si>
  <si>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</si>
  <si>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</si>
  <si>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</si>
  <si>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</si>
  <si>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</si>
  <si>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</si>
  <si>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</si>
  <si>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</si>
  <si>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</si>
  <si>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</si>
  <si>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</si>
  <si>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</si>
  <si>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</si>
  <si>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</si>
  <si>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</si>
  <si>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</si>
  <si>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</si>
  <si>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</si>
  <si>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</si>
  <si>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</si>
  <si>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</si>
  <si>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</si>
  <si>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</si>
  <si>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</si>
  <si>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</si>
  <si>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</si>
  <si>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</si>
  <si>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Nala(FS185)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</si>
  <si>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</si>
  <si>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</si>
  <si>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</si>
  <si>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</si>
  <si>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</si>
  <si>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</si>
  <si>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</si>
  <si>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</si>
  <si>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</si>
  <si>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</si>
  <si>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</si>
  <si>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</si>
  <si>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</si>
  <si>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</si>
  <si>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</si>
  <si>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</si>
  <si>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</si>
  <si>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</si>
  <si>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</si>
  <si>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</si>
  <si>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</si>
  <si>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</si>
  <si>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</si>
  <si>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</si>
  <si>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</si>
  <si>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</si>
  <si>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</si>
  <si>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Nala(FS185)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</si>
  <si>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</si>
  <si>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</si>
  <si>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</si>
  <si>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</si>
  <si>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</si>
  <si>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</si>
  <si>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</si>
  <si>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</si>
  <si>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</si>
  <si>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</si>
  <si>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</si>
  <si>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</si>
  <si>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</si>
  <si>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</si>
  <si>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</si>
  <si>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</si>
  <si>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</si>
  <si>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</si>
  <si>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</si>
  <si>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</si>
  <si>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</si>
  <si>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</si>
  <si>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</si>
  <si>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</si>
  <si>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</si>
  <si>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Nala(FS185)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</si>
  <si>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</si>
  <si>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</si>
  <si>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</si>
  <si>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</si>
  <si>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</si>
  <si>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</si>
  <si>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</si>
  <si>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</si>
  <si>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</si>
  <si>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</si>
  <si>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</si>
  <si>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</si>
  <si>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</si>
  <si>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</si>
  <si>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</si>
  <si>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</si>
  <si>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</si>
  <si>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</si>
  <si>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</si>
  <si>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</si>
  <si>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</si>
  <si>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</si>
  <si>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</si>
  <si>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</si>
  <si>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</si>
  <si>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</si>
  <si>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</si>
  <si>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</si>
  <si>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</si>
  <si>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</si>
  <si>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</si>
  <si>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</si>
  <si>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</si>
  <si>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</si>
  <si>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</si>
  <si>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Nala(FS185)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</si>
  <si>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</si>
  <si>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</si>
  <si>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Nala(FS185)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</si>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</sst>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21226393</v>
      </c>
      <c r="C5" s="19">
        <v>0</v>
      </c>
      <c r="D5" s="59">
        <v>22686000</v>
      </c>
      <c r="E5" s="60">
        <v>22686000</v>
      </c>
      <c r="F5" s="60">
        <v>1872806</v>
      </c>
      <c r="G5" s="60">
        <v>1862304</v>
      </c>
      <c r="H5" s="60">
        <v>1873315</v>
      </c>
      <c r="I5" s="60">
        <v>5608425</v>
      </c>
      <c r="J5" s="60">
        <v>1893515</v>
      </c>
      <c r="K5" s="60">
        <v>1883802</v>
      </c>
      <c r="L5" s="60">
        <v>1883974</v>
      </c>
      <c r="M5" s="60">
        <v>5661291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11269716</v>
      </c>
      <c r="W5" s="60">
        <v>11340000</v>
      </c>
      <c r="X5" s="60">
        <v>-70284</v>
      </c>
      <c r="Y5" s="61">
        <v>-0.62</v>
      </c>
      <c r="Z5" s="62">
        <v>22686000</v>
      </c>
    </row>
    <row r="6" spans="1:26" ht="12.75">
      <c r="A6" s="58" t="s">
        <v>32</v>
      </c>
      <c r="B6" s="19">
        <v>165172280</v>
      </c>
      <c r="C6" s="19">
        <v>0</v>
      </c>
      <c r="D6" s="59">
        <v>169343000</v>
      </c>
      <c r="E6" s="60">
        <v>169343000</v>
      </c>
      <c r="F6" s="60">
        <v>18454641</v>
      </c>
      <c r="G6" s="60">
        <v>9963341</v>
      </c>
      <c r="H6" s="60">
        <v>18638046</v>
      </c>
      <c r="I6" s="60">
        <v>47056028</v>
      </c>
      <c r="J6" s="60">
        <v>18806910</v>
      </c>
      <c r="K6" s="60">
        <v>21913359</v>
      </c>
      <c r="L6" s="60">
        <v>20282986</v>
      </c>
      <c r="M6" s="60">
        <v>61003255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108059283</v>
      </c>
      <c r="W6" s="60">
        <v>104320000</v>
      </c>
      <c r="X6" s="60">
        <v>3739283</v>
      </c>
      <c r="Y6" s="61">
        <v>3.58</v>
      </c>
      <c r="Z6" s="62">
        <v>169343000</v>
      </c>
    </row>
    <row r="7" spans="1:26" ht="12.75">
      <c r="A7" s="58" t="s">
        <v>33</v>
      </c>
      <c r="B7" s="19">
        <v>1079324</v>
      </c>
      <c r="C7" s="19">
        <v>0</v>
      </c>
      <c r="D7" s="59">
        <v>1400000</v>
      </c>
      <c r="E7" s="60">
        <v>1400000</v>
      </c>
      <c r="F7" s="60">
        <v>35950</v>
      </c>
      <c r="G7" s="60">
        <v>108377</v>
      </c>
      <c r="H7" s="60">
        <v>65966</v>
      </c>
      <c r="I7" s="60">
        <v>210293</v>
      </c>
      <c r="J7" s="60">
        <v>28297</v>
      </c>
      <c r="K7" s="60">
        <v>11966</v>
      </c>
      <c r="L7" s="60">
        <v>20363</v>
      </c>
      <c r="M7" s="60">
        <v>60626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270919</v>
      </c>
      <c r="W7" s="60"/>
      <c r="X7" s="60">
        <v>270919</v>
      </c>
      <c r="Y7" s="61">
        <v>0</v>
      </c>
      <c r="Z7" s="62">
        <v>1400000</v>
      </c>
    </row>
    <row r="8" spans="1:26" ht="12.75">
      <c r="A8" s="58" t="s">
        <v>34</v>
      </c>
      <c r="B8" s="19">
        <v>110273029</v>
      </c>
      <c r="C8" s="19">
        <v>0</v>
      </c>
      <c r="D8" s="59">
        <v>119845000</v>
      </c>
      <c r="E8" s="60">
        <v>119845000</v>
      </c>
      <c r="F8" s="60">
        <v>46296000</v>
      </c>
      <c r="G8" s="60">
        <v>252609</v>
      </c>
      <c r="H8" s="60">
        <v>11246262</v>
      </c>
      <c r="I8" s="60">
        <v>57794871</v>
      </c>
      <c r="J8" s="60">
        <v>5310</v>
      </c>
      <c r="K8" s="60">
        <v>-2400</v>
      </c>
      <c r="L8" s="60">
        <v>1002443</v>
      </c>
      <c r="M8" s="60">
        <v>1005353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58800224</v>
      </c>
      <c r="W8" s="60">
        <v>83731000</v>
      </c>
      <c r="X8" s="60">
        <v>-24930776</v>
      </c>
      <c r="Y8" s="61">
        <v>-29.77</v>
      </c>
      <c r="Z8" s="62">
        <v>119845000</v>
      </c>
    </row>
    <row r="9" spans="1:26" ht="12.75">
      <c r="A9" s="58" t="s">
        <v>35</v>
      </c>
      <c r="B9" s="19">
        <v>26207201</v>
      </c>
      <c r="C9" s="19">
        <v>0</v>
      </c>
      <c r="D9" s="59">
        <v>31747000</v>
      </c>
      <c r="E9" s="60">
        <v>31747000</v>
      </c>
      <c r="F9" s="60">
        <v>3521656</v>
      </c>
      <c r="G9" s="60">
        <v>3522963</v>
      </c>
      <c r="H9" s="60">
        <v>5638742</v>
      </c>
      <c r="I9" s="60">
        <v>12683361</v>
      </c>
      <c r="J9" s="60">
        <v>2429870</v>
      </c>
      <c r="K9" s="60">
        <v>256820</v>
      </c>
      <c r="L9" s="60">
        <v>2558438</v>
      </c>
      <c r="M9" s="60">
        <v>5245128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17928489</v>
      </c>
      <c r="W9" s="60">
        <v>15092342</v>
      </c>
      <c r="X9" s="60">
        <v>2836147</v>
      </c>
      <c r="Y9" s="61">
        <v>18.79</v>
      </c>
      <c r="Z9" s="62">
        <v>31747000</v>
      </c>
    </row>
    <row r="10" spans="1:26" ht="22.5">
      <c r="A10" s="63" t="s">
        <v>279</v>
      </c>
      <c r="B10" s="64">
        <f>SUM(B5:B9)</f>
        <v>323958227</v>
      </c>
      <c r="C10" s="64">
        <f>SUM(C5:C9)</f>
        <v>0</v>
      </c>
      <c r="D10" s="65">
        <f aca="true" t="shared" si="0" ref="D10:Z10">SUM(D5:D9)</f>
        <v>345021000</v>
      </c>
      <c r="E10" s="66">
        <f t="shared" si="0"/>
        <v>345021000</v>
      </c>
      <c r="F10" s="66">
        <f t="shared" si="0"/>
        <v>70181053</v>
      </c>
      <c r="G10" s="66">
        <f t="shared" si="0"/>
        <v>15709594</v>
      </c>
      <c r="H10" s="66">
        <f t="shared" si="0"/>
        <v>37462331</v>
      </c>
      <c r="I10" s="66">
        <f t="shared" si="0"/>
        <v>123352978</v>
      </c>
      <c r="J10" s="66">
        <f t="shared" si="0"/>
        <v>23163902</v>
      </c>
      <c r="K10" s="66">
        <f t="shared" si="0"/>
        <v>24063547</v>
      </c>
      <c r="L10" s="66">
        <f t="shared" si="0"/>
        <v>25748204</v>
      </c>
      <c r="M10" s="66">
        <f t="shared" si="0"/>
        <v>72975653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196328631</v>
      </c>
      <c r="W10" s="66">
        <f t="shared" si="0"/>
        <v>214483342</v>
      </c>
      <c r="X10" s="66">
        <f t="shared" si="0"/>
        <v>-18154711</v>
      </c>
      <c r="Y10" s="67">
        <f>+IF(W10&lt;&gt;0,(X10/W10)*100,0)</f>
        <v>-8.464392073860916</v>
      </c>
      <c r="Z10" s="68">
        <f t="shared" si="0"/>
        <v>345021000</v>
      </c>
    </row>
    <row r="11" spans="1:26" ht="12.75">
      <c r="A11" s="58" t="s">
        <v>37</v>
      </c>
      <c r="B11" s="19">
        <v>130323044</v>
      </c>
      <c r="C11" s="19">
        <v>0</v>
      </c>
      <c r="D11" s="59">
        <v>149694338</v>
      </c>
      <c r="E11" s="60">
        <v>149694338</v>
      </c>
      <c r="F11" s="60">
        <v>11078092</v>
      </c>
      <c r="G11" s="60">
        <v>11669368</v>
      </c>
      <c r="H11" s="60">
        <v>11530799</v>
      </c>
      <c r="I11" s="60">
        <v>34278259</v>
      </c>
      <c r="J11" s="60">
        <v>11815609</v>
      </c>
      <c r="K11" s="60">
        <v>11454922</v>
      </c>
      <c r="L11" s="60">
        <v>12220426</v>
      </c>
      <c r="M11" s="60">
        <v>35490957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69769216</v>
      </c>
      <c r="W11" s="60">
        <v>74850000</v>
      </c>
      <c r="X11" s="60">
        <v>-5080784</v>
      </c>
      <c r="Y11" s="61">
        <v>-6.79</v>
      </c>
      <c r="Z11" s="62">
        <v>149694338</v>
      </c>
    </row>
    <row r="12" spans="1:26" ht="12.75">
      <c r="A12" s="58" t="s">
        <v>38</v>
      </c>
      <c r="B12" s="19">
        <v>8443579</v>
      </c>
      <c r="C12" s="19">
        <v>0</v>
      </c>
      <c r="D12" s="59">
        <v>8317000</v>
      </c>
      <c r="E12" s="60">
        <v>8317000</v>
      </c>
      <c r="F12" s="60">
        <v>914</v>
      </c>
      <c r="G12" s="60">
        <v>668881</v>
      </c>
      <c r="H12" s="60">
        <v>695587</v>
      </c>
      <c r="I12" s="60">
        <v>1365382</v>
      </c>
      <c r="J12" s="60">
        <v>710006</v>
      </c>
      <c r="K12" s="60">
        <v>704289</v>
      </c>
      <c r="L12" s="60">
        <v>699521</v>
      </c>
      <c r="M12" s="60">
        <v>2113816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3479198</v>
      </c>
      <c r="W12" s="60">
        <v>4488000</v>
      </c>
      <c r="X12" s="60">
        <v>-1008802</v>
      </c>
      <c r="Y12" s="61">
        <v>-22.48</v>
      </c>
      <c r="Z12" s="62">
        <v>8317000</v>
      </c>
    </row>
    <row r="13" spans="1:26" ht="12.75">
      <c r="A13" s="58" t="s">
        <v>280</v>
      </c>
      <c r="B13" s="19">
        <v>49391831</v>
      </c>
      <c r="C13" s="19">
        <v>0</v>
      </c>
      <c r="D13" s="59">
        <v>64832000</v>
      </c>
      <c r="E13" s="60">
        <v>64832000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32412000</v>
      </c>
      <c r="X13" s="60">
        <v>-32412000</v>
      </c>
      <c r="Y13" s="61">
        <v>-100</v>
      </c>
      <c r="Z13" s="62">
        <v>64832000</v>
      </c>
    </row>
    <row r="14" spans="1:26" ht="12.75">
      <c r="A14" s="58" t="s">
        <v>40</v>
      </c>
      <c r="B14" s="19">
        <v>7328127</v>
      </c>
      <c r="C14" s="19">
        <v>0</v>
      </c>
      <c r="D14" s="59">
        <v>15000000</v>
      </c>
      <c r="E14" s="60">
        <v>15000000</v>
      </c>
      <c r="F14" s="60">
        <v>641867</v>
      </c>
      <c r="G14" s="60">
        <v>87625</v>
      </c>
      <c r="H14" s="60">
        <v>526412</v>
      </c>
      <c r="I14" s="60">
        <v>1255904</v>
      </c>
      <c r="J14" s="60">
        <v>527725</v>
      </c>
      <c r="K14" s="60">
        <v>704182</v>
      </c>
      <c r="L14" s="60">
        <v>315159</v>
      </c>
      <c r="M14" s="60">
        <v>1547066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2802970</v>
      </c>
      <c r="W14" s="60">
        <v>7584000</v>
      </c>
      <c r="X14" s="60">
        <v>-4781030</v>
      </c>
      <c r="Y14" s="61">
        <v>-63.04</v>
      </c>
      <c r="Z14" s="62">
        <v>15000000</v>
      </c>
    </row>
    <row r="15" spans="1:26" ht="12.75">
      <c r="A15" s="58" t="s">
        <v>41</v>
      </c>
      <c r="B15" s="19">
        <v>116846239</v>
      </c>
      <c r="C15" s="19">
        <v>0</v>
      </c>
      <c r="D15" s="59">
        <v>127885000</v>
      </c>
      <c r="E15" s="60">
        <v>127885000</v>
      </c>
      <c r="F15" s="60">
        <v>13734624</v>
      </c>
      <c r="G15" s="60">
        <v>4327564</v>
      </c>
      <c r="H15" s="60">
        <v>9557573</v>
      </c>
      <c r="I15" s="60">
        <v>27619761</v>
      </c>
      <c r="J15" s="60">
        <v>9384289</v>
      </c>
      <c r="K15" s="60">
        <v>9914797</v>
      </c>
      <c r="L15" s="60">
        <v>4419692</v>
      </c>
      <c r="M15" s="60">
        <v>23718778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51338539</v>
      </c>
      <c r="W15" s="60">
        <v>64855000</v>
      </c>
      <c r="X15" s="60">
        <v>-13516461</v>
      </c>
      <c r="Y15" s="61">
        <v>-20.84</v>
      </c>
      <c r="Z15" s="62">
        <v>127885000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95262543</v>
      </c>
      <c r="C17" s="19">
        <v>0</v>
      </c>
      <c r="D17" s="59">
        <v>80849000</v>
      </c>
      <c r="E17" s="60">
        <v>80849000</v>
      </c>
      <c r="F17" s="60">
        <v>1124592</v>
      </c>
      <c r="G17" s="60">
        <v>1903953</v>
      </c>
      <c r="H17" s="60">
        <v>1832559</v>
      </c>
      <c r="I17" s="60">
        <v>4861104</v>
      </c>
      <c r="J17" s="60">
        <v>4843139</v>
      </c>
      <c r="K17" s="60">
        <v>1249922</v>
      </c>
      <c r="L17" s="60">
        <v>2962638</v>
      </c>
      <c r="M17" s="60">
        <v>9055699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13916803</v>
      </c>
      <c r="W17" s="60">
        <v>41534000</v>
      </c>
      <c r="X17" s="60">
        <v>-27617197</v>
      </c>
      <c r="Y17" s="61">
        <v>-66.49</v>
      </c>
      <c r="Z17" s="62">
        <v>80849000</v>
      </c>
    </row>
    <row r="18" spans="1:26" ht="12.75">
      <c r="A18" s="70" t="s">
        <v>44</v>
      </c>
      <c r="B18" s="71">
        <f>SUM(B11:B17)</f>
        <v>407595363</v>
      </c>
      <c r="C18" s="71">
        <f>SUM(C11:C17)</f>
        <v>0</v>
      </c>
      <c r="D18" s="72">
        <f aca="true" t="shared" si="1" ref="D18:Z18">SUM(D11:D17)</f>
        <v>446577338</v>
      </c>
      <c r="E18" s="73">
        <f t="shared" si="1"/>
        <v>446577338</v>
      </c>
      <c r="F18" s="73">
        <f t="shared" si="1"/>
        <v>26580089</v>
      </c>
      <c r="G18" s="73">
        <f t="shared" si="1"/>
        <v>18657391</v>
      </c>
      <c r="H18" s="73">
        <f t="shared" si="1"/>
        <v>24142930</v>
      </c>
      <c r="I18" s="73">
        <f t="shared" si="1"/>
        <v>69380410</v>
      </c>
      <c r="J18" s="73">
        <f t="shared" si="1"/>
        <v>27280768</v>
      </c>
      <c r="K18" s="73">
        <f t="shared" si="1"/>
        <v>24028112</v>
      </c>
      <c r="L18" s="73">
        <f t="shared" si="1"/>
        <v>20617436</v>
      </c>
      <c r="M18" s="73">
        <f t="shared" si="1"/>
        <v>71926316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141306726</v>
      </c>
      <c r="W18" s="73">
        <f t="shared" si="1"/>
        <v>225723000</v>
      </c>
      <c r="X18" s="73">
        <f t="shared" si="1"/>
        <v>-84416274</v>
      </c>
      <c r="Y18" s="67">
        <f>+IF(W18&lt;&gt;0,(X18/W18)*100,0)</f>
        <v>-37.39817120984569</v>
      </c>
      <c r="Z18" s="74">
        <f t="shared" si="1"/>
        <v>446577338</v>
      </c>
    </row>
    <row r="19" spans="1:26" ht="12.75">
      <c r="A19" s="70" t="s">
        <v>45</v>
      </c>
      <c r="B19" s="75">
        <f>+B10-B18</f>
        <v>-83637136</v>
      </c>
      <c r="C19" s="75">
        <f>+C10-C18</f>
        <v>0</v>
      </c>
      <c r="D19" s="76">
        <f aca="true" t="shared" si="2" ref="D19:Z19">+D10-D18</f>
        <v>-101556338</v>
      </c>
      <c r="E19" s="77">
        <f t="shared" si="2"/>
        <v>-101556338</v>
      </c>
      <c r="F19" s="77">
        <f t="shared" si="2"/>
        <v>43600964</v>
      </c>
      <c r="G19" s="77">
        <f t="shared" si="2"/>
        <v>-2947797</v>
      </c>
      <c r="H19" s="77">
        <f t="shared" si="2"/>
        <v>13319401</v>
      </c>
      <c r="I19" s="77">
        <f t="shared" si="2"/>
        <v>53972568</v>
      </c>
      <c r="J19" s="77">
        <f t="shared" si="2"/>
        <v>-4116866</v>
      </c>
      <c r="K19" s="77">
        <f t="shared" si="2"/>
        <v>35435</v>
      </c>
      <c r="L19" s="77">
        <f t="shared" si="2"/>
        <v>5130768</v>
      </c>
      <c r="M19" s="77">
        <f t="shared" si="2"/>
        <v>1049337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55021905</v>
      </c>
      <c r="W19" s="77">
        <f>IF(E10=E18,0,W10-W18)</f>
        <v>-11239658</v>
      </c>
      <c r="X19" s="77">
        <f t="shared" si="2"/>
        <v>66261563</v>
      </c>
      <c r="Y19" s="78">
        <f>+IF(W19&lt;&gt;0,(X19/W19)*100,0)</f>
        <v>-589.5336228201961</v>
      </c>
      <c r="Z19" s="79">
        <f t="shared" si="2"/>
        <v>-101556338</v>
      </c>
    </row>
    <row r="20" spans="1:26" ht="12.75">
      <c r="A20" s="58" t="s">
        <v>46</v>
      </c>
      <c r="B20" s="19">
        <v>47153187</v>
      </c>
      <c r="C20" s="19">
        <v>0</v>
      </c>
      <c r="D20" s="59">
        <v>32405788</v>
      </c>
      <c r="E20" s="60">
        <v>32405788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32405788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-36483949</v>
      </c>
      <c r="C22" s="86">
        <f>SUM(C19:C21)</f>
        <v>0</v>
      </c>
      <c r="D22" s="87">
        <f aca="true" t="shared" si="3" ref="D22:Z22">SUM(D19:D21)</f>
        <v>-69150550</v>
      </c>
      <c r="E22" s="88">
        <f t="shared" si="3"/>
        <v>-69150550</v>
      </c>
      <c r="F22" s="88">
        <f t="shared" si="3"/>
        <v>43600964</v>
      </c>
      <c r="G22" s="88">
        <f t="shared" si="3"/>
        <v>-2947797</v>
      </c>
      <c r="H22" s="88">
        <f t="shared" si="3"/>
        <v>13319401</v>
      </c>
      <c r="I22" s="88">
        <f t="shared" si="3"/>
        <v>53972568</v>
      </c>
      <c r="J22" s="88">
        <f t="shared" si="3"/>
        <v>-4116866</v>
      </c>
      <c r="K22" s="88">
        <f t="shared" si="3"/>
        <v>35435</v>
      </c>
      <c r="L22" s="88">
        <f t="shared" si="3"/>
        <v>5130768</v>
      </c>
      <c r="M22" s="88">
        <f t="shared" si="3"/>
        <v>1049337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55021905</v>
      </c>
      <c r="W22" s="88">
        <f t="shared" si="3"/>
        <v>-11239658</v>
      </c>
      <c r="X22" s="88">
        <f t="shared" si="3"/>
        <v>66261563</v>
      </c>
      <c r="Y22" s="89">
        <f>+IF(W22&lt;&gt;0,(X22/W22)*100,0)</f>
        <v>-589.5336228201961</v>
      </c>
      <c r="Z22" s="90">
        <f t="shared" si="3"/>
        <v>-69150550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-36483949</v>
      </c>
      <c r="C24" s="75">
        <f>SUM(C22:C23)</f>
        <v>0</v>
      </c>
      <c r="D24" s="76">
        <f aca="true" t="shared" si="4" ref="D24:Z24">SUM(D22:D23)</f>
        <v>-69150550</v>
      </c>
      <c r="E24" s="77">
        <f t="shared" si="4"/>
        <v>-69150550</v>
      </c>
      <c r="F24" s="77">
        <f t="shared" si="4"/>
        <v>43600964</v>
      </c>
      <c r="G24" s="77">
        <f t="shared" si="4"/>
        <v>-2947797</v>
      </c>
      <c r="H24" s="77">
        <f t="shared" si="4"/>
        <v>13319401</v>
      </c>
      <c r="I24" s="77">
        <f t="shared" si="4"/>
        <v>53972568</v>
      </c>
      <c r="J24" s="77">
        <f t="shared" si="4"/>
        <v>-4116866</v>
      </c>
      <c r="K24" s="77">
        <f t="shared" si="4"/>
        <v>35435</v>
      </c>
      <c r="L24" s="77">
        <f t="shared" si="4"/>
        <v>5130768</v>
      </c>
      <c r="M24" s="77">
        <f t="shared" si="4"/>
        <v>1049337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55021905</v>
      </c>
      <c r="W24" s="77">
        <f t="shared" si="4"/>
        <v>-11239658</v>
      </c>
      <c r="X24" s="77">
        <f t="shared" si="4"/>
        <v>66261563</v>
      </c>
      <c r="Y24" s="78">
        <f>+IF(W24&lt;&gt;0,(X24/W24)*100,0)</f>
        <v>-589.5336228201961</v>
      </c>
      <c r="Z24" s="79">
        <f t="shared" si="4"/>
        <v>-69150550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1217800381</v>
      </c>
      <c r="C27" s="22">
        <v>0</v>
      </c>
      <c r="D27" s="99">
        <v>33406000</v>
      </c>
      <c r="E27" s="100">
        <v>33406000</v>
      </c>
      <c r="F27" s="100">
        <v>4327831</v>
      </c>
      <c r="G27" s="100">
        <v>3277284</v>
      </c>
      <c r="H27" s="100">
        <v>4502140</v>
      </c>
      <c r="I27" s="100">
        <v>12107255</v>
      </c>
      <c r="J27" s="100">
        <v>1037705</v>
      </c>
      <c r="K27" s="100">
        <v>89868</v>
      </c>
      <c r="L27" s="100">
        <v>2575459</v>
      </c>
      <c r="M27" s="100">
        <v>3703032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15810287</v>
      </c>
      <c r="W27" s="100">
        <v>16703000</v>
      </c>
      <c r="X27" s="100">
        <v>-892713</v>
      </c>
      <c r="Y27" s="101">
        <v>-5.34</v>
      </c>
      <c r="Z27" s="102">
        <v>33406000</v>
      </c>
    </row>
    <row r="28" spans="1:26" ht="12.75">
      <c r="A28" s="103" t="s">
        <v>46</v>
      </c>
      <c r="B28" s="19">
        <v>1215364387</v>
      </c>
      <c r="C28" s="19">
        <v>0</v>
      </c>
      <c r="D28" s="59">
        <v>32406000</v>
      </c>
      <c r="E28" s="60">
        <v>32406000</v>
      </c>
      <c r="F28" s="60">
        <v>4327831</v>
      </c>
      <c r="G28" s="60">
        <v>3256214</v>
      </c>
      <c r="H28" s="60">
        <v>4502140</v>
      </c>
      <c r="I28" s="60">
        <v>12086185</v>
      </c>
      <c r="J28" s="60">
        <v>1037705</v>
      </c>
      <c r="K28" s="60">
        <v>89868</v>
      </c>
      <c r="L28" s="60">
        <v>2575459</v>
      </c>
      <c r="M28" s="60">
        <v>3703032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15789217</v>
      </c>
      <c r="W28" s="60">
        <v>16203000</v>
      </c>
      <c r="X28" s="60">
        <v>-413783</v>
      </c>
      <c r="Y28" s="61">
        <v>-2.55</v>
      </c>
      <c r="Z28" s="62">
        <v>32406000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2435994</v>
      </c>
      <c r="C31" s="19">
        <v>0</v>
      </c>
      <c r="D31" s="59">
        <v>1000000</v>
      </c>
      <c r="E31" s="60">
        <v>1000000</v>
      </c>
      <c r="F31" s="60">
        <v>0</v>
      </c>
      <c r="G31" s="60">
        <v>21070</v>
      </c>
      <c r="H31" s="60">
        <v>0</v>
      </c>
      <c r="I31" s="60">
        <v>21070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21070</v>
      </c>
      <c r="W31" s="60">
        <v>500000</v>
      </c>
      <c r="X31" s="60">
        <v>-478930</v>
      </c>
      <c r="Y31" s="61">
        <v>-95.79</v>
      </c>
      <c r="Z31" s="62">
        <v>1000000</v>
      </c>
    </row>
    <row r="32" spans="1:26" ht="12.75">
      <c r="A32" s="70" t="s">
        <v>54</v>
      </c>
      <c r="B32" s="22">
        <f>SUM(B28:B31)</f>
        <v>1217800381</v>
      </c>
      <c r="C32" s="22">
        <f>SUM(C28:C31)</f>
        <v>0</v>
      </c>
      <c r="D32" s="99">
        <f aca="true" t="shared" si="5" ref="D32:Z32">SUM(D28:D31)</f>
        <v>33406000</v>
      </c>
      <c r="E32" s="100">
        <f t="shared" si="5"/>
        <v>33406000</v>
      </c>
      <c r="F32" s="100">
        <f t="shared" si="5"/>
        <v>4327831</v>
      </c>
      <c r="G32" s="100">
        <f t="shared" si="5"/>
        <v>3277284</v>
      </c>
      <c r="H32" s="100">
        <f t="shared" si="5"/>
        <v>4502140</v>
      </c>
      <c r="I32" s="100">
        <f t="shared" si="5"/>
        <v>12107255</v>
      </c>
      <c r="J32" s="100">
        <f t="shared" si="5"/>
        <v>1037705</v>
      </c>
      <c r="K32" s="100">
        <f t="shared" si="5"/>
        <v>89868</v>
      </c>
      <c r="L32" s="100">
        <f t="shared" si="5"/>
        <v>2575459</v>
      </c>
      <c r="M32" s="100">
        <f t="shared" si="5"/>
        <v>3703032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15810287</v>
      </c>
      <c r="W32" s="100">
        <f t="shared" si="5"/>
        <v>16703000</v>
      </c>
      <c r="X32" s="100">
        <f t="shared" si="5"/>
        <v>-892713</v>
      </c>
      <c r="Y32" s="101">
        <f>+IF(W32&lt;&gt;0,(X32/W32)*100,0)</f>
        <v>-5.3446267137639945</v>
      </c>
      <c r="Z32" s="102">
        <f t="shared" si="5"/>
        <v>33406000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142553528</v>
      </c>
      <c r="C35" s="19">
        <v>0</v>
      </c>
      <c r="D35" s="59">
        <v>123429000</v>
      </c>
      <c r="E35" s="60">
        <v>123429000</v>
      </c>
      <c r="F35" s="60">
        <v>116630684</v>
      </c>
      <c r="G35" s="60">
        <v>111232989</v>
      </c>
      <c r="H35" s="60">
        <v>116802537</v>
      </c>
      <c r="I35" s="60">
        <v>116802537</v>
      </c>
      <c r="J35" s="60">
        <v>114192359</v>
      </c>
      <c r="K35" s="60">
        <v>116951225</v>
      </c>
      <c r="L35" s="60">
        <v>164212091</v>
      </c>
      <c r="M35" s="60">
        <v>164212091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164212091</v>
      </c>
      <c r="W35" s="60">
        <v>61714500</v>
      </c>
      <c r="X35" s="60">
        <v>102497591</v>
      </c>
      <c r="Y35" s="61">
        <v>166.08</v>
      </c>
      <c r="Z35" s="62">
        <v>123429000</v>
      </c>
    </row>
    <row r="36" spans="1:26" ht="12.75">
      <c r="A36" s="58" t="s">
        <v>57</v>
      </c>
      <c r="B36" s="19">
        <v>1808126961</v>
      </c>
      <c r="C36" s="19">
        <v>0</v>
      </c>
      <c r="D36" s="59">
        <v>1881162000</v>
      </c>
      <c r="E36" s="60">
        <v>1881162000</v>
      </c>
      <c r="F36" s="60">
        <v>1860034342</v>
      </c>
      <c r="G36" s="60">
        <v>1814870011</v>
      </c>
      <c r="H36" s="60">
        <v>1821921807</v>
      </c>
      <c r="I36" s="60">
        <v>1821921807</v>
      </c>
      <c r="J36" s="60">
        <v>1825779591</v>
      </c>
      <c r="K36" s="60">
        <v>1805707739</v>
      </c>
      <c r="L36" s="60">
        <v>1809368486</v>
      </c>
      <c r="M36" s="60">
        <v>1809368486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1809368486</v>
      </c>
      <c r="W36" s="60">
        <v>940581000</v>
      </c>
      <c r="X36" s="60">
        <v>868787486</v>
      </c>
      <c r="Y36" s="61">
        <v>92.37</v>
      </c>
      <c r="Z36" s="62">
        <v>1881162000</v>
      </c>
    </row>
    <row r="37" spans="1:26" ht="12.75">
      <c r="A37" s="58" t="s">
        <v>58</v>
      </c>
      <c r="B37" s="19">
        <v>426718769</v>
      </c>
      <c r="C37" s="19">
        <v>0</v>
      </c>
      <c r="D37" s="59">
        <v>338226000</v>
      </c>
      <c r="E37" s="60">
        <v>338226000</v>
      </c>
      <c r="F37" s="60">
        <v>402996236</v>
      </c>
      <c r="G37" s="60">
        <v>396401839</v>
      </c>
      <c r="H37" s="60">
        <v>395054581</v>
      </c>
      <c r="I37" s="60">
        <v>395054581</v>
      </c>
      <c r="J37" s="60">
        <v>414172897</v>
      </c>
      <c r="K37" s="60">
        <v>425978304</v>
      </c>
      <c r="L37" s="60">
        <v>413097918</v>
      </c>
      <c r="M37" s="60">
        <v>413097918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413097918</v>
      </c>
      <c r="W37" s="60">
        <v>169113000</v>
      </c>
      <c r="X37" s="60">
        <v>243984918</v>
      </c>
      <c r="Y37" s="61">
        <v>144.27</v>
      </c>
      <c r="Z37" s="62">
        <v>338226000</v>
      </c>
    </row>
    <row r="38" spans="1:26" ht="12.75">
      <c r="A38" s="58" t="s">
        <v>59</v>
      </c>
      <c r="B38" s="19">
        <v>28309065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32219</v>
      </c>
      <c r="L38" s="60">
        <v>62455177</v>
      </c>
      <c r="M38" s="60">
        <v>62455177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62455177</v>
      </c>
      <c r="W38" s="60"/>
      <c r="X38" s="60">
        <v>62455177</v>
      </c>
      <c r="Y38" s="61">
        <v>0</v>
      </c>
      <c r="Z38" s="62">
        <v>0</v>
      </c>
    </row>
    <row r="39" spans="1:26" ht="12.75">
      <c r="A39" s="58" t="s">
        <v>60</v>
      </c>
      <c r="B39" s="19">
        <v>1495652655</v>
      </c>
      <c r="C39" s="19">
        <v>0</v>
      </c>
      <c r="D39" s="59">
        <v>1666365000</v>
      </c>
      <c r="E39" s="60">
        <v>1666365000</v>
      </c>
      <c r="F39" s="60">
        <v>1573668790</v>
      </c>
      <c r="G39" s="60">
        <v>1529701161</v>
      </c>
      <c r="H39" s="60">
        <v>1543669763</v>
      </c>
      <c r="I39" s="60">
        <v>1543669763</v>
      </c>
      <c r="J39" s="60">
        <v>1525799053</v>
      </c>
      <c r="K39" s="60">
        <v>1496648441</v>
      </c>
      <c r="L39" s="60">
        <v>1498027482</v>
      </c>
      <c r="M39" s="60">
        <v>1498027482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1498027482</v>
      </c>
      <c r="W39" s="60">
        <v>833182500</v>
      </c>
      <c r="X39" s="60">
        <v>664844982</v>
      </c>
      <c r="Y39" s="61">
        <v>79.8</v>
      </c>
      <c r="Z39" s="62">
        <v>1666365000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68037199</v>
      </c>
      <c r="C42" s="19">
        <v>0</v>
      </c>
      <c r="D42" s="59">
        <v>-4225000</v>
      </c>
      <c r="E42" s="60">
        <v>-4225000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23492000</v>
      </c>
      <c r="X42" s="60">
        <v>-23492000</v>
      </c>
      <c r="Y42" s="61">
        <v>-100</v>
      </c>
      <c r="Z42" s="62">
        <v>-4225000</v>
      </c>
    </row>
    <row r="43" spans="1:26" ht="12.75">
      <c r="A43" s="58" t="s">
        <v>63</v>
      </c>
      <c r="B43" s="19">
        <v>0</v>
      </c>
      <c r="C43" s="19">
        <v>0</v>
      </c>
      <c r="D43" s="59">
        <v>-32407000</v>
      </c>
      <c r="E43" s="60">
        <v>-32407000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-22203000</v>
      </c>
      <c r="X43" s="60">
        <v>22203000</v>
      </c>
      <c r="Y43" s="61">
        <v>-100</v>
      </c>
      <c r="Z43" s="62">
        <v>-32407000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76307843</v>
      </c>
      <c r="C45" s="22">
        <v>0</v>
      </c>
      <c r="D45" s="99">
        <v>-36632000</v>
      </c>
      <c r="E45" s="100">
        <v>-36632000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1289000</v>
      </c>
      <c r="X45" s="100">
        <v>-1289000</v>
      </c>
      <c r="Y45" s="101">
        <v>-100</v>
      </c>
      <c r="Z45" s="102">
        <v>-36632000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19935524</v>
      </c>
      <c r="C49" s="52">
        <v>0</v>
      </c>
      <c r="D49" s="129">
        <v>15369243</v>
      </c>
      <c r="E49" s="54">
        <v>12895541</v>
      </c>
      <c r="F49" s="54">
        <v>0</v>
      </c>
      <c r="G49" s="54">
        <v>0</v>
      </c>
      <c r="H49" s="54">
        <v>0</v>
      </c>
      <c r="I49" s="54">
        <v>13497142</v>
      </c>
      <c r="J49" s="54">
        <v>0</v>
      </c>
      <c r="K49" s="54">
        <v>0</v>
      </c>
      <c r="L49" s="54">
        <v>0</v>
      </c>
      <c r="M49" s="54">
        <v>13314137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12954289</v>
      </c>
      <c r="W49" s="54">
        <v>87177840</v>
      </c>
      <c r="X49" s="54">
        <v>479359625</v>
      </c>
      <c r="Y49" s="54">
        <v>654503341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33236028</v>
      </c>
      <c r="C51" s="52">
        <v>0</v>
      </c>
      <c r="D51" s="129">
        <v>14003175</v>
      </c>
      <c r="E51" s="54">
        <v>13016585</v>
      </c>
      <c r="F51" s="54">
        <v>0</v>
      </c>
      <c r="G51" s="54">
        <v>0</v>
      </c>
      <c r="H51" s="54">
        <v>0</v>
      </c>
      <c r="I51" s="54">
        <v>16325842</v>
      </c>
      <c r="J51" s="54">
        <v>0</v>
      </c>
      <c r="K51" s="54">
        <v>0</v>
      </c>
      <c r="L51" s="54">
        <v>0</v>
      </c>
      <c r="M51" s="54">
        <v>5399449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16142214</v>
      </c>
      <c r="W51" s="54">
        <v>90198590</v>
      </c>
      <c r="X51" s="54">
        <v>227380518</v>
      </c>
      <c r="Y51" s="54">
        <v>415702401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82.30374742545928</v>
      </c>
      <c r="E58" s="7">
        <f t="shared" si="6"/>
        <v>82.30374742545928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71.01298335186607</v>
      </c>
      <c r="X58" s="7">
        <f t="shared" si="6"/>
        <v>0</v>
      </c>
      <c r="Y58" s="7">
        <f t="shared" si="6"/>
        <v>0</v>
      </c>
      <c r="Z58" s="8">
        <f t="shared" si="6"/>
        <v>82.30374742545928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80.0008816009874</v>
      </c>
      <c r="E59" s="10">
        <f t="shared" si="7"/>
        <v>80.0008816009874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80</v>
      </c>
      <c r="X59" s="10">
        <f t="shared" si="7"/>
        <v>0</v>
      </c>
      <c r="Y59" s="10">
        <f t="shared" si="7"/>
        <v>0</v>
      </c>
      <c r="Z59" s="11">
        <f t="shared" si="7"/>
        <v>80.0008816009874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79.99976379301181</v>
      </c>
      <c r="E60" s="13">
        <f t="shared" si="7"/>
        <v>79.99976379301181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66.58646472392637</v>
      </c>
      <c r="X60" s="13">
        <f t="shared" si="7"/>
        <v>0</v>
      </c>
      <c r="Y60" s="13">
        <f t="shared" si="7"/>
        <v>0</v>
      </c>
      <c r="Z60" s="14">
        <f t="shared" si="7"/>
        <v>79.99976379301181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79.99975602020153</v>
      </c>
      <c r="E61" s="13">
        <f t="shared" si="7"/>
        <v>79.99975602020153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65.5628386314553</v>
      </c>
      <c r="X61" s="13">
        <f t="shared" si="7"/>
        <v>0</v>
      </c>
      <c r="Y61" s="13">
        <f t="shared" si="7"/>
        <v>0</v>
      </c>
      <c r="Z61" s="14">
        <f t="shared" si="7"/>
        <v>79.99975602020153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79.99956629223229</v>
      </c>
      <c r="E62" s="13">
        <f t="shared" si="7"/>
        <v>79.99956629223229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76.41031727193607</v>
      </c>
      <c r="X62" s="13">
        <f t="shared" si="7"/>
        <v>0</v>
      </c>
      <c r="Y62" s="13">
        <f t="shared" si="7"/>
        <v>0</v>
      </c>
      <c r="Z62" s="14">
        <f t="shared" si="7"/>
        <v>79.99956629223229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79.99898291293735</v>
      </c>
      <c r="E63" s="13">
        <f t="shared" si="7"/>
        <v>79.99898291293735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42.31266149870801</v>
      </c>
      <c r="X63" s="13">
        <f t="shared" si="7"/>
        <v>0</v>
      </c>
      <c r="Y63" s="13">
        <f t="shared" si="7"/>
        <v>0</v>
      </c>
      <c r="Z63" s="14">
        <f t="shared" si="7"/>
        <v>79.99898291293735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80.0009263118892</v>
      </c>
      <c r="E64" s="13">
        <f t="shared" si="7"/>
        <v>80.0009263118892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80.0009263118892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100.89686098654708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209742531</v>
      </c>
      <c r="C67" s="24"/>
      <c r="D67" s="25">
        <v>217029000</v>
      </c>
      <c r="E67" s="26">
        <v>217029000</v>
      </c>
      <c r="F67" s="26">
        <v>23647516</v>
      </c>
      <c r="G67" s="26">
        <v>15207585</v>
      </c>
      <c r="H67" s="26">
        <v>23841595</v>
      </c>
      <c r="I67" s="26">
        <v>62696696</v>
      </c>
      <c r="J67" s="26">
        <v>22824904</v>
      </c>
      <c r="K67" s="26">
        <v>23794255</v>
      </c>
      <c r="L67" s="26">
        <v>24444992</v>
      </c>
      <c r="M67" s="26">
        <v>71064151</v>
      </c>
      <c r="N67" s="26"/>
      <c r="O67" s="26"/>
      <c r="P67" s="26"/>
      <c r="Q67" s="26"/>
      <c r="R67" s="26"/>
      <c r="S67" s="26"/>
      <c r="T67" s="26"/>
      <c r="U67" s="26"/>
      <c r="V67" s="26">
        <v>133760847</v>
      </c>
      <c r="W67" s="26">
        <v>127702000</v>
      </c>
      <c r="X67" s="26"/>
      <c r="Y67" s="25"/>
      <c r="Z67" s="27">
        <v>217029000</v>
      </c>
    </row>
    <row r="68" spans="1:26" ht="12.75" hidden="1">
      <c r="A68" s="37" t="s">
        <v>31</v>
      </c>
      <c r="B68" s="19">
        <v>21182062</v>
      </c>
      <c r="C68" s="19"/>
      <c r="D68" s="20">
        <v>22686000</v>
      </c>
      <c r="E68" s="21">
        <v>22686000</v>
      </c>
      <c r="F68" s="21">
        <v>1872806</v>
      </c>
      <c r="G68" s="21">
        <v>1862304</v>
      </c>
      <c r="H68" s="21">
        <v>1873315</v>
      </c>
      <c r="I68" s="21">
        <v>5608425</v>
      </c>
      <c r="J68" s="21">
        <v>1893515</v>
      </c>
      <c r="K68" s="21">
        <v>1883802</v>
      </c>
      <c r="L68" s="21">
        <v>1883974</v>
      </c>
      <c r="M68" s="21">
        <v>5661291</v>
      </c>
      <c r="N68" s="21"/>
      <c r="O68" s="21"/>
      <c r="P68" s="21"/>
      <c r="Q68" s="21"/>
      <c r="R68" s="21"/>
      <c r="S68" s="21"/>
      <c r="T68" s="21"/>
      <c r="U68" s="21"/>
      <c r="V68" s="21">
        <v>11269716</v>
      </c>
      <c r="W68" s="21">
        <v>11340000</v>
      </c>
      <c r="X68" s="21"/>
      <c r="Y68" s="20"/>
      <c r="Z68" s="23">
        <v>22686000</v>
      </c>
    </row>
    <row r="69" spans="1:26" ht="12.75" hidden="1">
      <c r="A69" s="38" t="s">
        <v>32</v>
      </c>
      <c r="B69" s="19">
        <v>165172280</v>
      </c>
      <c r="C69" s="19"/>
      <c r="D69" s="20">
        <v>169343000</v>
      </c>
      <c r="E69" s="21">
        <v>169343000</v>
      </c>
      <c r="F69" s="21">
        <v>18454641</v>
      </c>
      <c r="G69" s="21">
        <v>9963341</v>
      </c>
      <c r="H69" s="21">
        <v>18638046</v>
      </c>
      <c r="I69" s="21">
        <v>47056028</v>
      </c>
      <c r="J69" s="21">
        <v>18806910</v>
      </c>
      <c r="K69" s="21">
        <v>21913359</v>
      </c>
      <c r="L69" s="21">
        <v>20282986</v>
      </c>
      <c r="M69" s="21">
        <v>61003255</v>
      </c>
      <c r="N69" s="21"/>
      <c r="O69" s="21"/>
      <c r="P69" s="21"/>
      <c r="Q69" s="21"/>
      <c r="R69" s="21"/>
      <c r="S69" s="21"/>
      <c r="T69" s="21"/>
      <c r="U69" s="21"/>
      <c r="V69" s="21">
        <v>108059283</v>
      </c>
      <c r="W69" s="21">
        <v>104320000</v>
      </c>
      <c r="X69" s="21"/>
      <c r="Y69" s="20"/>
      <c r="Z69" s="23">
        <v>169343000</v>
      </c>
    </row>
    <row r="70" spans="1:26" ht="12.75" hidden="1">
      <c r="A70" s="39" t="s">
        <v>103</v>
      </c>
      <c r="B70" s="19">
        <v>82361645</v>
      </c>
      <c r="C70" s="19"/>
      <c r="D70" s="20">
        <v>81974000</v>
      </c>
      <c r="E70" s="21">
        <v>81974000</v>
      </c>
      <c r="F70" s="21">
        <v>10302150</v>
      </c>
      <c r="G70" s="21">
        <v>5097562</v>
      </c>
      <c r="H70" s="21">
        <v>10024560</v>
      </c>
      <c r="I70" s="21">
        <v>25424272</v>
      </c>
      <c r="J70" s="21">
        <v>9169139</v>
      </c>
      <c r="K70" s="21">
        <v>10398494</v>
      </c>
      <c r="L70" s="21">
        <v>9809099</v>
      </c>
      <c r="M70" s="21">
        <v>29376732</v>
      </c>
      <c r="N70" s="21"/>
      <c r="O70" s="21"/>
      <c r="P70" s="21"/>
      <c r="Q70" s="21"/>
      <c r="R70" s="21"/>
      <c r="S70" s="21"/>
      <c r="T70" s="21"/>
      <c r="U70" s="21"/>
      <c r="V70" s="21">
        <v>54801004</v>
      </c>
      <c r="W70" s="21">
        <v>52786000</v>
      </c>
      <c r="X70" s="21"/>
      <c r="Y70" s="20"/>
      <c r="Z70" s="23">
        <v>81974000</v>
      </c>
    </row>
    <row r="71" spans="1:26" ht="12.75" hidden="1">
      <c r="A71" s="39" t="s">
        <v>104</v>
      </c>
      <c r="B71" s="19">
        <v>46521201</v>
      </c>
      <c r="C71" s="19"/>
      <c r="D71" s="20">
        <v>46114000</v>
      </c>
      <c r="E71" s="21">
        <v>46114000</v>
      </c>
      <c r="F71" s="21">
        <v>3519290</v>
      </c>
      <c r="G71" s="21">
        <v>231395</v>
      </c>
      <c r="H71" s="21">
        <v>3973731</v>
      </c>
      <c r="I71" s="21">
        <v>7724416</v>
      </c>
      <c r="J71" s="21">
        <v>5147237</v>
      </c>
      <c r="K71" s="21">
        <v>5194525</v>
      </c>
      <c r="L71" s="21">
        <v>5076185</v>
      </c>
      <c r="M71" s="21">
        <v>15417947</v>
      </c>
      <c r="N71" s="21"/>
      <c r="O71" s="21"/>
      <c r="P71" s="21"/>
      <c r="Q71" s="21"/>
      <c r="R71" s="21"/>
      <c r="S71" s="21"/>
      <c r="T71" s="21"/>
      <c r="U71" s="21"/>
      <c r="V71" s="21">
        <v>23142363</v>
      </c>
      <c r="W71" s="21">
        <v>25278000</v>
      </c>
      <c r="X71" s="21"/>
      <c r="Y71" s="20"/>
      <c r="Z71" s="23">
        <v>46114000</v>
      </c>
    </row>
    <row r="72" spans="1:26" ht="12.75" hidden="1">
      <c r="A72" s="39" t="s">
        <v>105</v>
      </c>
      <c r="B72" s="19">
        <v>18530144</v>
      </c>
      <c r="C72" s="19"/>
      <c r="D72" s="20">
        <v>19664000</v>
      </c>
      <c r="E72" s="21">
        <v>19664000</v>
      </c>
      <c r="F72" s="21">
        <v>2718386</v>
      </c>
      <c r="G72" s="21">
        <v>2717959</v>
      </c>
      <c r="H72" s="21">
        <v>2716369</v>
      </c>
      <c r="I72" s="21">
        <v>8152714</v>
      </c>
      <c r="J72" s="21">
        <v>2717843</v>
      </c>
      <c r="K72" s="21">
        <v>4308710</v>
      </c>
      <c r="L72" s="21">
        <v>3525482</v>
      </c>
      <c r="M72" s="21">
        <v>10552035</v>
      </c>
      <c r="N72" s="21"/>
      <c r="O72" s="21"/>
      <c r="P72" s="21"/>
      <c r="Q72" s="21"/>
      <c r="R72" s="21"/>
      <c r="S72" s="21"/>
      <c r="T72" s="21"/>
      <c r="U72" s="21"/>
      <c r="V72" s="21">
        <v>18704749</v>
      </c>
      <c r="W72" s="21">
        <v>18576000</v>
      </c>
      <c r="X72" s="21"/>
      <c r="Y72" s="20"/>
      <c r="Z72" s="23">
        <v>19664000</v>
      </c>
    </row>
    <row r="73" spans="1:26" ht="12.75" hidden="1">
      <c r="A73" s="39" t="s">
        <v>106</v>
      </c>
      <c r="B73" s="19">
        <v>17759290</v>
      </c>
      <c r="C73" s="19"/>
      <c r="D73" s="20">
        <v>21591000</v>
      </c>
      <c r="E73" s="21">
        <v>21591000</v>
      </c>
      <c r="F73" s="21">
        <v>1786049</v>
      </c>
      <c r="G73" s="21">
        <v>1767842</v>
      </c>
      <c r="H73" s="21">
        <v>1784080</v>
      </c>
      <c r="I73" s="21">
        <v>5337971</v>
      </c>
      <c r="J73" s="21">
        <v>1772691</v>
      </c>
      <c r="K73" s="21">
        <v>1783816</v>
      </c>
      <c r="L73" s="21">
        <v>1775380</v>
      </c>
      <c r="M73" s="21">
        <v>5331887</v>
      </c>
      <c r="N73" s="21"/>
      <c r="O73" s="21"/>
      <c r="P73" s="21"/>
      <c r="Q73" s="21"/>
      <c r="R73" s="21"/>
      <c r="S73" s="21"/>
      <c r="T73" s="21"/>
      <c r="U73" s="21"/>
      <c r="V73" s="21">
        <v>10669858</v>
      </c>
      <c r="W73" s="21">
        <v>7680000</v>
      </c>
      <c r="X73" s="21"/>
      <c r="Y73" s="20"/>
      <c r="Z73" s="23">
        <v>21591000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128766</v>
      </c>
      <c r="G74" s="21">
        <v>148583</v>
      </c>
      <c r="H74" s="21">
        <v>139306</v>
      </c>
      <c r="I74" s="21">
        <v>416655</v>
      </c>
      <c r="J74" s="21"/>
      <c r="K74" s="21">
        <v>227814</v>
      </c>
      <c r="L74" s="21">
        <v>96840</v>
      </c>
      <c r="M74" s="21">
        <v>324654</v>
      </c>
      <c r="N74" s="21"/>
      <c r="O74" s="21"/>
      <c r="P74" s="21"/>
      <c r="Q74" s="21"/>
      <c r="R74" s="21"/>
      <c r="S74" s="21"/>
      <c r="T74" s="21"/>
      <c r="U74" s="21"/>
      <c r="V74" s="21">
        <v>741309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23388189</v>
      </c>
      <c r="C75" s="28"/>
      <c r="D75" s="29">
        <v>25000000</v>
      </c>
      <c r="E75" s="30">
        <v>25000000</v>
      </c>
      <c r="F75" s="30">
        <v>3320069</v>
      </c>
      <c r="G75" s="30">
        <v>3381940</v>
      </c>
      <c r="H75" s="30">
        <v>3330234</v>
      </c>
      <c r="I75" s="30">
        <v>10032243</v>
      </c>
      <c r="J75" s="30">
        <v>2124479</v>
      </c>
      <c r="K75" s="30">
        <v>-2906</v>
      </c>
      <c r="L75" s="30">
        <v>2278032</v>
      </c>
      <c r="M75" s="30">
        <v>4399605</v>
      </c>
      <c r="N75" s="30"/>
      <c r="O75" s="30"/>
      <c r="P75" s="30"/>
      <c r="Q75" s="30"/>
      <c r="R75" s="30"/>
      <c r="S75" s="30"/>
      <c r="T75" s="30"/>
      <c r="U75" s="30"/>
      <c r="V75" s="30">
        <v>14431848</v>
      </c>
      <c r="W75" s="30">
        <v>12042000</v>
      </c>
      <c r="X75" s="30"/>
      <c r="Y75" s="29"/>
      <c r="Z75" s="31">
        <v>25000000</v>
      </c>
    </row>
    <row r="76" spans="1:26" ht="12.75" hidden="1">
      <c r="A76" s="42" t="s">
        <v>288</v>
      </c>
      <c r="B76" s="32">
        <v>209742531</v>
      </c>
      <c r="C76" s="32"/>
      <c r="D76" s="33">
        <v>178623000</v>
      </c>
      <c r="E76" s="34">
        <v>178623000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90685000</v>
      </c>
      <c r="X76" s="34"/>
      <c r="Y76" s="33"/>
      <c r="Z76" s="35">
        <v>178623000</v>
      </c>
    </row>
    <row r="77" spans="1:26" ht="12.75" hidden="1">
      <c r="A77" s="37" t="s">
        <v>31</v>
      </c>
      <c r="B77" s="19">
        <v>21182062</v>
      </c>
      <c r="C77" s="19"/>
      <c r="D77" s="20">
        <v>18149000</v>
      </c>
      <c r="E77" s="21">
        <v>18149000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9072000</v>
      </c>
      <c r="X77" s="21"/>
      <c r="Y77" s="20"/>
      <c r="Z77" s="23">
        <v>18149000</v>
      </c>
    </row>
    <row r="78" spans="1:26" ht="12.75" hidden="1">
      <c r="A78" s="38" t="s">
        <v>32</v>
      </c>
      <c r="B78" s="19">
        <v>165172280</v>
      </c>
      <c r="C78" s="19"/>
      <c r="D78" s="20">
        <v>135474000</v>
      </c>
      <c r="E78" s="21">
        <v>135474000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69463000</v>
      </c>
      <c r="X78" s="21"/>
      <c r="Y78" s="20"/>
      <c r="Z78" s="23">
        <v>135474000</v>
      </c>
    </row>
    <row r="79" spans="1:26" ht="12.75" hidden="1">
      <c r="A79" s="39" t="s">
        <v>103</v>
      </c>
      <c r="B79" s="19">
        <v>82361645</v>
      </c>
      <c r="C79" s="19"/>
      <c r="D79" s="20">
        <v>65579000</v>
      </c>
      <c r="E79" s="21">
        <v>65579000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34608000</v>
      </c>
      <c r="X79" s="21"/>
      <c r="Y79" s="20"/>
      <c r="Z79" s="23">
        <v>65579000</v>
      </c>
    </row>
    <row r="80" spans="1:26" ht="12.75" hidden="1">
      <c r="A80" s="39" t="s">
        <v>104</v>
      </c>
      <c r="B80" s="19">
        <v>46521201</v>
      </c>
      <c r="C80" s="19"/>
      <c r="D80" s="20">
        <v>36891000</v>
      </c>
      <c r="E80" s="21">
        <v>36891000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19315000</v>
      </c>
      <c r="X80" s="21"/>
      <c r="Y80" s="20"/>
      <c r="Z80" s="23">
        <v>36891000</v>
      </c>
    </row>
    <row r="81" spans="1:26" ht="12.75" hidden="1">
      <c r="A81" s="39" t="s">
        <v>105</v>
      </c>
      <c r="B81" s="19">
        <v>18530144</v>
      </c>
      <c r="C81" s="19"/>
      <c r="D81" s="20">
        <v>15731000</v>
      </c>
      <c r="E81" s="21">
        <v>15731000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7860000</v>
      </c>
      <c r="X81" s="21"/>
      <c r="Y81" s="20"/>
      <c r="Z81" s="23">
        <v>15731000</v>
      </c>
    </row>
    <row r="82" spans="1:26" ht="12.75" hidden="1">
      <c r="A82" s="39" t="s">
        <v>106</v>
      </c>
      <c r="B82" s="19">
        <v>17759290</v>
      </c>
      <c r="C82" s="19"/>
      <c r="D82" s="20">
        <v>17273000</v>
      </c>
      <c r="E82" s="21">
        <v>17273000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7680000</v>
      </c>
      <c r="X82" s="21"/>
      <c r="Y82" s="20"/>
      <c r="Z82" s="23">
        <v>17273000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23388189</v>
      </c>
      <c r="C84" s="28"/>
      <c r="D84" s="29">
        <v>25000000</v>
      </c>
      <c r="E84" s="30">
        <v>25000000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12150000</v>
      </c>
      <c r="X84" s="30"/>
      <c r="Y84" s="29"/>
      <c r="Z84" s="31">
        <v>25000000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5510000</v>
      </c>
      <c r="F5" s="358">
        <f t="shared" si="0"/>
        <v>5510000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2755000</v>
      </c>
      <c r="Y5" s="358">
        <f t="shared" si="0"/>
        <v>-2755000</v>
      </c>
      <c r="Z5" s="359">
        <f>+IF(X5&lt;&gt;0,+(Y5/X5)*100,0)</f>
        <v>-100</v>
      </c>
      <c r="AA5" s="360">
        <f>+AA6+AA8+AA11+AA13+AA15</f>
        <v>5510000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690000</v>
      </c>
      <c r="F6" s="59">
        <f t="shared" si="1"/>
        <v>690000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345000</v>
      </c>
      <c r="Y6" s="59">
        <f t="shared" si="1"/>
        <v>-345000</v>
      </c>
      <c r="Z6" s="61">
        <f>+IF(X6&lt;&gt;0,+(Y6/X6)*100,0)</f>
        <v>-100</v>
      </c>
      <c r="AA6" s="62">
        <f t="shared" si="1"/>
        <v>690000</v>
      </c>
    </row>
    <row r="7" spans="1:27" ht="12.75">
      <c r="A7" s="291" t="s">
        <v>230</v>
      </c>
      <c r="B7" s="142"/>
      <c r="C7" s="60"/>
      <c r="D7" s="340"/>
      <c r="E7" s="60">
        <v>690000</v>
      </c>
      <c r="F7" s="59">
        <v>690000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345000</v>
      </c>
      <c r="Y7" s="59">
        <v>-345000</v>
      </c>
      <c r="Z7" s="61">
        <v>-100</v>
      </c>
      <c r="AA7" s="62">
        <v>690000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4290000</v>
      </c>
      <c r="F8" s="59">
        <f t="shared" si="2"/>
        <v>4290000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2145000</v>
      </c>
      <c r="Y8" s="59">
        <f t="shared" si="2"/>
        <v>-2145000</v>
      </c>
      <c r="Z8" s="61">
        <f>+IF(X8&lt;&gt;0,+(Y8/X8)*100,0)</f>
        <v>-100</v>
      </c>
      <c r="AA8" s="62">
        <f>SUM(AA9:AA10)</f>
        <v>4290000</v>
      </c>
    </row>
    <row r="9" spans="1:27" ht="12.75">
      <c r="A9" s="291" t="s">
        <v>231</v>
      </c>
      <c r="B9" s="142"/>
      <c r="C9" s="60"/>
      <c r="D9" s="340"/>
      <c r="E9" s="60">
        <v>4290000</v>
      </c>
      <c r="F9" s="59">
        <v>4290000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2145000</v>
      </c>
      <c r="Y9" s="59">
        <v>-2145000</v>
      </c>
      <c r="Z9" s="61">
        <v>-100</v>
      </c>
      <c r="AA9" s="62">
        <v>4290000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530000</v>
      </c>
      <c r="F11" s="364">
        <f t="shared" si="3"/>
        <v>530000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265000</v>
      </c>
      <c r="Y11" s="364">
        <f t="shared" si="3"/>
        <v>-265000</v>
      </c>
      <c r="Z11" s="365">
        <f>+IF(X11&lt;&gt;0,+(Y11/X11)*100,0)</f>
        <v>-100</v>
      </c>
      <c r="AA11" s="366">
        <f t="shared" si="3"/>
        <v>530000</v>
      </c>
    </row>
    <row r="12" spans="1:27" ht="12.75">
      <c r="A12" s="291" t="s">
        <v>233</v>
      </c>
      <c r="B12" s="136"/>
      <c r="C12" s="60"/>
      <c r="D12" s="340"/>
      <c r="E12" s="60">
        <v>530000</v>
      </c>
      <c r="F12" s="59">
        <v>530000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265000</v>
      </c>
      <c r="Y12" s="59">
        <v>-265000</v>
      </c>
      <c r="Z12" s="61">
        <v>-100</v>
      </c>
      <c r="AA12" s="62">
        <v>530000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2628000</v>
      </c>
      <c r="F40" s="345">
        <f t="shared" si="9"/>
        <v>2628000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1314000</v>
      </c>
      <c r="Y40" s="345">
        <f t="shared" si="9"/>
        <v>-1314000</v>
      </c>
      <c r="Z40" s="336">
        <f>+IF(X40&lt;&gt;0,+(Y40/X40)*100,0)</f>
        <v>-100</v>
      </c>
      <c r="AA40" s="350">
        <f>SUM(AA41:AA49)</f>
        <v>2628000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2628000</v>
      </c>
      <c r="F44" s="53">
        <v>2628000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1314000</v>
      </c>
      <c r="Y44" s="53">
        <v>-1314000</v>
      </c>
      <c r="Z44" s="94">
        <v>-100</v>
      </c>
      <c r="AA44" s="95">
        <v>2628000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8138000</v>
      </c>
      <c r="F60" s="264">
        <f t="shared" si="14"/>
        <v>8138000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4069000</v>
      </c>
      <c r="Y60" s="264">
        <f t="shared" si="14"/>
        <v>-4069000</v>
      </c>
      <c r="Z60" s="337">
        <f>+IF(X60&lt;&gt;0,+(Y60/X60)*100,0)</f>
        <v>-100</v>
      </c>
      <c r="AA60" s="232">
        <f>+AA57+AA54+AA51+AA40+AA37+AA34+AA22+AA5</f>
        <v>8138000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160520964</v>
      </c>
      <c r="D5" s="153">
        <f>SUM(D6:D8)</f>
        <v>0</v>
      </c>
      <c r="E5" s="154">
        <f t="shared" si="0"/>
        <v>164646000</v>
      </c>
      <c r="F5" s="100">
        <f t="shared" si="0"/>
        <v>164646000</v>
      </c>
      <c r="G5" s="100">
        <f t="shared" si="0"/>
        <v>51691400</v>
      </c>
      <c r="H5" s="100">
        <f t="shared" si="0"/>
        <v>5533108</v>
      </c>
      <c r="I5" s="100">
        <f t="shared" si="0"/>
        <v>5420310</v>
      </c>
      <c r="J5" s="100">
        <f t="shared" si="0"/>
        <v>62644818</v>
      </c>
      <c r="K5" s="100">
        <f t="shared" si="0"/>
        <v>4232843</v>
      </c>
      <c r="L5" s="100">
        <f t="shared" si="0"/>
        <v>2111680</v>
      </c>
      <c r="M5" s="100">
        <f t="shared" si="0"/>
        <v>4311342</v>
      </c>
      <c r="N5" s="100">
        <f t="shared" si="0"/>
        <v>10655865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73300683</v>
      </c>
      <c r="X5" s="100">
        <f t="shared" si="0"/>
        <v>85986000</v>
      </c>
      <c r="Y5" s="100">
        <f t="shared" si="0"/>
        <v>-12685317</v>
      </c>
      <c r="Z5" s="137">
        <f>+IF(X5&lt;&gt;0,+(Y5/X5)*100,0)</f>
        <v>-14.75277021840765</v>
      </c>
      <c r="AA5" s="153">
        <f>SUM(AA6:AA8)</f>
        <v>164646000</v>
      </c>
    </row>
    <row r="6" spans="1:27" ht="12.75">
      <c r="A6" s="138" t="s">
        <v>75</v>
      </c>
      <c r="B6" s="136"/>
      <c r="C6" s="155">
        <v>15240</v>
      </c>
      <c r="D6" s="155"/>
      <c r="E6" s="156"/>
      <c r="F6" s="60"/>
      <c r="G6" s="60">
        <v>14544</v>
      </c>
      <c r="H6" s="60">
        <v>1304</v>
      </c>
      <c r="I6" s="60">
        <v>87</v>
      </c>
      <c r="J6" s="60">
        <v>15935</v>
      </c>
      <c r="K6" s="60">
        <v>-39</v>
      </c>
      <c r="L6" s="60">
        <v>14609</v>
      </c>
      <c r="M6" s="60"/>
      <c r="N6" s="60">
        <v>14570</v>
      </c>
      <c r="O6" s="60"/>
      <c r="P6" s="60"/>
      <c r="Q6" s="60"/>
      <c r="R6" s="60"/>
      <c r="S6" s="60"/>
      <c r="T6" s="60"/>
      <c r="U6" s="60"/>
      <c r="V6" s="60"/>
      <c r="W6" s="60">
        <v>30505</v>
      </c>
      <c r="X6" s="60"/>
      <c r="Y6" s="60">
        <v>30505</v>
      </c>
      <c r="Z6" s="140">
        <v>0</v>
      </c>
      <c r="AA6" s="155"/>
    </row>
    <row r="7" spans="1:27" ht="12.75">
      <c r="A7" s="138" t="s">
        <v>76</v>
      </c>
      <c r="B7" s="136"/>
      <c r="C7" s="157">
        <v>154915619</v>
      </c>
      <c r="D7" s="157"/>
      <c r="E7" s="158">
        <v>164646000</v>
      </c>
      <c r="F7" s="159">
        <v>164646000</v>
      </c>
      <c r="G7" s="159">
        <v>51548168</v>
      </c>
      <c r="H7" s="159">
        <v>5379053</v>
      </c>
      <c r="I7" s="159">
        <v>5293595</v>
      </c>
      <c r="J7" s="159">
        <v>62220816</v>
      </c>
      <c r="K7" s="159">
        <v>4072376</v>
      </c>
      <c r="L7" s="159">
        <v>1907339</v>
      </c>
      <c r="M7" s="159">
        <v>4218000</v>
      </c>
      <c r="N7" s="159">
        <v>10197715</v>
      </c>
      <c r="O7" s="159"/>
      <c r="P7" s="159"/>
      <c r="Q7" s="159"/>
      <c r="R7" s="159"/>
      <c r="S7" s="159"/>
      <c r="T7" s="159"/>
      <c r="U7" s="159"/>
      <c r="V7" s="159"/>
      <c r="W7" s="159">
        <v>72418531</v>
      </c>
      <c r="X7" s="159">
        <v>85986000</v>
      </c>
      <c r="Y7" s="159">
        <v>-13567469</v>
      </c>
      <c r="Z7" s="141">
        <v>-15.78</v>
      </c>
      <c r="AA7" s="157">
        <v>164646000</v>
      </c>
    </row>
    <row r="8" spans="1:27" ht="12.75">
      <c r="A8" s="138" t="s">
        <v>77</v>
      </c>
      <c r="B8" s="136"/>
      <c r="C8" s="155">
        <v>5590105</v>
      </c>
      <c r="D8" s="155"/>
      <c r="E8" s="156"/>
      <c r="F8" s="60"/>
      <c r="G8" s="60">
        <v>128688</v>
      </c>
      <c r="H8" s="60">
        <v>152751</v>
      </c>
      <c r="I8" s="60">
        <v>126628</v>
      </c>
      <c r="J8" s="60">
        <v>408067</v>
      </c>
      <c r="K8" s="60">
        <v>160506</v>
      </c>
      <c r="L8" s="60">
        <v>189732</v>
      </c>
      <c r="M8" s="60">
        <v>93342</v>
      </c>
      <c r="N8" s="60">
        <v>443580</v>
      </c>
      <c r="O8" s="60"/>
      <c r="P8" s="60"/>
      <c r="Q8" s="60"/>
      <c r="R8" s="60"/>
      <c r="S8" s="60"/>
      <c r="T8" s="60"/>
      <c r="U8" s="60"/>
      <c r="V8" s="60"/>
      <c r="W8" s="60">
        <v>851647</v>
      </c>
      <c r="X8" s="60"/>
      <c r="Y8" s="60">
        <v>851647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1588458</v>
      </c>
      <c r="D9" s="153">
        <f>SUM(D10:D14)</f>
        <v>0</v>
      </c>
      <c r="E9" s="154">
        <f t="shared" si="1"/>
        <v>4358000</v>
      </c>
      <c r="F9" s="100">
        <f t="shared" si="1"/>
        <v>4358000</v>
      </c>
      <c r="G9" s="100">
        <f t="shared" si="1"/>
        <v>119929</v>
      </c>
      <c r="H9" s="100">
        <f t="shared" si="1"/>
        <v>75979</v>
      </c>
      <c r="I9" s="100">
        <f t="shared" si="1"/>
        <v>601084</v>
      </c>
      <c r="J9" s="100">
        <f t="shared" si="1"/>
        <v>796992</v>
      </c>
      <c r="K9" s="100">
        <f t="shared" si="1"/>
        <v>65109</v>
      </c>
      <c r="L9" s="100">
        <f t="shared" si="1"/>
        <v>174130</v>
      </c>
      <c r="M9" s="100">
        <f t="shared" si="1"/>
        <v>386913</v>
      </c>
      <c r="N9" s="100">
        <f t="shared" si="1"/>
        <v>626152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1423144</v>
      </c>
      <c r="X9" s="100">
        <f t="shared" si="1"/>
        <v>304000</v>
      </c>
      <c r="Y9" s="100">
        <f t="shared" si="1"/>
        <v>1119144</v>
      </c>
      <c r="Z9" s="137">
        <f>+IF(X9&lt;&gt;0,+(Y9/X9)*100,0)</f>
        <v>368.13947368421054</v>
      </c>
      <c r="AA9" s="153">
        <f>SUM(AA10:AA14)</f>
        <v>4358000</v>
      </c>
    </row>
    <row r="10" spans="1:27" ht="12.75">
      <c r="A10" s="138" t="s">
        <v>79</v>
      </c>
      <c r="B10" s="136"/>
      <c r="C10" s="155">
        <v>1588458</v>
      </c>
      <c r="D10" s="155"/>
      <c r="E10" s="156">
        <v>2921000</v>
      </c>
      <c r="F10" s="60">
        <v>2921000</v>
      </c>
      <c r="G10" s="60">
        <v>88283</v>
      </c>
      <c r="H10" s="60">
        <v>47768</v>
      </c>
      <c r="I10" s="60">
        <v>62453</v>
      </c>
      <c r="J10" s="60">
        <v>198504</v>
      </c>
      <c r="K10" s="60">
        <v>63407</v>
      </c>
      <c r="L10" s="60">
        <v>90704</v>
      </c>
      <c r="M10" s="60">
        <v>35746</v>
      </c>
      <c r="N10" s="60">
        <v>189857</v>
      </c>
      <c r="O10" s="60"/>
      <c r="P10" s="60"/>
      <c r="Q10" s="60"/>
      <c r="R10" s="60"/>
      <c r="S10" s="60"/>
      <c r="T10" s="60"/>
      <c r="U10" s="60"/>
      <c r="V10" s="60"/>
      <c r="W10" s="60">
        <v>388361</v>
      </c>
      <c r="X10" s="60">
        <v>304000</v>
      </c>
      <c r="Y10" s="60">
        <v>84361</v>
      </c>
      <c r="Z10" s="140">
        <v>27.75</v>
      </c>
      <c r="AA10" s="155">
        <v>2921000</v>
      </c>
    </row>
    <row r="11" spans="1:27" ht="12.75">
      <c r="A11" s="138" t="s">
        <v>80</v>
      </c>
      <c r="B11" s="136"/>
      <c r="C11" s="155"/>
      <c r="D11" s="155"/>
      <c r="E11" s="156">
        <v>1431000</v>
      </c>
      <c r="F11" s="60">
        <v>1431000</v>
      </c>
      <c r="G11" s="60">
        <v>10687</v>
      </c>
      <c r="H11" s="60">
        <v>8836</v>
      </c>
      <c r="I11" s="60">
        <v>519145</v>
      </c>
      <c r="J11" s="60">
        <v>538668</v>
      </c>
      <c r="K11" s="60"/>
      <c r="L11" s="60">
        <v>38803</v>
      </c>
      <c r="M11" s="60">
        <v>316011</v>
      </c>
      <c r="N11" s="60">
        <v>354814</v>
      </c>
      <c r="O11" s="60"/>
      <c r="P11" s="60"/>
      <c r="Q11" s="60"/>
      <c r="R11" s="60"/>
      <c r="S11" s="60"/>
      <c r="T11" s="60"/>
      <c r="U11" s="60"/>
      <c r="V11" s="60"/>
      <c r="W11" s="60">
        <v>893482</v>
      </c>
      <c r="X11" s="60"/>
      <c r="Y11" s="60">
        <v>893482</v>
      </c>
      <c r="Z11" s="140">
        <v>0</v>
      </c>
      <c r="AA11" s="155">
        <v>1431000</v>
      </c>
    </row>
    <row r="12" spans="1:27" ht="12.75">
      <c r="A12" s="138" t="s">
        <v>81</v>
      </c>
      <c r="B12" s="136"/>
      <c r="C12" s="155"/>
      <c r="D12" s="155"/>
      <c r="E12" s="156">
        <v>6000</v>
      </c>
      <c r="F12" s="60">
        <v>6000</v>
      </c>
      <c r="G12" s="60">
        <v>15741</v>
      </c>
      <c r="H12" s="60">
        <v>16356</v>
      </c>
      <c r="I12" s="60">
        <v>15716</v>
      </c>
      <c r="J12" s="60">
        <v>47813</v>
      </c>
      <c r="K12" s="60">
        <v>1050</v>
      </c>
      <c r="L12" s="60">
        <v>41445</v>
      </c>
      <c r="M12" s="60">
        <v>33217</v>
      </c>
      <c r="N12" s="60">
        <v>75712</v>
      </c>
      <c r="O12" s="60"/>
      <c r="P12" s="60"/>
      <c r="Q12" s="60"/>
      <c r="R12" s="60"/>
      <c r="S12" s="60"/>
      <c r="T12" s="60"/>
      <c r="U12" s="60"/>
      <c r="V12" s="60"/>
      <c r="W12" s="60">
        <v>123525</v>
      </c>
      <c r="X12" s="60"/>
      <c r="Y12" s="60">
        <v>123525</v>
      </c>
      <c r="Z12" s="140">
        <v>0</v>
      </c>
      <c r="AA12" s="155">
        <v>6000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1452</v>
      </c>
      <c r="H13" s="60">
        <v>426</v>
      </c>
      <c r="I13" s="60">
        <v>809</v>
      </c>
      <c r="J13" s="60">
        <v>2687</v>
      </c>
      <c r="K13" s="60">
        <v>652</v>
      </c>
      <c r="L13" s="60">
        <v>400</v>
      </c>
      <c r="M13" s="60">
        <v>26</v>
      </c>
      <c r="N13" s="60">
        <v>1078</v>
      </c>
      <c r="O13" s="60"/>
      <c r="P13" s="60"/>
      <c r="Q13" s="60"/>
      <c r="R13" s="60"/>
      <c r="S13" s="60"/>
      <c r="T13" s="60"/>
      <c r="U13" s="60"/>
      <c r="V13" s="60"/>
      <c r="W13" s="60">
        <v>3765</v>
      </c>
      <c r="X13" s="60"/>
      <c r="Y13" s="60">
        <v>3765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>
        <v>3766</v>
      </c>
      <c r="H14" s="159">
        <v>2593</v>
      </c>
      <c r="I14" s="159">
        <v>2961</v>
      </c>
      <c r="J14" s="159">
        <v>9320</v>
      </c>
      <c r="K14" s="159"/>
      <c r="L14" s="159">
        <v>2778</v>
      </c>
      <c r="M14" s="159">
        <v>1913</v>
      </c>
      <c r="N14" s="159">
        <v>4691</v>
      </c>
      <c r="O14" s="159"/>
      <c r="P14" s="159"/>
      <c r="Q14" s="159"/>
      <c r="R14" s="159"/>
      <c r="S14" s="159"/>
      <c r="T14" s="159"/>
      <c r="U14" s="159"/>
      <c r="V14" s="159"/>
      <c r="W14" s="159">
        <v>14011</v>
      </c>
      <c r="X14" s="159"/>
      <c r="Y14" s="159">
        <v>14011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38646066</v>
      </c>
      <c r="D15" s="153">
        <f>SUM(D16:D18)</f>
        <v>0</v>
      </c>
      <c r="E15" s="154">
        <f t="shared" si="2"/>
        <v>24480000</v>
      </c>
      <c r="F15" s="100">
        <f t="shared" si="2"/>
        <v>24480000</v>
      </c>
      <c r="G15" s="100">
        <f t="shared" si="2"/>
        <v>10077</v>
      </c>
      <c r="H15" s="100">
        <f t="shared" si="2"/>
        <v>263107</v>
      </c>
      <c r="I15" s="100">
        <f t="shared" si="2"/>
        <v>7286423</v>
      </c>
      <c r="J15" s="100">
        <f t="shared" si="2"/>
        <v>7559607</v>
      </c>
      <c r="K15" s="100">
        <f t="shared" si="2"/>
        <v>3561</v>
      </c>
      <c r="L15" s="100">
        <f t="shared" si="2"/>
        <v>8955</v>
      </c>
      <c r="M15" s="100">
        <f t="shared" si="2"/>
        <v>834381</v>
      </c>
      <c r="N15" s="100">
        <f t="shared" si="2"/>
        <v>846897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8406504</v>
      </c>
      <c r="X15" s="100">
        <f t="shared" si="2"/>
        <v>0</v>
      </c>
      <c r="Y15" s="100">
        <f t="shared" si="2"/>
        <v>8406504</v>
      </c>
      <c r="Z15" s="137">
        <f>+IF(X15&lt;&gt;0,+(Y15/X15)*100,0)</f>
        <v>0</v>
      </c>
      <c r="AA15" s="153">
        <f>SUM(AA16:AA18)</f>
        <v>24480000</v>
      </c>
    </row>
    <row r="16" spans="1:27" ht="12.75">
      <c r="A16" s="138" t="s">
        <v>85</v>
      </c>
      <c r="B16" s="136"/>
      <c r="C16" s="155">
        <v>10489563</v>
      </c>
      <c r="D16" s="155"/>
      <c r="E16" s="156">
        <v>2505000</v>
      </c>
      <c r="F16" s="60">
        <v>2505000</v>
      </c>
      <c r="G16" s="60">
        <v>2697</v>
      </c>
      <c r="H16" s="60">
        <v>5391</v>
      </c>
      <c r="I16" s="60">
        <v>333856</v>
      </c>
      <c r="J16" s="60">
        <v>341944</v>
      </c>
      <c r="K16" s="60"/>
      <c r="L16" s="60"/>
      <c r="M16" s="60">
        <v>168232</v>
      </c>
      <c r="N16" s="60">
        <v>168232</v>
      </c>
      <c r="O16" s="60"/>
      <c r="P16" s="60"/>
      <c r="Q16" s="60"/>
      <c r="R16" s="60"/>
      <c r="S16" s="60"/>
      <c r="T16" s="60"/>
      <c r="U16" s="60"/>
      <c r="V16" s="60"/>
      <c r="W16" s="60">
        <v>510176</v>
      </c>
      <c r="X16" s="60"/>
      <c r="Y16" s="60">
        <v>510176</v>
      </c>
      <c r="Z16" s="140">
        <v>0</v>
      </c>
      <c r="AA16" s="155">
        <v>2505000</v>
      </c>
    </row>
    <row r="17" spans="1:27" ht="12.75">
      <c r="A17" s="138" t="s">
        <v>86</v>
      </c>
      <c r="B17" s="136"/>
      <c r="C17" s="155">
        <v>28156503</v>
      </c>
      <c r="D17" s="155"/>
      <c r="E17" s="156">
        <v>21975000</v>
      </c>
      <c r="F17" s="60">
        <v>21975000</v>
      </c>
      <c r="G17" s="60">
        <v>7380</v>
      </c>
      <c r="H17" s="60">
        <v>257716</v>
      </c>
      <c r="I17" s="60">
        <v>6952567</v>
      </c>
      <c r="J17" s="60">
        <v>7217663</v>
      </c>
      <c r="K17" s="60">
        <v>3561</v>
      </c>
      <c r="L17" s="60">
        <v>8955</v>
      </c>
      <c r="M17" s="60">
        <v>666149</v>
      </c>
      <c r="N17" s="60">
        <v>678665</v>
      </c>
      <c r="O17" s="60"/>
      <c r="P17" s="60"/>
      <c r="Q17" s="60"/>
      <c r="R17" s="60"/>
      <c r="S17" s="60"/>
      <c r="T17" s="60"/>
      <c r="U17" s="60"/>
      <c r="V17" s="60"/>
      <c r="W17" s="60">
        <v>7896328</v>
      </c>
      <c r="X17" s="60"/>
      <c r="Y17" s="60">
        <v>7896328</v>
      </c>
      <c r="Z17" s="140">
        <v>0</v>
      </c>
      <c r="AA17" s="155">
        <v>21975000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170355926</v>
      </c>
      <c r="D19" s="153">
        <f>SUM(D20:D23)</f>
        <v>0</v>
      </c>
      <c r="E19" s="154">
        <f t="shared" si="3"/>
        <v>183942788</v>
      </c>
      <c r="F19" s="100">
        <f t="shared" si="3"/>
        <v>183942788</v>
      </c>
      <c r="G19" s="100">
        <f t="shared" si="3"/>
        <v>18359647</v>
      </c>
      <c r="H19" s="100">
        <f t="shared" si="3"/>
        <v>9837400</v>
      </c>
      <c r="I19" s="100">
        <f t="shared" si="3"/>
        <v>24154514</v>
      </c>
      <c r="J19" s="100">
        <f t="shared" si="3"/>
        <v>52351561</v>
      </c>
      <c r="K19" s="100">
        <f t="shared" si="3"/>
        <v>18862389</v>
      </c>
      <c r="L19" s="100">
        <f t="shared" si="3"/>
        <v>21768782</v>
      </c>
      <c r="M19" s="100">
        <f t="shared" si="3"/>
        <v>20215568</v>
      </c>
      <c r="N19" s="100">
        <f t="shared" si="3"/>
        <v>60846739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113198300</v>
      </c>
      <c r="X19" s="100">
        <f t="shared" si="3"/>
        <v>91901000</v>
      </c>
      <c r="Y19" s="100">
        <f t="shared" si="3"/>
        <v>21297300</v>
      </c>
      <c r="Z19" s="137">
        <f>+IF(X19&lt;&gt;0,+(Y19/X19)*100,0)</f>
        <v>23.174176559558656</v>
      </c>
      <c r="AA19" s="153">
        <f>SUM(AA20:AA23)</f>
        <v>183942788</v>
      </c>
    </row>
    <row r="20" spans="1:27" ht="12.75">
      <c r="A20" s="138" t="s">
        <v>89</v>
      </c>
      <c r="B20" s="136"/>
      <c r="C20" s="155">
        <v>82671503</v>
      </c>
      <c r="D20" s="155"/>
      <c r="E20" s="156">
        <v>95679000</v>
      </c>
      <c r="F20" s="60">
        <v>95679000</v>
      </c>
      <c r="G20" s="60">
        <v>10335299</v>
      </c>
      <c r="H20" s="60">
        <v>5111195</v>
      </c>
      <c r="I20" s="60">
        <v>15679629</v>
      </c>
      <c r="J20" s="60">
        <v>31126123</v>
      </c>
      <c r="K20" s="60">
        <v>9223827</v>
      </c>
      <c r="L20" s="60">
        <v>10450186</v>
      </c>
      <c r="M20" s="60">
        <v>9819675</v>
      </c>
      <c r="N20" s="60">
        <v>29493688</v>
      </c>
      <c r="O20" s="60"/>
      <c r="P20" s="60"/>
      <c r="Q20" s="60"/>
      <c r="R20" s="60"/>
      <c r="S20" s="60"/>
      <c r="T20" s="60"/>
      <c r="U20" s="60"/>
      <c r="V20" s="60"/>
      <c r="W20" s="60">
        <v>60619811</v>
      </c>
      <c r="X20" s="60">
        <v>48899000</v>
      </c>
      <c r="Y20" s="60">
        <v>11720811</v>
      </c>
      <c r="Z20" s="140">
        <v>23.97</v>
      </c>
      <c r="AA20" s="155">
        <v>95679000</v>
      </c>
    </row>
    <row r="21" spans="1:27" ht="12.75">
      <c r="A21" s="138" t="s">
        <v>90</v>
      </c>
      <c r="B21" s="136"/>
      <c r="C21" s="155">
        <v>50394989</v>
      </c>
      <c r="D21" s="155"/>
      <c r="E21" s="156">
        <v>46180327</v>
      </c>
      <c r="F21" s="60">
        <v>46180327</v>
      </c>
      <c r="G21" s="60">
        <v>3519913</v>
      </c>
      <c r="H21" s="60">
        <v>238921</v>
      </c>
      <c r="I21" s="60">
        <v>3974436</v>
      </c>
      <c r="J21" s="60">
        <v>7733270</v>
      </c>
      <c r="K21" s="60">
        <v>5148028</v>
      </c>
      <c r="L21" s="60">
        <v>5226070</v>
      </c>
      <c r="M21" s="60">
        <v>5094395</v>
      </c>
      <c r="N21" s="60">
        <v>15468493</v>
      </c>
      <c r="O21" s="60"/>
      <c r="P21" s="60"/>
      <c r="Q21" s="60"/>
      <c r="R21" s="60"/>
      <c r="S21" s="60"/>
      <c r="T21" s="60"/>
      <c r="U21" s="60"/>
      <c r="V21" s="60"/>
      <c r="W21" s="60">
        <v>23201763</v>
      </c>
      <c r="X21" s="60">
        <v>25278000</v>
      </c>
      <c r="Y21" s="60">
        <v>-2076237</v>
      </c>
      <c r="Z21" s="140">
        <v>-8.21</v>
      </c>
      <c r="AA21" s="155">
        <v>46180327</v>
      </c>
    </row>
    <row r="22" spans="1:27" ht="12.75">
      <c r="A22" s="138" t="s">
        <v>91</v>
      </c>
      <c r="B22" s="136"/>
      <c r="C22" s="157">
        <v>18530144</v>
      </c>
      <c r="D22" s="157"/>
      <c r="E22" s="158">
        <v>20492461</v>
      </c>
      <c r="F22" s="159">
        <v>20492461</v>
      </c>
      <c r="G22" s="159">
        <v>2718386</v>
      </c>
      <c r="H22" s="159">
        <v>2719442</v>
      </c>
      <c r="I22" s="159">
        <v>2716369</v>
      </c>
      <c r="J22" s="159">
        <v>8154197</v>
      </c>
      <c r="K22" s="159">
        <v>2717843</v>
      </c>
      <c r="L22" s="159">
        <v>4308710</v>
      </c>
      <c r="M22" s="159">
        <v>3526118</v>
      </c>
      <c r="N22" s="159">
        <v>10552671</v>
      </c>
      <c r="O22" s="159"/>
      <c r="P22" s="159"/>
      <c r="Q22" s="159"/>
      <c r="R22" s="159"/>
      <c r="S22" s="159"/>
      <c r="T22" s="159"/>
      <c r="U22" s="159"/>
      <c r="V22" s="159"/>
      <c r="W22" s="159">
        <v>18706868</v>
      </c>
      <c r="X22" s="159">
        <v>10044000</v>
      </c>
      <c r="Y22" s="159">
        <v>8662868</v>
      </c>
      <c r="Z22" s="141">
        <v>86.25</v>
      </c>
      <c r="AA22" s="157">
        <v>20492461</v>
      </c>
    </row>
    <row r="23" spans="1:27" ht="12.75">
      <c r="A23" s="138" t="s">
        <v>92</v>
      </c>
      <c r="B23" s="136"/>
      <c r="C23" s="155">
        <v>18759290</v>
      </c>
      <c r="D23" s="155"/>
      <c r="E23" s="156">
        <v>21591000</v>
      </c>
      <c r="F23" s="60">
        <v>21591000</v>
      </c>
      <c r="G23" s="60">
        <v>1786049</v>
      </c>
      <c r="H23" s="60">
        <v>1767842</v>
      </c>
      <c r="I23" s="60">
        <v>1784080</v>
      </c>
      <c r="J23" s="60">
        <v>5337971</v>
      </c>
      <c r="K23" s="60">
        <v>1772691</v>
      </c>
      <c r="L23" s="60">
        <v>1783816</v>
      </c>
      <c r="M23" s="60">
        <v>1775380</v>
      </c>
      <c r="N23" s="60">
        <v>5331887</v>
      </c>
      <c r="O23" s="60"/>
      <c r="P23" s="60"/>
      <c r="Q23" s="60"/>
      <c r="R23" s="60"/>
      <c r="S23" s="60"/>
      <c r="T23" s="60"/>
      <c r="U23" s="60"/>
      <c r="V23" s="60"/>
      <c r="W23" s="60">
        <v>10669858</v>
      </c>
      <c r="X23" s="60">
        <v>7680000</v>
      </c>
      <c r="Y23" s="60">
        <v>2989858</v>
      </c>
      <c r="Z23" s="140">
        <v>38.93</v>
      </c>
      <c r="AA23" s="155">
        <v>21591000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371111414</v>
      </c>
      <c r="D25" s="168">
        <f>+D5+D9+D15+D19+D24</f>
        <v>0</v>
      </c>
      <c r="E25" s="169">
        <f t="shared" si="4"/>
        <v>377426788</v>
      </c>
      <c r="F25" s="73">
        <f t="shared" si="4"/>
        <v>377426788</v>
      </c>
      <c r="G25" s="73">
        <f t="shared" si="4"/>
        <v>70181053</v>
      </c>
      <c r="H25" s="73">
        <f t="shared" si="4"/>
        <v>15709594</v>
      </c>
      <c r="I25" s="73">
        <f t="shared" si="4"/>
        <v>37462331</v>
      </c>
      <c r="J25" s="73">
        <f t="shared" si="4"/>
        <v>123352978</v>
      </c>
      <c r="K25" s="73">
        <f t="shared" si="4"/>
        <v>23163902</v>
      </c>
      <c r="L25" s="73">
        <f t="shared" si="4"/>
        <v>24063547</v>
      </c>
      <c r="M25" s="73">
        <f t="shared" si="4"/>
        <v>25748204</v>
      </c>
      <c r="N25" s="73">
        <f t="shared" si="4"/>
        <v>72975653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196328631</v>
      </c>
      <c r="X25" s="73">
        <f t="shared" si="4"/>
        <v>178191000</v>
      </c>
      <c r="Y25" s="73">
        <f t="shared" si="4"/>
        <v>18137631</v>
      </c>
      <c r="Z25" s="170">
        <f>+IF(X25&lt;&gt;0,+(Y25/X25)*100,0)</f>
        <v>10.178758186440392</v>
      </c>
      <c r="AA25" s="168">
        <f>+AA5+AA9+AA15+AA19+AA24</f>
        <v>377426788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293346470</v>
      </c>
      <c r="D28" s="153">
        <f>SUM(D29:D31)</f>
        <v>0</v>
      </c>
      <c r="E28" s="154">
        <f t="shared" si="5"/>
        <v>366261686</v>
      </c>
      <c r="F28" s="100">
        <f t="shared" si="5"/>
        <v>366261686</v>
      </c>
      <c r="G28" s="100">
        <f t="shared" si="5"/>
        <v>4810858</v>
      </c>
      <c r="H28" s="100">
        <f t="shared" si="5"/>
        <v>6133509</v>
      </c>
      <c r="I28" s="100">
        <f t="shared" si="5"/>
        <v>6466321</v>
      </c>
      <c r="J28" s="100">
        <f t="shared" si="5"/>
        <v>17410688</v>
      </c>
      <c r="K28" s="100">
        <f t="shared" si="5"/>
        <v>9103928</v>
      </c>
      <c r="L28" s="100">
        <f t="shared" si="5"/>
        <v>6345049</v>
      </c>
      <c r="M28" s="100">
        <f t="shared" si="5"/>
        <v>7192729</v>
      </c>
      <c r="N28" s="100">
        <f t="shared" si="5"/>
        <v>22641706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40052394</v>
      </c>
      <c r="X28" s="100">
        <f t="shared" si="5"/>
        <v>189206000</v>
      </c>
      <c r="Y28" s="100">
        <f t="shared" si="5"/>
        <v>-149153606</v>
      </c>
      <c r="Z28" s="137">
        <f>+IF(X28&lt;&gt;0,+(Y28/X28)*100,0)</f>
        <v>-78.83132987325983</v>
      </c>
      <c r="AA28" s="153">
        <f>SUM(AA29:AA31)</f>
        <v>366261686</v>
      </c>
    </row>
    <row r="29" spans="1:27" ht="12.75">
      <c r="A29" s="138" t="s">
        <v>75</v>
      </c>
      <c r="B29" s="136"/>
      <c r="C29" s="155">
        <v>12596625</v>
      </c>
      <c r="D29" s="155"/>
      <c r="E29" s="156">
        <v>24535086</v>
      </c>
      <c r="F29" s="60">
        <v>24535086</v>
      </c>
      <c r="G29" s="60">
        <v>967436</v>
      </c>
      <c r="H29" s="60">
        <v>1792881</v>
      </c>
      <c r="I29" s="60">
        <v>1827727</v>
      </c>
      <c r="J29" s="60">
        <v>4588044</v>
      </c>
      <c r="K29" s="60">
        <v>1798753</v>
      </c>
      <c r="L29" s="60">
        <v>1976724</v>
      </c>
      <c r="M29" s="60">
        <v>1840463</v>
      </c>
      <c r="N29" s="60">
        <v>5615940</v>
      </c>
      <c r="O29" s="60"/>
      <c r="P29" s="60"/>
      <c r="Q29" s="60"/>
      <c r="R29" s="60"/>
      <c r="S29" s="60"/>
      <c r="T29" s="60"/>
      <c r="U29" s="60"/>
      <c r="V29" s="60"/>
      <c r="W29" s="60">
        <v>10203984</v>
      </c>
      <c r="X29" s="60">
        <v>12246000</v>
      </c>
      <c r="Y29" s="60">
        <v>-2042016</v>
      </c>
      <c r="Z29" s="140">
        <v>-16.67</v>
      </c>
      <c r="AA29" s="155">
        <v>24535086</v>
      </c>
    </row>
    <row r="30" spans="1:27" ht="12.75">
      <c r="A30" s="138" t="s">
        <v>76</v>
      </c>
      <c r="B30" s="136"/>
      <c r="C30" s="157">
        <v>150426801</v>
      </c>
      <c r="D30" s="157"/>
      <c r="E30" s="158">
        <v>341726600</v>
      </c>
      <c r="F30" s="159">
        <v>341726600</v>
      </c>
      <c r="G30" s="159">
        <v>2489674</v>
      </c>
      <c r="H30" s="159">
        <v>2868792</v>
      </c>
      <c r="I30" s="159">
        <v>3191731</v>
      </c>
      <c r="J30" s="159">
        <v>8550197</v>
      </c>
      <c r="K30" s="159">
        <v>5688177</v>
      </c>
      <c r="L30" s="159">
        <v>2651099</v>
      </c>
      <c r="M30" s="159">
        <v>3932744</v>
      </c>
      <c r="N30" s="159">
        <v>12272020</v>
      </c>
      <c r="O30" s="159"/>
      <c r="P30" s="159"/>
      <c r="Q30" s="159"/>
      <c r="R30" s="159"/>
      <c r="S30" s="159"/>
      <c r="T30" s="159"/>
      <c r="U30" s="159"/>
      <c r="V30" s="159"/>
      <c r="W30" s="159">
        <v>20822217</v>
      </c>
      <c r="X30" s="159">
        <v>176960000</v>
      </c>
      <c r="Y30" s="159">
        <v>-156137783</v>
      </c>
      <c r="Z30" s="141">
        <v>-88.23</v>
      </c>
      <c r="AA30" s="157">
        <v>341726600</v>
      </c>
    </row>
    <row r="31" spans="1:27" ht="12.75">
      <c r="A31" s="138" t="s">
        <v>77</v>
      </c>
      <c r="B31" s="136"/>
      <c r="C31" s="155">
        <v>130323044</v>
      </c>
      <c r="D31" s="155"/>
      <c r="E31" s="156"/>
      <c r="F31" s="60"/>
      <c r="G31" s="60">
        <v>1353748</v>
      </c>
      <c r="H31" s="60">
        <v>1471836</v>
      </c>
      <c r="I31" s="60">
        <v>1446863</v>
      </c>
      <c r="J31" s="60">
        <v>4272447</v>
      </c>
      <c r="K31" s="60">
        <v>1616998</v>
      </c>
      <c r="L31" s="60">
        <v>1717226</v>
      </c>
      <c r="M31" s="60">
        <v>1419522</v>
      </c>
      <c r="N31" s="60">
        <v>4753746</v>
      </c>
      <c r="O31" s="60"/>
      <c r="P31" s="60"/>
      <c r="Q31" s="60"/>
      <c r="R31" s="60"/>
      <c r="S31" s="60"/>
      <c r="T31" s="60"/>
      <c r="U31" s="60"/>
      <c r="V31" s="60"/>
      <c r="W31" s="60">
        <v>9026193</v>
      </c>
      <c r="X31" s="60"/>
      <c r="Y31" s="60">
        <v>9026193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37997552</v>
      </c>
      <c r="F32" s="100">
        <f t="shared" si="6"/>
        <v>37997552</v>
      </c>
      <c r="G32" s="100">
        <f t="shared" si="6"/>
        <v>2695483</v>
      </c>
      <c r="H32" s="100">
        <f t="shared" si="6"/>
        <v>2810607</v>
      </c>
      <c r="I32" s="100">
        <f t="shared" si="6"/>
        <v>2767111</v>
      </c>
      <c r="J32" s="100">
        <f t="shared" si="6"/>
        <v>8273201</v>
      </c>
      <c r="K32" s="100">
        <f t="shared" si="6"/>
        <v>3190503</v>
      </c>
      <c r="L32" s="100">
        <f t="shared" si="6"/>
        <v>2612736</v>
      </c>
      <c r="M32" s="100">
        <f t="shared" si="6"/>
        <v>2886252</v>
      </c>
      <c r="N32" s="100">
        <f t="shared" si="6"/>
        <v>8689491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16962692</v>
      </c>
      <c r="X32" s="100">
        <f t="shared" si="6"/>
        <v>19002000</v>
      </c>
      <c r="Y32" s="100">
        <f t="shared" si="6"/>
        <v>-2039308</v>
      </c>
      <c r="Z32" s="137">
        <f>+IF(X32&lt;&gt;0,+(Y32/X32)*100,0)</f>
        <v>-10.73207030838859</v>
      </c>
      <c r="AA32" s="153">
        <f>SUM(AA33:AA37)</f>
        <v>37997552</v>
      </c>
    </row>
    <row r="33" spans="1:27" ht="12.75">
      <c r="A33" s="138" t="s">
        <v>79</v>
      </c>
      <c r="B33" s="136"/>
      <c r="C33" s="155"/>
      <c r="D33" s="155"/>
      <c r="E33" s="156">
        <v>4052000</v>
      </c>
      <c r="F33" s="60">
        <v>4052000</v>
      </c>
      <c r="G33" s="60">
        <v>192385</v>
      </c>
      <c r="H33" s="60">
        <v>193395</v>
      </c>
      <c r="I33" s="60">
        <v>204471</v>
      </c>
      <c r="J33" s="60">
        <v>590251</v>
      </c>
      <c r="K33" s="60">
        <v>210018</v>
      </c>
      <c r="L33" s="60">
        <v>172265</v>
      </c>
      <c r="M33" s="60">
        <v>172316</v>
      </c>
      <c r="N33" s="60">
        <v>554599</v>
      </c>
      <c r="O33" s="60"/>
      <c r="P33" s="60"/>
      <c r="Q33" s="60"/>
      <c r="R33" s="60"/>
      <c r="S33" s="60"/>
      <c r="T33" s="60"/>
      <c r="U33" s="60"/>
      <c r="V33" s="60"/>
      <c r="W33" s="60">
        <v>1144850</v>
      </c>
      <c r="X33" s="60">
        <v>2028000</v>
      </c>
      <c r="Y33" s="60">
        <v>-883150</v>
      </c>
      <c r="Z33" s="140">
        <v>-43.55</v>
      </c>
      <c r="AA33" s="155">
        <v>4052000</v>
      </c>
    </row>
    <row r="34" spans="1:27" ht="12.75">
      <c r="A34" s="138" t="s">
        <v>80</v>
      </c>
      <c r="B34" s="136"/>
      <c r="C34" s="155"/>
      <c r="D34" s="155"/>
      <c r="E34" s="156">
        <v>13569847</v>
      </c>
      <c r="F34" s="60">
        <v>13569847</v>
      </c>
      <c r="G34" s="60">
        <v>474013</v>
      </c>
      <c r="H34" s="60">
        <v>462565</v>
      </c>
      <c r="I34" s="60">
        <v>426991</v>
      </c>
      <c r="J34" s="60">
        <v>1363569</v>
      </c>
      <c r="K34" s="60">
        <v>435564</v>
      </c>
      <c r="L34" s="60">
        <v>392869</v>
      </c>
      <c r="M34" s="60">
        <v>465213</v>
      </c>
      <c r="N34" s="60">
        <v>1293646</v>
      </c>
      <c r="O34" s="60"/>
      <c r="P34" s="60"/>
      <c r="Q34" s="60"/>
      <c r="R34" s="60"/>
      <c r="S34" s="60"/>
      <c r="T34" s="60"/>
      <c r="U34" s="60"/>
      <c r="V34" s="60"/>
      <c r="W34" s="60">
        <v>2657215</v>
      </c>
      <c r="X34" s="60">
        <v>6786000</v>
      </c>
      <c r="Y34" s="60">
        <v>-4128785</v>
      </c>
      <c r="Z34" s="140">
        <v>-60.84</v>
      </c>
      <c r="AA34" s="155">
        <v>13569847</v>
      </c>
    </row>
    <row r="35" spans="1:27" ht="12.75">
      <c r="A35" s="138" t="s">
        <v>81</v>
      </c>
      <c r="B35" s="136"/>
      <c r="C35" s="155"/>
      <c r="D35" s="155"/>
      <c r="E35" s="156">
        <v>16550155</v>
      </c>
      <c r="F35" s="60">
        <v>16550155</v>
      </c>
      <c r="G35" s="60">
        <v>1778735</v>
      </c>
      <c r="H35" s="60">
        <v>1889072</v>
      </c>
      <c r="I35" s="60">
        <v>1909901</v>
      </c>
      <c r="J35" s="60">
        <v>5577708</v>
      </c>
      <c r="K35" s="60">
        <v>2250023</v>
      </c>
      <c r="L35" s="60">
        <v>1823237</v>
      </c>
      <c r="M35" s="60">
        <v>2021978</v>
      </c>
      <c r="N35" s="60">
        <v>6095238</v>
      </c>
      <c r="O35" s="60"/>
      <c r="P35" s="60"/>
      <c r="Q35" s="60"/>
      <c r="R35" s="60"/>
      <c r="S35" s="60"/>
      <c r="T35" s="60"/>
      <c r="U35" s="60"/>
      <c r="V35" s="60"/>
      <c r="W35" s="60">
        <v>11672946</v>
      </c>
      <c r="X35" s="60">
        <v>8274000</v>
      </c>
      <c r="Y35" s="60">
        <v>3398946</v>
      </c>
      <c r="Z35" s="140">
        <v>41.08</v>
      </c>
      <c r="AA35" s="155">
        <v>16550155</v>
      </c>
    </row>
    <row r="36" spans="1:27" ht="12.75">
      <c r="A36" s="138" t="s">
        <v>82</v>
      </c>
      <c r="B36" s="136"/>
      <c r="C36" s="155"/>
      <c r="D36" s="155"/>
      <c r="E36" s="156">
        <v>3825550</v>
      </c>
      <c r="F36" s="60">
        <v>3825550</v>
      </c>
      <c r="G36" s="60">
        <v>250350</v>
      </c>
      <c r="H36" s="60">
        <v>265575</v>
      </c>
      <c r="I36" s="60">
        <v>225748</v>
      </c>
      <c r="J36" s="60">
        <v>741673</v>
      </c>
      <c r="K36" s="60">
        <v>294898</v>
      </c>
      <c r="L36" s="60">
        <v>224365</v>
      </c>
      <c r="M36" s="60">
        <v>226745</v>
      </c>
      <c r="N36" s="60">
        <v>746008</v>
      </c>
      <c r="O36" s="60"/>
      <c r="P36" s="60"/>
      <c r="Q36" s="60"/>
      <c r="R36" s="60"/>
      <c r="S36" s="60"/>
      <c r="T36" s="60"/>
      <c r="U36" s="60"/>
      <c r="V36" s="60"/>
      <c r="W36" s="60">
        <v>1487681</v>
      </c>
      <c r="X36" s="60">
        <v>1914000</v>
      </c>
      <c r="Y36" s="60">
        <v>-426319</v>
      </c>
      <c r="Z36" s="140">
        <v>-22.27</v>
      </c>
      <c r="AA36" s="155">
        <v>3825550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42318100</v>
      </c>
      <c r="F38" s="100">
        <f t="shared" si="7"/>
        <v>42318100</v>
      </c>
      <c r="G38" s="100">
        <f t="shared" si="7"/>
        <v>976674</v>
      </c>
      <c r="H38" s="100">
        <f t="shared" si="7"/>
        <v>1172097</v>
      </c>
      <c r="I38" s="100">
        <f t="shared" si="7"/>
        <v>1024737</v>
      </c>
      <c r="J38" s="100">
        <f t="shared" si="7"/>
        <v>3173508</v>
      </c>
      <c r="K38" s="100">
        <f t="shared" si="7"/>
        <v>1150982</v>
      </c>
      <c r="L38" s="100">
        <f t="shared" si="7"/>
        <v>910547</v>
      </c>
      <c r="M38" s="100">
        <f t="shared" si="7"/>
        <v>1411231</v>
      </c>
      <c r="N38" s="100">
        <f t="shared" si="7"/>
        <v>3472760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6646268</v>
      </c>
      <c r="X38" s="100">
        <f t="shared" si="7"/>
        <v>2094000</v>
      </c>
      <c r="Y38" s="100">
        <f t="shared" si="7"/>
        <v>4552268</v>
      </c>
      <c r="Z38" s="137">
        <f>+IF(X38&lt;&gt;0,+(Y38/X38)*100,0)</f>
        <v>217.3957975167144</v>
      </c>
      <c r="AA38" s="153">
        <f>SUM(AA39:AA41)</f>
        <v>42318100</v>
      </c>
    </row>
    <row r="39" spans="1:27" ht="12.75">
      <c r="A39" s="138" t="s">
        <v>85</v>
      </c>
      <c r="B39" s="136"/>
      <c r="C39" s="155"/>
      <c r="D39" s="155"/>
      <c r="E39" s="156">
        <v>2760500</v>
      </c>
      <c r="F39" s="60">
        <v>2760500</v>
      </c>
      <c r="G39" s="60">
        <v>405677</v>
      </c>
      <c r="H39" s="60">
        <v>415221</v>
      </c>
      <c r="I39" s="60">
        <v>351509</v>
      </c>
      <c r="J39" s="60">
        <v>1172407</v>
      </c>
      <c r="K39" s="60">
        <v>347250</v>
      </c>
      <c r="L39" s="60">
        <v>346845</v>
      </c>
      <c r="M39" s="60">
        <v>451927</v>
      </c>
      <c r="N39" s="60">
        <v>1146022</v>
      </c>
      <c r="O39" s="60"/>
      <c r="P39" s="60"/>
      <c r="Q39" s="60"/>
      <c r="R39" s="60"/>
      <c r="S39" s="60"/>
      <c r="T39" s="60"/>
      <c r="U39" s="60"/>
      <c r="V39" s="60"/>
      <c r="W39" s="60">
        <v>2318429</v>
      </c>
      <c r="X39" s="60"/>
      <c r="Y39" s="60">
        <v>2318429</v>
      </c>
      <c r="Z39" s="140">
        <v>0</v>
      </c>
      <c r="AA39" s="155">
        <v>2760500</v>
      </c>
    </row>
    <row r="40" spans="1:27" ht="12.75">
      <c r="A40" s="138" t="s">
        <v>86</v>
      </c>
      <c r="B40" s="136"/>
      <c r="C40" s="155"/>
      <c r="D40" s="155"/>
      <c r="E40" s="156">
        <v>39557600</v>
      </c>
      <c r="F40" s="60">
        <v>39557600</v>
      </c>
      <c r="G40" s="60">
        <v>570997</v>
      </c>
      <c r="H40" s="60">
        <v>756876</v>
      </c>
      <c r="I40" s="60">
        <v>673228</v>
      </c>
      <c r="J40" s="60">
        <v>2001101</v>
      </c>
      <c r="K40" s="60">
        <v>803732</v>
      </c>
      <c r="L40" s="60">
        <v>563702</v>
      </c>
      <c r="M40" s="60">
        <v>959304</v>
      </c>
      <c r="N40" s="60">
        <v>2326738</v>
      </c>
      <c r="O40" s="60"/>
      <c r="P40" s="60"/>
      <c r="Q40" s="60"/>
      <c r="R40" s="60"/>
      <c r="S40" s="60"/>
      <c r="T40" s="60"/>
      <c r="U40" s="60"/>
      <c r="V40" s="60"/>
      <c r="W40" s="60">
        <v>4327839</v>
      </c>
      <c r="X40" s="60">
        <v>2094000</v>
      </c>
      <c r="Y40" s="60">
        <v>2233839</v>
      </c>
      <c r="Z40" s="140">
        <v>106.68</v>
      </c>
      <c r="AA40" s="155">
        <v>39557600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114248893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18097074</v>
      </c>
      <c r="H42" s="100">
        <f t="shared" si="8"/>
        <v>8541178</v>
      </c>
      <c r="I42" s="100">
        <f t="shared" si="8"/>
        <v>13884761</v>
      </c>
      <c r="J42" s="100">
        <f t="shared" si="8"/>
        <v>40523013</v>
      </c>
      <c r="K42" s="100">
        <f t="shared" si="8"/>
        <v>13835355</v>
      </c>
      <c r="L42" s="100">
        <f t="shared" si="8"/>
        <v>14159780</v>
      </c>
      <c r="M42" s="100">
        <f t="shared" si="8"/>
        <v>9127224</v>
      </c>
      <c r="N42" s="100">
        <f t="shared" si="8"/>
        <v>37122359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77645372</v>
      </c>
      <c r="X42" s="100">
        <f t="shared" si="8"/>
        <v>0</v>
      </c>
      <c r="Y42" s="100">
        <f t="shared" si="8"/>
        <v>77645372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>
        <v>69045541</v>
      </c>
      <c r="D43" s="155"/>
      <c r="E43" s="156"/>
      <c r="F43" s="60"/>
      <c r="G43" s="60">
        <v>11085818</v>
      </c>
      <c r="H43" s="60">
        <v>1119979</v>
      </c>
      <c r="I43" s="60">
        <v>10408155</v>
      </c>
      <c r="J43" s="60">
        <v>22613952</v>
      </c>
      <c r="K43" s="60">
        <v>6390061</v>
      </c>
      <c r="L43" s="60">
        <v>6411965</v>
      </c>
      <c r="M43" s="60">
        <v>1159630</v>
      </c>
      <c r="N43" s="60">
        <v>13961656</v>
      </c>
      <c r="O43" s="60"/>
      <c r="P43" s="60"/>
      <c r="Q43" s="60"/>
      <c r="R43" s="60"/>
      <c r="S43" s="60"/>
      <c r="T43" s="60"/>
      <c r="U43" s="60"/>
      <c r="V43" s="60"/>
      <c r="W43" s="60">
        <v>36575608</v>
      </c>
      <c r="X43" s="60"/>
      <c r="Y43" s="60">
        <v>36575608</v>
      </c>
      <c r="Z43" s="140">
        <v>0</v>
      </c>
      <c r="AA43" s="155"/>
    </row>
    <row r="44" spans="1:27" ht="12.75">
      <c r="A44" s="138" t="s">
        <v>90</v>
      </c>
      <c r="B44" s="136"/>
      <c r="C44" s="155">
        <v>45203352</v>
      </c>
      <c r="D44" s="155"/>
      <c r="E44" s="156"/>
      <c r="F44" s="60"/>
      <c r="G44" s="60">
        <v>4649874</v>
      </c>
      <c r="H44" s="60">
        <v>4926296</v>
      </c>
      <c r="I44" s="60">
        <v>1022830</v>
      </c>
      <c r="J44" s="60">
        <v>10599000</v>
      </c>
      <c r="K44" s="60">
        <v>4826698</v>
      </c>
      <c r="L44" s="60">
        <v>5338529</v>
      </c>
      <c r="M44" s="60">
        <v>4730614</v>
      </c>
      <c r="N44" s="60">
        <v>14895841</v>
      </c>
      <c r="O44" s="60"/>
      <c r="P44" s="60"/>
      <c r="Q44" s="60"/>
      <c r="R44" s="60"/>
      <c r="S44" s="60"/>
      <c r="T44" s="60"/>
      <c r="U44" s="60"/>
      <c r="V44" s="60"/>
      <c r="W44" s="60">
        <v>25494841</v>
      </c>
      <c r="X44" s="60"/>
      <c r="Y44" s="60">
        <v>25494841</v>
      </c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1232971</v>
      </c>
      <c r="H45" s="159">
        <v>1307030</v>
      </c>
      <c r="I45" s="159">
        <v>1284694</v>
      </c>
      <c r="J45" s="159">
        <v>3824695</v>
      </c>
      <c r="K45" s="159">
        <v>1310996</v>
      </c>
      <c r="L45" s="159">
        <v>1285523</v>
      </c>
      <c r="M45" s="159">
        <v>1973026</v>
      </c>
      <c r="N45" s="159">
        <v>4569545</v>
      </c>
      <c r="O45" s="159"/>
      <c r="P45" s="159"/>
      <c r="Q45" s="159"/>
      <c r="R45" s="159"/>
      <c r="S45" s="159"/>
      <c r="T45" s="159"/>
      <c r="U45" s="159"/>
      <c r="V45" s="159"/>
      <c r="W45" s="159">
        <v>8394240</v>
      </c>
      <c r="X45" s="159"/>
      <c r="Y45" s="159">
        <v>8394240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1128411</v>
      </c>
      <c r="H46" s="60">
        <v>1187873</v>
      </c>
      <c r="I46" s="60">
        <v>1169082</v>
      </c>
      <c r="J46" s="60">
        <v>3485366</v>
      </c>
      <c r="K46" s="60">
        <v>1307600</v>
      </c>
      <c r="L46" s="60">
        <v>1123763</v>
      </c>
      <c r="M46" s="60">
        <v>1263954</v>
      </c>
      <c r="N46" s="60">
        <v>3695317</v>
      </c>
      <c r="O46" s="60"/>
      <c r="P46" s="60"/>
      <c r="Q46" s="60"/>
      <c r="R46" s="60"/>
      <c r="S46" s="60"/>
      <c r="T46" s="60"/>
      <c r="U46" s="60"/>
      <c r="V46" s="60"/>
      <c r="W46" s="60">
        <v>7180683</v>
      </c>
      <c r="X46" s="60"/>
      <c r="Y46" s="60">
        <v>7180683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407595363</v>
      </c>
      <c r="D48" s="168">
        <f>+D28+D32+D38+D42+D47</f>
        <v>0</v>
      </c>
      <c r="E48" s="169">
        <f t="shared" si="9"/>
        <v>446577338</v>
      </c>
      <c r="F48" s="73">
        <f t="shared" si="9"/>
        <v>446577338</v>
      </c>
      <c r="G48" s="73">
        <f t="shared" si="9"/>
        <v>26580089</v>
      </c>
      <c r="H48" s="73">
        <f t="shared" si="9"/>
        <v>18657391</v>
      </c>
      <c r="I48" s="73">
        <f t="shared" si="9"/>
        <v>24142930</v>
      </c>
      <c r="J48" s="73">
        <f t="shared" si="9"/>
        <v>69380410</v>
      </c>
      <c r="K48" s="73">
        <f t="shared" si="9"/>
        <v>27280768</v>
      </c>
      <c r="L48" s="73">
        <f t="shared" si="9"/>
        <v>24028112</v>
      </c>
      <c r="M48" s="73">
        <f t="shared" si="9"/>
        <v>20617436</v>
      </c>
      <c r="N48" s="73">
        <f t="shared" si="9"/>
        <v>71926316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141306726</v>
      </c>
      <c r="X48" s="73">
        <f t="shared" si="9"/>
        <v>210302000</v>
      </c>
      <c r="Y48" s="73">
        <f t="shared" si="9"/>
        <v>-68995274</v>
      </c>
      <c r="Z48" s="170">
        <f>+IF(X48&lt;&gt;0,+(Y48/X48)*100,0)</f>
        <v>-32.80771176688762</v>
      </c>
      <c r="AA48" s="168">
        <f>+AA28+AA32+AA38+AA42+AA47</f>
        <v>446577338</v>
      </c>
    </row>
    <row r="49" spans="1:27" ht="12.75">
      <c r="A49" s="148" t="s">
        <v>49</v>
      </c>
      <c r="B49" s="149"/>
      <c r="C49" s="171">
        <f aca="true" t="shared" si="10" ref="C49:Y49">+C25-C48</f>
        <v>-36483949</v>
      </c>
      <c r="D49" s="171">
        <f>+D25-D48</f>
        <v>0</v>
      </c>
      <c r="E49" s="172">
        <f t="shared" si="10"/>
        <v>-69150550</v>
      </c>
      <c r="F49" s="173">
        <f t="shared" si="10"/>
        <v>-69150550</v>
      </c>
      <c r="G49" s="173">
        <f t="shared" si="10"/>
        <v>43600964</v>
      </c>
      <c r="H49" s="173">
        <f t="shared" si="10"/>
        <v>-2947797</v>
      </c>
      <c r="I49" s="173">
        <f t="shared" si="10"/>
        <v>13319401</v>
      </c>
      <c r="J49" s="173">
        <f t="shared" si="10"/>
        <v>53972568</v>
      </c>
      <c r="K49" s="173">
        <f t="shared" si="10"/>
        <v>-4116866</v>
      </c>
      <c r="L49" s="173">
        <f t="shared" si="10"/>
        <v>35435</v>
      </c>
      <c r="M49" s="173">
        <f t="shared" si="10"/>
        <v>5130768</v>
      </c>
      <c r="N49" s="173">
        <f t="shared" si="10"/>
        <v>1049337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55021905</v>
      </c>
      <c r="X49" s="173">
        <f>IF(F25=F48,0,X25-X48)</f>
        <v>-32111000</v>
      </c>
      <c r="Y49" s="173">
        <f t="shared" si="10"/>
        <v>87132905</v>
      </c>
      <c r="Z49" s="174">
        <f>+IF(X49&lt;&gt;0,+(Y49/X49)*100,0)</f>
        <v>-271.3490859829965</v>
      </c>
      <c r="AA49" s="171">
        <f>+AA25-AA48</f>
        <v>-69150550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21182062</v>
      </c>
      <c r="D5" s="155">
        <v>0</v>
      </c>
      <c r="E5" s="156">
        <v>22686000</v>
      </c>
      <c r="F5" s="60">
        <v>22686000</v>
      </c>
      <c r="G5" s="60">
        <v>1872806</v>
      </c>
      <c r="H5" s="60">
        <v>1862304</v>
      </c>
      <c r="I5" s="60">
        <v>1873315</v>
      </c>
      <c r="J5" s="60">
        <v>5608425</v>
      </c>
      <c r="K5" s="60">
        <v>1893515</v>
      </c>
      <c r="L5" s="60">
        <v>1883802</v>
      </c>
      <c r="M5" s="60">
        <v>1883974</v>
      </c>
      <c r="N5" s="60">
        <v>5661291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11269716</v>
      </c>
      <c r="X5" s="60">
        <v>11340000</v>
      </c>
      <c r="Y5" s="60">
        <v>-70284</v>
      </c>
      <c r="Z5" s="140">
        <v>-0.62</v>
      </c>
      <c r="AA5" s="155">
        <v>22686000</v>
      </c>
    </row>
    <row r="6" spans="1:27" ht="12.75">
      <c r="A6" s="181" t="s">
        <v>102</v>
      </c>
      <c r="B6" s="182"/>
      <c r="C6" s="155">
        <v>44331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82361645</v>
      </c>
      <c r="D7" s="155">
        <v>0</v>
      </c>
      <c r="E7" s="156">
        <v>81974000</v>
      </c>
      <c r="F7" s="60">
        <v>81974000</v>
      </c>
      <c r="G7" s="60">
        <v>10302150</v>
      </c>
      <c r="H7" s="60">
        <v>5097562</v>
      </c>
      <c r="I7" s="60">
        <v>10024560</v>
      </c>
      <c r="J7" s="60">
        <v>25424272</v>
      </c>
      <c r="K7" s="60">
        <v>9169139</v>
      </c>
      <c r="L7" s="60">
        <v>10398494</v>
      </c>
      <c r="M7" s="60">
        <v>9809099</v>
      </c>
      <c r="N7" s="60">
        <v>29376732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54801004</v>
      </c>
      <c r="X7" s="60">
        <v>52786000</v>
      </c>
      <c r="Y7" s="60">
        <v>2015004</v>
      </c>
      <c r="Z7" s="140">
        <v>3.82</v>
      </c>
      <c r="AA7" s="155">
        <v>81974000</v>
      </c>
    </row>
    <row r="8" spans="1:27" ht="12.75">
      <c r="A8" s="183" t="s">
        <v>104</v>
      </c>
      <c r="B8" s="182"/>
      <c r="C8" s="155">
        <v>46521201</v>
      </c>
      <c r="D8" s="155">
        <v>0</v>
      </c>
      <c r="E8" s="156">
        <v>46114000</v>
      </c>
      <c r="F8" s="60">
        <v>46114000</v>
      </c>
      <c r="G8" s="60">
        <v>3519290</v>
      </c>
      <c r="H8" s="60">
        <v>231395</v>
      </c>
      <c r="I8" s="60">
        <v>3973731</v>
      </c>
      <c r="J8" s="60">
        <v>7724416</v>
      </c>
      <c r="K8" s="60">
        <v>5147237</v>
      </c>
      <c r="L8" s="60">
        <v>5194525</v>
      </c>
      <c r="M8" s="60">
        <v>5076185</v>
      </c>
      <c r="N8" s="60">
        <v>15417947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23142363</v>
      </c>
      <c r="X8" s="60">
        <v>25278000</v>
      </c>
      <c r="Y8" s="60">
        <v>-2135637</v>
      </c>
      <c r="Z8" s="140">
        <v>-8.45</v>
      </c>
      <c r="AA8" s="155">
        <v>46114000</v>
      </c>
    </row>
    <row r="9" spans="1:27" ht="12.75">
      <c r="A9" s="183" t="s">
        <v>105</v>
      </c>
      <c r="B9" s="182"/>
      <c r="C9" s="155">
        <v>18530144</v>
      </c>
      <c r="D9" s="155">
        <v>0</v>
      </c>
      <c r="E9" s="156">
        <v>19664000</v>
      </c>
      <c r="F9" s="60">
        <v>19664000</v>
      </c>
      <c r="G9" s="60">
        <v>2718386</v>
      </c>
      <c r="H9" s="60">
        <v>2717959</v>
      </c>
      <c r="I9" s="60">
        <v>2716369</v>
      </c>
      <c r="J9" s="60">
        <v>8152714</v>
      </c>
      <c r="K9" s="60">
        <v>2717843</v>
      </c>
      <c r="L9" s="60">
        <v>4308710</v>
      </c>
      <c r="M9" s="60">
        <v>3525482</v>
      </c>
      <c r="N9" s="60">
        <v>10552035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18704749</v>
      </c>
      <c r="X9" s="60">
        <v>18576000</v>
      </c>
      <c r="Y9" s="60">
        <v>128749</v>
      </c>
      <c r="Z9" s="140">
        <v>0.69</v>
      </c>
      <c r="AA9" s="155">
        <v>19664000</v>
      </c>
    </row>
    <row r="10" spans="1:27" ht="12.75">
      <c r="A10" s="183" t="s">
        <v>106</v>
      </c>
      <c r="B10" s="182"/>
      <c r="C10" s="155">
        <v>17759290</v>
      </c>
      <c r="D10" s="155">
        <v>0</v>
      </c>
      <c r="E10" s="156">
        <v>21591000</v>
      </c>
      <c r="F10" s="54">
        <v>21591000</v>
      </c>
      <c r="G10" s="54">
        <v>1786049</v>
      </c>
      <c r="H10" s="54">
        <v>1767842</v>
      </c>
      <c r="I10" s="54">
        <v>1784080</v>
      </c>
      <c r="J10" s="54">
        <v>5337971</v>
      </c>
      <c r="K10" s="54">
        <v>1772691</v>
      </c>
      <c r="L10" s="54">
        <v>1783816</v>
      </c>
      <c r="M10" s="54">
        <v>1775380</v>
      </c>
      <c r="N10" s="54">
        <v>5331887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10669858</v>
      </c>
      <c r="X10" s="54">
        <v>7680000</v>
      </c>
      <c r="Y10" s="54">
        <v>2989858</v>
      </c>
      <c r="Z10" s="184">
        <v>38.93</v>
      </c>
      <c r="AA10" s="130">
        <v>21591000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128766</v>
      </c>
      <c r="H11" s="60">
        <v>148583</v>
      </c>
      <c r="I11" s="60">
        <v>139306</v>
      </c>
      <c r="J11" s="60">
        <v>416655</v>
      </c>
      <c r="K11" s="60">
        <v>0</v>
      </c>
      <c r="L11" s="60">
        <v>227814</v>
      </c>
      <c r="M11" s="60">
        <v>96840</v>
      </c>
      <c r="N11" s="60">
        <v>324654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741309</v>
      </c>
      <c r="X11" s="60"/>
      <c r="Y11" s="60">
        <v>741309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1050646</v>
      </c>
      <c r="D12" s="155">
        <v>0</v>
      </c>
      <c r="E12" s="156">
        <v>592000</v>
      </c>
      <c r="F12" s="60">
        <v>592000</v>
      </c>
      <c r="G12" s="60">
        <v>33957</v>
      </c>
      <c r="H12" s="60">
        <v>34811</v>
      </c>
      <c r="I12" s="60">
        <v>34857</v>
      </c>
      <c r="J12" s="60">
        <v>103625</v>
      </c>
      <c r="K12" s="60">
        <v>34305</v>
      </c>
      <c r="L12" s="60">
        <v>33457</v>
      </c>
      <c r="M12" s="60">
        <v>34153</v>
      </c>
      <c r="N12" s="60">
        <v>101915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205540</v>
      </c>
      <c r="X12" s="60">
        <v>304000</v>
      </c>
      <c r="Y12" s="60">
        <v>-98460</v>
      </c>
      <c r="Z12" s="140">
        <v>-32.39</v>
      </c>
      <c r="AA12" s="155">
        <v>592000</v>
      </c>
    </row>
    <row r="13" spans="1:27" ht="12.75">
      <c r="A13" s="181" t="s">
        <v>109</v>
      </c>
      <c r="B13" s="185"/>
      <c r="C13" s="155">
        <v>1079324</v>
      </c>
      <c r="D13" s="155">
        <v>0</v>
      </c>
      <c r="E13" s="156">
        <v>1400000</v>
      </c>
      <c r="F13" s="60">
        <v>1400000</v>
      </c>
      <c r="G13" s="60">
        <v>35950</v>
      </c>
      <c r="H13" s="60">
        <v>108377</v>
      </c>
      <c r="I13" s="60">
        <v>65966</v>
      </c>
      <c r="J13" s="60">
        <v>210293</v>
      </c>
      <c r="K13" s="60">
        <v>28297</v>
      </c>
      <c r="L13" s="60">
        <v>11966</v>
      </c>
      <c r="M13" s="60">
        <v>20363</v>
      </c>
      <c r="N13" s="60">
        <v>60626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270919</v>
      </c>
      <c r="X13" s="60"/>
      <c r="Y13" s="60">
        <v>270919</v>
      </c>
      <c r="Z13" s="140">
        <v>0</v>
      </c>
      <c r="AA13" s="155">
        <v>1400000</v>
      </c>
    </row>
    <row r="14" spans="1:27" ht="12.75">
      <c r="A14" s="181" t="s">
        <v>110</v>
      </c>
      <c r="B14" s="185"/>
      <c r="C14" s="155">
        <v>23388189</v>
      </c>
      <c r="D14" s="155">
        <v>0</v>
      </c>
      <c r="E14" s="156">
        <v>25000000</v>
      </c>
      <c r="F14" s="60">
        <v>25000000</v>
      </c>
      <c r="G14" s="60">
        <v>3320069</v>
      </c>
      <c r="H14" s="60">
        <v>3381940</v>
      </c>
      <c r="I14" s="60">
        <v>3330234</v>
      </c>
      <c r="J14" s="60">
        <v>10032243</v>
      </c>
      <c r="K14" s="60">
        <v>2124479</v>
      </c>
      <c r="L14" s="60">
        <v>-2906</v>
      </c>
      <c r="M14" s="60">
        <v>2278032</v>
      </c>
      <c r="N14" s="60">
        <v>4399605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14431848</v>
      </c>
      <c r="X14" s="60">
        <v>12042000</v>
      </c>
      <c r="Y14" s="60">
        <v>2389848</v>
      </c>
      <c r="Z14" s="140">
        <v>19.85</v>
      </c>
      <c r="AA14" s="155">
        <v>25000000</v>
      </c>
    </row>
    <row r="15" spans="1:27" ht="12.75">
      <c r="A15" s="181" t="s">
        <v>111</v>
      </c>
      <c r="B15" s="185"/>
      <c r="C15" s="155">
        <v>6497</v>
      </c>
      <c r="D15" s="155">
        <v>0</v>
      </c>
      <c r="E15" s="156">
        <v>5000</v>
      </c>
      <c r="F15" s="60">
        <v>5000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2652</v>
      </c>
      <c r="Y15" s="60">
        <v>-2652</v>
      </c>
      <c r="Z15" s="140">
        <v>-100</v>
      </c>
      <c r="AA15" s="155">
        <v>5000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54000</v>
      </c>
      <c r="F16" s="60">
        <v>54000</v>
      </c>
      <c r="G16" s="60">
        <v>600</v>
      </c>
      <c r="H16" s="60">
        <v>909</v>
      </c>
      <c r="I16" s="60">
        <v>1601</v>
      </c>
      <c r="J16" s="60">
        <v>3110</v>
      </c>
      <c r="K16" s="60">
        <v>461</v>
      </c>
      <c r="L16" s="60">
        <v>16300</v>
      </c>
      <c r="M16" s="60">
        <v>20700</v>
      </c>
      <c r="N16" s="60">
        <v>37461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40571</v>
      </c>
      <c r="X16" s="60">
        <v>24480</v>
      </c>
      <c r="Y16" s="60">
        <v>16091</v>
      </c>
      <c r="Z16" s="140">
        <v>65.73</v>
      </c>
      <c r="AA16" s="155">
        <v>54000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210</v>
      </c>
      <c r="Y17" s="60">
        <v>-210</v>
      </c>
      <c r="Z17" s="140">
        <v>-100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110273029</v>
      </c>
      <c r="D19" s="155">
        <v>0</v>
      </c>
      <c r="E19" s="156">
        <v>119845000</v>
      </c>
      <c r="F19" s="60">
        <v>119845000</v>
      </c>
      <c r="G19" s="60">
        <v>46296000</v>
      </c>
      <c r="H19" s="60">
        <v>252609</v>
      </c>
      <c r="I19" s="60">
        <v>11246262</v>
      </c>
      <c r="J19" s="60">
        <v>57794871</v>
      </c>
      <c r="K19" s="60">
        <v>5310</v>
      </c>
      <c r="L19" s="60">
        <v>-2400</v>
      </c>
      <c r="M19" s="60">
        <v>1002443</v>
      </c>
      <c r="N19" s="60">
        <v>1005353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58800224</v>
      </c>
      <c r="X19" s="60">
        <v>83731000</v>
      </c>
      <c r="Y19" s="60">
        <v>-24930776</v>
      </c>
      <c r="Z19" s="140">
        <v>-29.77</v>
      </c>
      <c r="AA19" s="155">
        <v>119845000</v>
      </c>
    </row>
    <row r="20" spans="1:27" ht="12.75">
      <c r="A20" s="181" t="s">
        <v>35</v>
      </c>
      <c r="B20" s="185"/>
      <c r="C20" s="155">
        <v>1761869</v>
      </c>
      <c r="D20" s="155">
        <v>0</v>
      </c>
      <c r="E20" s="156">
        <v>6096000</v>
      </c>
      <c r="F20" s="54">
        <v>6096000</v>
      </c>
      <c r="G20" s="54">
        <v>167030</v>
      </c>
      <c r="H20" s="54">
        <v>105303</v>
      </c>
      <c r="I20" s="54">
        <v>2272050</v>
      </c>
      <c r="J20" s="54">
        <v>2544383</v>
      </c>
      <c r="K20" s="54">
        <v>270625</v>
      </c>
      <c r="L20" s="54">
        <v>209969</v>
      </c>
      <c r="M20" s="54">
        <v>225553</v>
      </c>
      <c r="N20" s="54">
        <v>706147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3250530</v>
      </c>
      <c r="X20" s="54">
        <v>2719000</v>
      </c>
      <c r="Y20" s="54">
        <v>531530</v>
      </c>
      <c r="Z20" s="184">
        <v>19.55</v>
      </c>
      <c r="AA20" s="130">
        <v>6096000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323958227</v>
      </c>
      <c r="D22" s="188">
        <f>SUM(D5:D21)</f>
        <v>0</v>
      </c>
      <c r="E22" s="189">
        <f t="shared" si="0"/>
        <v>345021000</v>
      </c>
      <c r="F22" s="190">
        <f t="shared" si="0"/>
        <v>345021000</v>
      </c>
      <c r="G22" s="190">
        <f t="shared" si="0"/>
        <v>70181053</v>
      </c>
      <c r="H22" s="190">
        <f t="shared" si="0"/>
        <v>15709594</v>
      </c>
      <c r="I22" s="190">
        <f t="shared" si="0"/>
        <v>37462331</v>
      </c>
      <c r="J22" s="190">
        <f t="shared" si="0"/>
        <v>123352978</v>
      </c>
      <c r="K22" s="190">
        <f t="shared" si="0"/>
        <v>23163902</v>
      </c>
      <c r="L22" s="190">
        <f t="shared" si="0"/>
        <v>24063547</v>
      </c>
      <c r="M22" s="190">
        <f t="shared" si="0"/>
        <v>25748204</v>
      </c>
      <c r="N22" s="190">
        <f t="shared" si="0"/>
        <v>72975653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196328631</v>
      </c>
      <c r="X22" s="190">
        <f t="shared" si="0"/>
        <v>214483342</v>
      </c>
      <c r="Y22" s="190">
        <f t="shared" si="0"/>
        <v>-18154711</v>
      </c>
      <c r="Z22" s="191">
        <f>+IF(X22&lt;&gt;0,+(Y22/X22)*100,0)</f>
        <v>-8.464392073860916</v>
      </c>
      <c r="AA22" s="188">
        <f>SUM(AA5:AA21)</f>
        <v>345021000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130323044</v>
      </c>
      <c r="D25" s="155">
        <v>0</v>
      </c>
      <c r="E25" s="156">
        <v>149694338</v>
      </c>
      <c r="F25" s="60">
        <v>149694338</v>
      </c>
      <c r="G25" s="60">
        <v>11078092</v>
      </c>
      <c r="H25" s="60">
        <v>11669368</v>
      </c>
      <c r="I25" s="60">
        <v>11530799</v>
      </c>
      <c r="J25" s="60">
        <v>34278259</v>
      </c>
      <c r="K25" s="60">
        <v>11815609</v>
      </c>
      <c r="L25" s="60">
        <v>11454922</v>
      </c>
      <c r="M25" s="60">
        <v>12220426</v>
      </c>
      <c r="N25" s="60">
        <v>35490957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69769216</v>
      </c>
      <c r="X25" s="60">
        <v>74850000</v>
      </c>
      <c r="Y25" s="60">
        <v>-5080784</v>
      </c>
      <c r="Z25" s="140">
        <v>-6.79</v>
      </c>
      <c r="AA25" s="155">
        <v>149694338</v>
      </c>
    </row>
    <row r="26" spans="1:27" ht="12.75">
      <c r="A26" s="183" t="s">
        <v>38</v>
      </c>
      <c r="B26" s="182"/>
      <c r="C26" s="155">
        <v>8443579</v>
      </c>
      <c r="D26" s="155">
        <v>0</v>
      </c>
      <c r="E26" s="156">
        <v>8317000</v>
      </c>
      <c r="F26" s="60">
        <v>8317000</v>
      </c>
      <c r="G26" s="60">
        <v>914</v>
      </c>
      <c r="H26" s="60">
        <v>668881</v>
      </c>
      <c r="I26" s="60">
        <v>695587</v>
      </c>
      <c r="J26" s="60">
        <v>1365382</v>
      </c>
      <c r="K26" s="60">
        <v>710006</v>
      </c>
      <c r="L26" s="60">
        <v>704289</v>
      </c>
      <c r="M26" s="60">
        <v>699521</v>
      </c>
      <c r="N26" s="60">
        <v>2113816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3479198</v>
      </c>
      <c r="X26" s="60">
        <v>4488000</v>
      </c>
      <c r="Y26" s="60">
        <v>-1008802</v>
      </c>
      <c r="Z26" s="140">
        <v>-22.48</v>
      </c>
      <c r="AA26" s="155">
        <v>8317000</v>
      </c>
    </row>
    <row r="27" spans="1:27" ht="12.75">
      <c r="A27" s="183" t="s">
        <v>118</v>
      </c>
      <c r="B27" s="182"/>
      <c r="C27" s="155">
        <v>55129317</v>
      </c>
      <c r="D27" s="155">
        <v>0</v>
      </c>
      <c r="E27" s="156">
        <v>37500000</v>
      </c>
      <c r="F27" s="60">
        <v>37500000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18750000</v>
      </c>
      <c r="Y27" s="60">
        <v>-18750000</v>
      </c>
      <c r="Z27" s="140">
        <v>-100</v>
      </c>
      <c r="AA27" s="155">
        <v>37500000</v>
      </c>
    </row>
    <row r="28" spans="1:27" ht="12.75">
      <c r="A28" s="183" t="s">
        <v>39</v>
      </c>
      <c r="B28" s="182"/>
      <c r="C28" s="155">
        <v>49391831</v>
      </c>
      <c r="D28" s="155">
        <v>0</v>
      </c>
      <c r="E28" s="156">
        <v>64832000</v>
      </c>
      <c r="F28" s="60">
        <v>64832000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32412000</v>
      </c>
      <c r="Y28" s="60">
        <v>-32412000</v>
      </c>
      <c r="Z28" s="140">
        <v>-100</v>
      </c>
      <c r="AA28" s="155">
        <v>64832000</v>
      </c>
    </row>
    <row r="29" spans="1:27" ht="12.75">
      <c r="A29" s="183" t="s">
        <v>40</v>
      </c>
      <c r="B29" s="182"/>
      <c r="C29" s="155">
        <v>7328127</v>
      </c>
      <c r="D29" s="155">
        <v>0</v>
      </c>
      <c r="E29" s="156">
        <v>15000000</v>
      </c>
      <c r="F29" s="60">
        <v>15000000</v>
      </c>
      <c r="G29" s="60">
        <v>641867</v>
      </c>
      <c r="H29" s="60">
        <v>87625</v>
      </c>
      <c r="I29" s="60">
        <v>526412</v>
      </c>
      <c r="J29" s="60">
        <v>1255904</v>
      </c>
      <c r="K29" s="60">
        <v>527725</v>
      </c>
      <c r="L29" s="60">
        <v>704182</v>
      </c>
      <c r="M29" s="60">
        <v>315159</v>
      </c>
      <c r="N29" s="60">
        <v>1547066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2802970</v>
      </c>
      <c r="X29" s="60">
        <v>7584000</v>
      </c>
      <c r="Y29" s="60">
        <v>-4781030</v>
      </c>
      <c r="Z29" s="140">
        <v>-63.04</v>
      </c>
      <c r="AA29" s="155">
        <v>15000000</v>
      </c>
    </row>
    <row r="30" spans="1:27" ht="12.75">
      <c r="A30" s="183" t="s">
        <v>119</v>
      </c>
      <c r="B30" s="182"/>
      <c r="C30" s="155">
        <v>112693193</v>
      </c>
      <c r="D30" s="155">
        <v>0</v>
      </c>
      <c r="E30" s="156">
        <v>118080000</v>
      </c>
      <c r="F30" s="60">
        <v>118080000</v>
      </c>
      <c r="G30" s="60">
        <v>13718931</v>
      </c>
      <c r="H30" s="60">
        <v>4250119</v>
      </c>
      <c r="I30" s="60">
        <v>9164195</v>
      </c>
      <c r="J30" s="60">
        <v>27133245</v>
      </c>
      <c r="K30" s="60">
        <v>9252019</v>
      </c>
      <c r="L30" s="60">
        <v>9776540</v>
      </c>
      <c r="M30" s="60">
        <v>3672035</v>
      </c>
      <c r="N30" s="60">
        <v>22700594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49833839</v>
      </c>
      <c r="X30" s="60">
        <v>59052000</v>
      </c>
      <c r="Y30" s="60">
        <v>-9218161</v>
      </c>
      <c r="Z30" s="140">
        <v>-15.61</v>
      </c>
      <c r="AA30" s="155">
        <v>118080000</v>
      </c>
    </row>
    <row r="31" spans="1:27" ht="12.75">
      <c r="A31" s="183" t="s">
        <v>120</v>
      </c>
      <c r="B31" s="182"/>
      <c r="C31" s="155">
        <v>4153046</v>
      </c>
      <c r="D31" s="155">
        <v>0</v>
      </c>
      <c r="E31" s="156">
        <v>9805000</v>
      </c>
      <c r="F31" s="60">
        <v>9805000</v>
      </c>
      <c r="G31" s="60">
        <v>15693</v>
      </c>
      <c r="H31" s="60">
        <v>77445</v>
      </c>
      <c r="I31" s="60">
        <v>393378</v>
      </c>
      <c r="J31" s="60">
        <v>486516</v>
      </c>
      <c r="K31" s="60">
        <v>132270</v>
      </c>
      <c r="L31" s="60">
        <v>138257</v>
      </c>
      <c r="M31" s="60">
        <v>747657</v>
      </c>
      <c r="N31" s="60">
        <v>1018184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1504700</v>
      </c>
      <c r="X31" s="60">
        <v>5803000</v>
      </c>
      <c r="Y31" s="60">
        <v>-4298300</v>
      </c>
      <c r="Z31" s="140">
        <v>-74.07</v>
      </c>
      <c r="AA31" s="155">
        <v>9805000</v>
      </c>
    </row>
    <row r="32" spans="1:27" ht="12.75">
      <c r="A32" s="183" t="s">
        <v>121</v>
      </c>
      <c r="B32" s="182"/>
      <c r="C32" s="155">
        <v>11815307</v>
      </c>
      <c r="D32" s="155">
        <v>0</v>
      </c>
      <c r="E32" s="156">
        <v>27845000</v>
      </c>
      <c r="F32" s="60">
        <v>27845000</v>
      </c>
      <c r="G32" s="60">
        <v>273341</v>
      </c>
      <c r="H32" s="60">
        <v>780034</v>
      </c>
      <c r="I32" s="60">
        <v>845388</v>
      </c>
      <c r="J32" s="60">
        <v>1898763</v>
      </c>
      <c r="K32" s="60">
        <v>1857128</v>
      </c>
      <c r="L32" s="60">
        <v>310702</v>
      </c>
      <c r="M32" s="60">
        <v>1710897</v>
      </c>
      <c r="N32" s="60">
        <v>3878727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5777490</v>
      </c>
      <c r="X32" s="60">
        <v>13920000</v>
      </c>
      <c r="Y32" s="60">
        <v>-8142510</v>
      </c>
      <c r="Z32" s="140">
        <v>-58.5</v>
      </c>
      <c r="AA32" s="155">
        <v>27845000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28317919</v>
      </c>
      <c r="D34" s="155">
        <v>0</v>
      </c>
      <c r="E34" s="156">
        <v>15504000</v>
      </c>
      <c r="F34" s="60">
        <v>15504000</v>
      </c>
      <c r="G34" s="60">
        <v>851251</v>
      </c>
      <c r="H34" s="60">
        <v>1123919</v>
      </c>
      <c r="I34" s="60">
        <v>987171</v>
      </c>
      <c r="J34" s="60">
        <v>2962341</v>
      </c>
      <c r="K34" s="60">
        <v>2986011</v>
      </c>
      <c r="L34" s="60">
        <v>939220</v>
      </c>
      <c r="M34" s="60">
        <v>1251741</v>
      </c>
      <c r="N34" s="60">
        <v>5176972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8139313</v>
      </c>
      <c r="X34" s="60">
        <v>8864000</v>
      </c>
      <c r="Y34" s="60">
        <v>-724687</v>
      </c>
      <c r="Z34" s="140">
        <v>-8.18</v>
      </c>
      <c r="AA34" s="155">
        <v>15504000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407595363</v>
      </c>
      <c r="D36" s="188">
        <f>SUM(D25:D35)</f>
        <v>0</v>
      </c>
      <c r="E36" s="189">
        <f t="shared" si="1"/>
        <v>446577338</v>
      </c>
      <c r="F36" s="190">
        <f t="shared" si="1"/>
        <v>446577338</v>
      </c>
      <c r="G36" s="190">
        <f t="shared" si="1"/>
        <v>26580089</v>
      </c>
      <c r="H36" s="190">
        <f t="shared" si="1"/>
        <v>18657391</v>
      </c>
      <c r="I36" s="190">
        <f t="shared" si="1"/>
        <v>24142930</v>
      </c>
      <c r="J36" s="190">
        <f t="shared" si="1"/>
        <v>69380410</v>
      </c>
      <c r="K36" s="190">
        <f t="shared" si="1"/>
        <v>27280768</v>
      </c>
      <c r="L36" s="190">
        <f t="shared" si="1"/>
        <v>24028112</v>
      </c>
      <c r="M36" s="190">
        <f t="shared" si="1"/>
        <v>20617436</v>
      </c>
      <c r="N36" s="190">
        <f t="shared" si="1"/>
        <v>71926316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141306726</v>
      </c>
      <c r="X36" s="190">
        <f t="shared" si="1"/>
        <v>225723000</v>
      </c>
      <c r="Y36" s="190">
        <f t="shared" si="1"/>
        <v>-84416274</v>
      </c>
      <c r="Z36" s="191">
        <f>+IF(X36&lt;&gt;0,+(Y36/X36)*100,0)</f>
        <v>-37.39817120984569</v>
      </c>
      <c r="AA36" s="188">
        <f>SUM(AA25:AA35)</f>
        <v>446577338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-83637136</v>
      </c>
      <c r="D38" s="199">
        <f>+D22-D36</f>
        <v>0</v>
      </c>
      <c r="E38" s="200">
        <f t="shared" si="2"/>
        <v>-101556338</v>
      </c>
      <c r="F38" s="106">
        <f t="shared" si="2"/>
        <v>-101556338</v>
      </c>
      <c r="G38" s="106">
        <f t="shared" si="2"/>
        <v>43600964</v>
      </c>
      <c r="H38" s="106">
        <f t="shared" si="2"/>
        <v>-2947797</v>
      </c>
      <c r="I38" s="106">
        <f t="shared" si="2"/>
        <v>13319401</v>
      </c>
      <c r="J38" s="106">
        <f t="shared" si="2"/>
        <v>53972568</v>
      </c>
      <c r="K38" s="106">
        <f t="shared" si="2"/>
        <v>-4116866</v>
      </c>
      <c r="L38" s="106">
        <f t="shared" si="2"/>
        <v>35435</v>
      </c>
      <c r="M38" s="106">
        <f t="shared" si="2"/>
        <v>5130768</v>
      </c>
      <c r="N38" s="106">
        <f t="shared" si="2"/>
        <v>1049337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55021905</v>
      </c>
      <c r="X38" s="106">
        <f>IF(F22=F36,0,X22-X36)</f>
        <v>-11239658</v>
      </c>
      <c r="Y38" s="106">
        <f t="shared" si="2"/>
        <v>66261563</v>
      </c>
      <c r="Z38" s="201">
        <f>+IF(X38&lt;&gt;0,+(Y38/X38)*100,0)</f>
        <v>-589.5336228201961</v>
      </c>
      <c r="AA38" s="199">
        <f>+AA22-AA36</f>
        <v>-101556338</v>
      </c>
    </row>
    <row r="39" spans="1:27" ht="12.75">
      <c r="A39" s="181" t="s">
        <v>46</v>
      </c>
      <c r="B39" s="185"/>
      <c r="C39" s="155">
        <v>47153187</v>
      </c>
      <c r="D39" s="155">
        <v>0</v>
      </c>
      <c r="E39" s="156">
        <v>32405788</v>
      </c>
      <c r="F39" s="60">
        <v>32405788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32405788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-36483949</v>
      </c>
      <c r="D42" s="206">
        <f>SUM(D38:D41)</f>
        <v>0</v>
      </c>
      <c r="E42" s="207">
        <f t="shared" si="3"/>
        <v>-69150550</v>
      </c>
      <c r="F42" s="88">
        <f t="shared" si="3"/>
        <v>-69150550</v>
      </c>
      <c r="G42" s="88">
        <f t="shared" si="3"/>
        <v>43600964</v>
      </c>
      <c r="H42" s="88">
        <f t="shared" si="3"/>
        <v>-2947797</v>
      </c>
      <c r="I42" s="88">
        <f t="shared" si="3"/>
        <v>13319401</v>
      </c>
      <c r="J42" s="88">
        <f t="shared" si="3"/>
        <v>53972568</v>
      </c>
      <c r="K42" s="88">
        <f t="shared" si="3"/>
        <v>-4116866</v>
      </c>
      <c r="L42" s="88">
        <f t="shared" si="3"/>
        <v>35435</v>
      </c>
      <c r="M42" s="88">
        <f t="shared" si="3"/>
        <v>5130768</v>
      </c>
      <c r="N42" s="88">
        <f t="shared" si="3"/>
        <v>1049337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55021905</v>
      </c>
      <c r="X42" s="88">
        <f t="shared" si="3"/>
        <v>-11239658</v>
      </c>
      <c r="Y42" s="88">
        <f t="shared" si="3"/>
        <v>66261563</v>
      </c>
      <c r="Z42" s="208">
        <f>+IF(X42&lt;&gt;0,+(Y42/X42)*100,0)</f>
        <v>-589.5336228201961</v>
      </c>
      <c r="AA42" s="206">
        <f>SUM(AA38:AA41)</f>
        <v>-69150550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-36483949</v>
      </c>
      <c r="D44" s="210">
        <f>+D42-D43</f>
        <v>0</v>
      </c>
      <c r="E44" s="211">
        <f t="shared" si="4"/>
        <v>-69150550</v>
      </c>
      <c r="F44" s="77">
        <f t="shared" si="4"/>
        <v>-69150550</v>
      </c>
      <c r="G44" s="77">
        <f t="shared" si="4"/>
        <v>43600964</v>
      </c>
      <c r="H44" s="77">
        <f t="shared" si="4"/>
        <v>-2947797</v>
      </c>
      <c r="I44" s="77">
        <f t="shared" si="4"/>
        <v>13319401</v>
      </c>
      <c r="J44" s="77">
        <f t="shared" si="4"/>
        <v>53972568</v>
      </c>
      <c r="K44" s="77">
        <f t="shared" si="4"/>
        <v>-4116866</v>
      </c>
      <c r="L44" s="77">
        <f t="shared" si="4"/>
        <v>35435</v>
      </c>
      <c r="M44" s="77">
        <f t="shared" si="4"/>
        <v>5130768</v>
      </c>
      <c r="N44" s="77">
        <f t="shared" si="4"/>
        <v>1049337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55021905</v>
      </c>
      <c r="X44" s="77">
        <f t="shared" si="4"/>
        <v>-11239658</v>
      </c>
      <c r="Y44" s="77">
        <f t="shared" si="4"/>
        <v>66261563</v>
      </c>
      <c r="Z44" s="212">
        <f>+IF(X44&lt;&gt;0,+(Y44/X44)*100,0)</f>
        <v>-589.5336228201961</v>
      </c>
      <c r="AA44" s="210">
        <f>+AA42-AA43</f>
        <v>-69150550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-36483949</v>
      </c>
      <c r="D46" s="206">
        <f>SUM(D44:D45)</f>
        <v>0</v>
      </c>
      <c r="E46" s="207">
        <f t="shared" si="5"/>
        <v>-69150550</v>
      </c>
      <c r="F46" s="88">
        <f t="shared" si="5"/>
        <v>-69150550</v>
      </c>
      <c r="G46" s="88">
        <f t="shared" si="5"/>
        <v>43600964</v>
      </c>
      <c r="H46" s="88">
        <f t="shared" si="5"/>
        <v>-2947797</v>
      </c>
      <c r="I46" s="88">
        <f t="shared" si="5"/>
        <v>13319401</v>
      </c>
      <c r="J46" s="88">
        <f t="shared" si="5"/>
        <v>53972568</v>
      </c>
      <c r="K46" s="88">
        <f t="shared" si="5"/>
        <v>-4116866</v>
      </c>
      <c r="L46" s="88">
        <f t="shared" si="5"/>
        <v>35435</v>
      </c>
      <c r="M46" s="88">
        <f t="shared" si="5"/>
        <v>5130768</v>
      </c>
      <c r="N46" s="88">
        <f t="shared" si="5"/>
        <v>1049337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55021905</v>
      </c>
      <c r="X46" s="88">
        <f t="shared" si="5"/>
        <v>-11239658</v>
      </c>
      <c r="Y46" s="88">
        <f t="shared" si="5"/>
        <v>66261563</v>
      </c>
      <c r="Z46" s="208">
        <f>+IF(X46&lt;&gt;0,+(Y46/X46)*100,0)</f>
        <v>-589.5336228201961</v>
      </c>
      <c r="AA46" s="206">
        <f>SUM(AA44:AA45)</f>
        <v>-69150550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-36483949</v>
      </c>
      <c r="D48" s="217">
        <f>SUM(D46:D47)</f>
        <v>0</v>
      </c>
      <c r="E48" s="218">
        <f t="shared" si="6"/>
        <v>-69150550</v>
      </c>
      <c r="F48" s="219">
        <f t="shared" si="6"/>
        <v>-69150550</v>
      </c>
      <c r="G48" s="219">
        <f t="shared" si="6"/>
        <v>43600964</v>
      </c>
      <c r="H48" s="220">
        <f t="shared" si="6"/>
        <v>-2947797</v>
      </c>
      <c r="I48" s="220">
        <f t="shared" si="6"/>
        <v>13319401</v>
      </c>
      <c r="J48" s="220">
        <f t="shared" si="6"/>
        <v>53972568</v>
      </c>
      <c r="K48" s="220">
        <f t="shared" si="6"/>
        <v>-4116866</v>
      </c>
      <c r="L48" s="220">
        <f t="shared" si="6"/>
        <v>35435</v>
      </c>
      <c r="M48" s="219">
        <f t="shared" si="6"/>
        <v>5130768</v>
      </c>
      <c r="N48" s="219">
        <f t="shared" si="6"/>
        <v>1049337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55021905</v>
      </c>
      <c r="X48" s="220">
        <f t="shared" si="6"/>
        <v>-11239658</v>
      </c>
      <c r="Y48" s="220">
        <f t="shared" si="6"/>
        <v>66261563</v>
      </c>
      <c r="Z48" s="221">
        <f>+IF(X48&lt;&gt;0,+(Y48/X48)*100,0)</f>
        <v>-589.5336228201961</v>
      </c>
      <c r="AA48" s="222">
        <f>SUM(AA46:AA47)</f>
        <v>-69150550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1217800381</v>
      </c>
      <c r="D5" s="153">
        <f>SUM(D6:D8)</f>
        <v>0</v>
      </c>
      <c r="E5" s="154">
        <f t="shared" si="0"/>
        <v>1000000</v>
      </c>
      <c r="F5" s="100">
        <f t="shared" si="0"/>
        <v>1000000</v>
      </c>
      <c r="G5" s="100">
        <f t="shared" si="0"/>
        <v>0</v>
      </c>
      <c r="H5" s="100">
        <f t="shared" si="0"/>
        <v>21070</v>
      </c>
      <c r="I5" s="100">
        <f t="shared" si="0"/>
        <v>0</v>
      </c>
      <c r="J5" s="100">
        <f t="shared" si="0"/>
        <v>21070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21070</v>
      </c>
      <c r="X5" s="100">
        <f t="shared" si="0"/>
        <v>627000</v>
      </c>
      <c r="Y5" s="100">
        <f t="shared" si="0"/>
        <v>-605930</v>
      </c>
      <c r="Z5" s="137">
        <f>+IF(X5&lt;&gt;0,+(Y5/X5)*100,0)</f>
        <v>-96.63955342902712</v>
      </c>
      <c r="AA5" s="153">
        <f>SUM(AA6:AA8)</f>
        <v>1000000</v>
      </c>
    </row>
    <row r="6" spans="1:27" ht="12.75">
      <c r="A6" s="138" t="s">
        <v>75</v>
      </c>
      <c r="B6" s="136"/>
      <c r="C6" s="155">
        <v>1217800381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1000000</v>
      </c>
      <c r="F7" s="159">
        <v>1000000</v>
      </c>
      <c r="G7" s="159"/>
      <c r="H7" s="159">
        <v>21070</v>
      </c>
      <c r="I7" s="159"/>
      <c r="J7" s="159">
        <v>21070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21070</v>
      </c>
      <c r="X7" s="159">
        <v>627000</v>
      </c>
      <c r="Y7" s="159">
        <v>-605930</v>
      </c>
      <c r="Z7" s="141">
        <v>-96.64</v>
      </c>
      <c r="AA7" s="225">
        <v>1000000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3731000</v>
      </c>
      <c r="F9" s="100">
        <f t="shared" si="1"/>
        <v>3731000</v>
      </c>
      <c r="G9" s="100">
        <f t="shared" si="1"/>
        <v>128386</v>
      </c>
      <c r="H9" s="100">
        <f t="shared" si="1"/>
        <v>368593</v>
      </c>
      <c r="I9" s="100">
        <f t="shared" si="1"/>
        <v>0</v>
      </c>
      <c r="J9" s="100">
        <f t="shared" si="1"/>
        <v>496979</v>
      </c>
      <c r="K9" s="100">
        <f t="shared" si="1"/>
        <v>296637</v>
      </c>
      <c r="L9" s="100">
        <f t="shared" si="1"/>
        <v>0</v>
      </c>
      <c r="M9" s="100">
        <f t="shared" si="1"/>
        <v>0</v>
      </c>
      <c r="N9" s="100">
        <f t="shared" si="1"/>
        <v>296637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793616</v>
      </c>
      <c r="X9" s="100">
        <f t="shared" si="1"/>
        <v>3731000</v>
      </c>
      <c r="Y9" s="100">
        <f t="shared" si="1"/>
        <v>-2937384</v>
      </c>
      <c r="Z9" s="137">
        <f>+IF(X9&lt;&gt;0,+(Y9/X9)*100,0)</f>
        <v>-78.72913428035379</v>
      </c>
      <c r="AA9" s="102">
        <f>SUM(AA10:AA14)</f>
        <v>3731000</v>
      </c>
    </row>
    <row r="10" spans="1:27" ht="12.75">
      <c r="A10" s="138" t="s">
        <v>79</v>
      </c>
      <c r="B10" s="136"/>
      <c r="C10" s="155"/>
      <c r="D10" s="155"/>
      <c r="E10" s="156">
        <v>2300000</v>
      </c>
      <c r="F10" s="60">
        <v>2300000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2300000</v>
      </c>
      <c r="Y10" s="60">
        <v>-2300000</v>
      </c>
      <c r="Z10" s="140">
        <v>-100</v>
      </c>
      <c r="AA10" s="62">
        <v>2300000</v>
      </c>
    </row>
    <row r="11" spans="1:27" ht="12.75">
      <c r="A11" s="138" t="s">
        <v>80</v>
      </c>
      <c r="B11" s="136"/>
      <c r="C11" s="155"/>
      <c r="D11" s="155"/>
      <c r="E11" s="156">
        <v>1431000</v>
      </c>
      <c r="F11" s="60">
        <v>1431000</v>
      </c>
      <c r="G11" s="60">
        <v>128386</v>
      </c>
      <c r="H11" s="60">
        <v>368593</v>
      </c>
      <c r="I11" s="60"/>
      <c r="J11" s="60">
        <v>496979</v>
      </c>
      <c r="K11" s="60">
        <v>296637</v>
      </c>
      <c r="L11" s="60"/>
      <c r="M11" s="60"/>
      <c r="N11" s="60">
        <v>296637</v>
      </c>
      <c r="O11" s="60"/>
      <c r="P11" s="60"/>
      <c r="Q11" s="60"/>
      <c r="R11" s="60"/>
      <c r="S11" s="60"/>
      <c r="T11" s="60"/>
      <c r="U11" s="60"/>
      <c r="V11" s="60"/>
      <c r="W11" s="60">
        <v>793616</v>
      </c>
      <c r="X11" s="60">
        <v>1431000</v>
      </c>
      <c r="Y11" s="60">
        <v>-637384</v>
      </c>
      <c r="Z11" s="140">
        <v>-44.54</v>
      </c>
      <c r="AA11" s="62">
        <v>1431000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23025000</v>
      </c>
      <c r="F15" s="100">
        <f t="shared" si="2"/>
        <v>23025000</v>
      </c>
      <c r="G15" s="100">
        <f t="shared" si="2"/>
        <v>4199445</v>
      </c>
      <c r="H15" s="100">
        <f t="shared" si="2"/>
        <v>2887621</v>
      </c>
      <c r="I15" s="100">
        <f t="shared" si="2"/>
        <v>3680327</v>
      </c>
      <c r="J15" s="100">
        <f t="shared" si="2"/>
        <v>10767393</v>
      </c>
      <c r="K15" s="100">
        <f t="shared" si="2"/>
        <v>741068</v>
      </c>
      <c r="L15" s="100">
        <f t="shared" si="2"/>
        <v>89868</v>
      </c>
      <c r="M15" s="100">
        <f t="shared" si="2"/>
        <v>2575459</v>
      </c>
      <c r="N15" s="100">
        <f t="shared" si="2"/>
        <v>3406395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14173788</v>
      </c>
      <c r="X15" s="100">
        <f t="shared" si="2"/>
        <v>12062000</v>
      </c>
      <c r="Y15" s="100">
        <f t="shared" si="2"/>
        <v>2111788</v>
      </c>
      <c r="Z15" s="137">
        <f>+IF(X15&lt;&gt;0,+(Y15/X15)*100,0)</f>
        <v>17.507776488144586</v>
      </c>
      <c r="AA15" s="102">
        <f>SUM(AA16:AA18)</f>
        <v>23025000</v>
      </c>
    </row>
    <row r="16" spans="1:27" ht="12.75">
      <c r="A16" s="138" t="s">
        <v>85</v>
      </c>
      <c r="B16" s="136"/>
      <c r="C16" s="155"/>
      <c r="D16" s="155"/>
      <c r="E16" s="156">
        <v>1100000</v>
      </c>
      <c r="F16" s="60">
        <v>1100000</v>
      </c>
      <c r="G16" s="60">
        <v>82576</v>
      </c>
      <c r="H16" s="60">
        <v>91644</v>
      </c>
      <c r="I16" s="60">
        <v>159636</v>
      </c>
      <c r="J16" s="60">
        <v>333856</v>
      </c>
      <c r="K16" s="60">
        <v>78363</v>
      </c>
      <c r="L16" s="60">
        <v>89868</v>
      </c>
      <c r="M16" s="60">
        <v>139486</v>
      </c>
      <c r="N16" s="60">
        <v>307717</v>
      </c>
      <c r="O16" s="60"/>
      <c r="P16" s="60"/>
      <c r="Q16" s="60"/>
      <c r="R16" s="60"/>
      <c r="S16" s="60"/>
      <c r="T16" s="60"/>
      <c r="U16" s="60"/>
      <c r="V16" s="60"/>
      <c r="W16" s="60">
        <v>641573</v>
      </c>
      <c r="X16" s="60">
        <v>1100000</v>
      </c>
      <c r="Y16" s="60">
        <v>-458427</v>
      </c>
      <c r="Z16" s="140">
        <v>-41.68</v>
      </c>
      <c r="AA16" s="62">
        <v>1100000</v>
      </c>
    </row>
    <row r="17" spans="1:27" ht="12.75">
      <c r="A17" s="138" t="s">
        <v>86</v>
      </c>
      <c r="B17" s="136"/>
      <c r="C17" s="155"/>
      <c r="D17" s="155"/>
      <c r="E17" s="156">
        <v>21925000</v>
      </c>
      <c r="F17" s="60">
        <v>21925000</v>
      </c>
      <c r="G17" s="60">
        <v>4116869</v>
      </c>
      <c r="H17" s="60">
        <v>2795977</v>
      </c>
      <c r="I17" s="60">
        <v>3520691</v>
      </c>
      <c r="J17" s="60">
        <v>10433537</v>
      </c>
      <c r="K17" s="60">
        <v>662705</v>
      </c>
      <c r="L17" s="60"/>
      <c r="M17" s="60">
        <v>2435973</v>
      </c>
      <c r="N17" s="60">
        <v>3098678</v>
      </c>
      <c r="O17" s="60"/>
      <c r="P17" s="60"/>
      <c r="Q17" s="60"/>
      <c r="R17" s="60"/>
      <c r="S17" s="60"/>
      <c r="T17" s="60"/>
      <c r="U17" s="60"/>
      <c r="V17" s="60"/>
      <c r="W17" s="60">
        <v>13532215</v>
      </c>
      <c r="X17" s="60">
        <v>10962000</v>
      </c>
      <c r="Y17" s="60">
        <v>2570215</v>
      </c>
      <c r="Z17" s="140">
        <v>23.45</v>
      </c>
      <c r="AA17" s="62">
        <v>21925000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4195000</v>
      </c>
      <c r="F19" s="100">
        <f t="shared" si="3"/>
        <v>4195000</v>
      </c>
      <c r="G19" s="100">
        <f t="shared" si="3"/>
        <v>0</v>
      </c>
      <c r="H19" s="100">
        <f t="shared" si="3"/>
        <v>0</v>
      </c>
      <c r="I19" s="100">
        <f t="shared" si="3"/>
        <v>821813</v>
      </c>
      <c r="J19" s="100">
        <f t="shared" si="3"/>
        <v>821813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821813</v>
      </c>
      <c r="X19" s="100">
        <f t="shared" si="3"/>
        <v>4195788</v>
      </c>
      <c r="Y19" s="100">
        <f t="shared" si="3"/>
        <v>-3373975</v>
      </c>
      <c r="Z19" s="137">
        <f>+IF(X19&lt;&gt;0,+(Y19/X19)*100,0)</f>
        <v>-80.41338122898487</v>
      </c>
      <c r="AA19" s="102">
        <f>SUM(AA20:AA23)</f>
        <v>4195000</v>
      </c>
    </row>
    <row r="20" spans="1:27" ht="12.75">
      <c r="A20" s="138" t="s">
        <v>89</v>
      </c>
      <c r="B20" s="136"/>
      <c r="C20" s="155"/>
      <c r="D20" s="155"/>
      <c r="E20" s="156">
        <v>3300000</v>
      </c>
      <c r="F20" s="60">
        <v>3300000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3300000</v>
      </c>
      <c r="Y20" s="60">
        <v>-3300000</v>
      </c>
      <c r="Z20" s="140">
        <v>-100</v>
      </c>
      <c r="AA20" s="62">
        <v>3300000</v>
      </c>
    </row>
    <row r="21" spans="1:27" ht="12.75">
      <c r="A21" s="138" t="s">
        <v>90</v>
      </c>
      <c r="B21" s="136"/>
      <c r="C21" s="155"/>
      <c r="D21" s="155"/>
      <c r="E21" s="156">
        <v>66000</v>
      </c>
      <c r="F21" s="60">
        <v>66000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66327</v>
      </c>
      <c r="Y21" s="60">
        <v>-66327</v>
      </c>
      <c r="Z21" s="140">
        <v>-100</v>
      </c>
      <c r="AA21" s="62">
        <v>66000</v>
      </c>
    </row>
    <row r="22" spans="1:27" ht="12.75">
      <c r="A22" s="138" t="s">
        <v>91</v>
      </c>
      <c r="B22" s="136"/>
      <c r="C22" s="157"/>
      <c r="D22" s="157"/>
      <c r="E22" s="158">
        <v>829000</v>
      </c>
      <c r="F22" s="159">
        <v>829000</v>
      </c>
      <c r="G22" s="159"/>
      <c r="H22" s="159"/>
      <c r="I22" s="159">
        <v>821813</v>
      </c>
      <c r="J22" s="159">
        <v>821813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821813</v>
      </c>
      <c r="X22" s="159">
        <v>829461</v>
      </c>
      <c r="Y22" s="159">
        <v>-7648</v>
      </c>
      <c r="Z22" s="141">
        <v>-0.92</v>
      </c>
      <c r="AA22" s="225">
        <v>829000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1455000</v>
      </c>
      <c r="F24" s="100">
        <v>1455000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726000</v>
      </c>
      <c r="Y24" s="100">
        <v>-726000</v>
      </c>
      <c r="Z24" s="137">
        <v>-100</v>
      </c>
      <c r="AA24" s="102">
        <v>1455000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1217800381</v>
      </c>
      <c r="D25" s="217">
        <f>+D5+D9+D15+D19+D24</f>
        <v>0</v>
      </c>
      <c r="E25" s="230">
        <f t="shared" si="4"/>
        <v>33406000</v>
      </c>
      <c r="F25" s="219">
        <f t="shared" si="4"/>
        <v>33406000</v>
      </c>
      <c r="G25" s="219">
        <f t="shared" si="4"/>
        <v>4327831</v>
      </c>
      <c r="H25" s="219">
        <f t="shared" si="4"/>
        <v>3277284</v>
      </c>
      <c r="I25" s="219">
        <f t="shared" si="4"/>
        <v>4502140</v>
      </c>
      <c r="J25" s="219">
        <f t="shared" si="4"/>
        <v>12107255</v>
      </c>
      <c r="K25" s="219">
        <f t="shared" si="4"/>
        <v>1037705</v>
      </c>
      <c r="L25" s="219">
        <f t="shared" si="4"/>
        <v>89868</v>
      </c>
      <c r="M25" s="219">
        <f t="shared" si="4"/>
        <v>2575459</v>
      </c>
      <c r="N25" s="219">
        <f t="shared" si="4"/>
        <v>3703032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15810287</v>
      </c>
      <c r="X25" s="219">
        <f t="shared" si="4"/>
        <v>21341788</v>
      </c>
      <c r="Y25" s="219">
        <f t="shared" si="4"/>
        <v>-5531501</v>
      </c>
      <c r="Z25" s="231">
        <f>+IF(X25&lt;&gt;0,+(Y25/X25)*100,0)</f>
        <v>-25.918639056858776</v>
      </c>
      <c r="AA25" s="232">
        <f>+AA5+AA9+AA15+AA19+AA24</f>
        <v>33406000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1215364387</v>
      </c>
      <c r="D28" s="155"/>
      <c r="E28" s="156">
        <v>32406000</v>
      </c>
      <c r="F28" s="60">
        <v>32406000</v>
      </c>
      <c r="G28" s="60">
        <v>4327831</v>
      </c>
      <c r="H28" s="60">
        <v>3256214</v>
      </c>
      <c r="I28" s="60">
        <v>4502140</v>
      </c>
      <c r="J28" s="60">
        <v>12086185</v>
      </c>
      <c r="K28" s="60">
        <v>1037705</v>
      </c>
      <c r="L28" s="60">
        <v>89868</v>
      </c>
      <c r="M28" s="60">
        <v>2575459</v>
      </c>
      <c r="N28" s="60">
        <v>3703032</v>
      </c>
      <c r="O28" s="60"/>
      <c r="P28" s="60"/>
      <c r="Q28" s="60"/>
      <c r="R28" s="60"/>
      <c r="S28" s="60"/>
      <c r="T28" s="60"/>
      <c r="U28" s="60"/>
      <c r="V28" s="60"/>
      <c r="W28" s="60">
        <v>15789217</v>
      </c>
      <c r="X28" s="60">
        <v>25407000</v>
      </c>
      <c r="Y28" s="60">
        <v>-9617783</v>
      </c>
      <c r="Z28" s="140">
        <v>-37.85</v>
      </c>
      <c r="AA28" s="155">
        <v>32406000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1215364387</v>
      </c>
      <c r="D32" s="210">
        <f>SUM(D28:D31)</f>
        <v>0</v>
      </c>
      <c r="E32" s="211">
        <f t="shared" si="5"/>
        <v>32406000</v>
      </c>
      <c r="F32" s="77">
        <f t="shared" si="5"/>
        <v>32406000</v>
      </c>
      <c r="G32" s="77">
        <f t="shared" si="5"/>
        <v>4327831</v>
      </c>
      <c r="H32" s="77">
        <f t="shared" si="5"/>
        <v>3256214</v>
      </c>
      <c r="I32" s="77">
        <f t="shared" si="5"/>
        <v>4502140</v>
      </c>
      <c r="J32" s="77">
        <f t="shared" si="5"/>
        <v>12086185</v>
      </c>
      <c r="K32" s="77">
        <f t="shared" si="5"/>
        <v>1037705</v>
      </c>
      <c r="L32" s="77">
        <f t="shared" si="5"/>
        <v>89868</v>
      </c>
      <c r="M32" s="77">
        <f t="shared" si="5"/>
        <v>2575459</v>
      </c>
      <c r="N32" s="77">
        <f t="shared" si="5"/>
        <v>3703032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15789217</v>
      </c>
      <c r="X32" s="77">
        <f t="shared" si="5"/>
        <v>25407000</v>
      </c>
      <c r="Y32" s="77">
        <f t="shared" si="5"/>
        <v>-9617783</v>
      </c>
      <c r="Z32" s="212">
        <f>+IF(X32&lt;&gt;0,+(Y32/X32)*100,0)</f>
        <v>-37.854854961231155</v>
      </c>
      <c r="AA32" s="79">
        <f>SUM(AA28:AA31)</f>
        <v>32406000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2435994</v>
      </c>
      <c r="D35" s="155"/>
      <c r="E35" s="156">
        <v>1000000</v>
      </c>
      <c r="F35" s="60">
        <v>1000000</v>
      </c>
      <c r="G35" s="60"/>
      <c r="H35" s="60">
        <v>21070</v>
      </c>
      <c r="I35" s="60"/>
      <c r="J35" s="60">
        <v>21070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21070</v>
      </c>
      <c r="X35" s="60">
        <v>498000</v>
      </c>
      <c r="Y35" s="60">
        <v>-476930</v>
      </c>
      <c r="Z35" s="140">
        <v>-95.77</v>
      </c>
      <c r="AA35" s="62">
        <v>1000000</v>
      </c>
    </row>
    <row r="36" spans="1:27" ht="12.75">
      <c r="A36" s="238" t="s">
        <v>139</v>
      </c>
      <c r="B36" s="149"/>
      <c r="C36" s="222">
        <f aca="true" t="shared" si="6" ref="C36:Y36">SUM(C32:C35)</f>
        <v>1217800381</v>
      </c>
      <c r="D36" s="222">
        <f>SUM(D32:D35)</f>
        <v>0</v>
      </c>
      <c r="E36" s="218">
        <f t="shared" si="6"/>
        <v>33406000</v>
      </c>
      <c r="F36" s="220">
        <f t="shared" si="6"/>
        <v>33406000</v>
      </c>
      <c r="G36" s="220">
        <f t="shared" si="6"/>
        <v>4327831</v>
      </c>
      <c r="H36" s="220">
        <f t="shared" si="6"/>
        <v>3277284</v>
      </c>
      <c r="I36" s="220">
        <f t="shared" si="6"/>
        <v>4502140</v>
      </c>
      <c r="J36" s="220">
        <f t="shared" si="6"/>
        <v>12107255</v>
      </c>
      <c r="K36" s="220">
        <f t="shared" si="6"/>
        <v>1037705</v>
      </c>
      <c r="L36" s="220">
        <f t="shared" si="6"/>
        <v>89868</v>
      </c>
      <c r="M36" s="220">
        <f t="shared" si="6"/>
        <v>2575459</v>
      </c>
      <c r="N36" s="220">
        <f t="shared" si="6"/>
        <v>3703032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15810287</v>
      </c>
      <c r="X36" s="220">
        <f t="shared" si="6"/>
        <v>25905000</v>
      </c>
      <c r="Y36" s="220">
        <f t="shared" si="6"/>
        <v>-10094713</v>
      </c>
      <c r="Z36" s="221">
        <f>+IF(X36&lt;&gt;0,+(Y36/X36)*100,0)</f>
        <v>-38.96820304960432</v>
      </c>
      <c r="AA36" s="239">
        <f>SUM(AA32:AA35)</f>
        <v>33406000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1852228</v>
      </c>
      <c r="D6" s="155"/>
      <c r="E6" s="59">
        <v>1738000</v>
      </c>
      <c r="F6" s="60">
        <v>1738000</v>
      </c>
      <c r="G6" s="60">
        <v>21097329</v>
      </c>
      <c r="H6" s="60">
        <v>4095885</v>
      </c>
      <c r="I6" s="60">
        <v>-281338</v>
      </c>
      <c r="J6" s="60">
        <v>-281338</v>
      </c>
      <c r="K6" s="60">
        <v>-2853857</v>
      </c>
      <c r="L6" s="60">
        <v>-5459784</v>
      </c>
      <c r="M6" s="60">
        <v>31211479</v>
      </c>
      <c r="N6" s="60">
        <v>31211479</v>
      </c>
      <c r="O6" s="60"/>
      <c r="P6" s="60"/>
      <c r="Q6" s="60"/>
      <c r="R6" s="60"/>
      <c r="S6" s="60"/>
      <c r="T6" s="60"/>
      <c r="U6" s="60"/>
      <c r="V6" s="60"/>
      <c r="W6" s="60">
        <v>31211479</v>
      </c>
      <c r="X6" s="60">
        <v>869000</v>
      </c>
      <c r="Y6" s="60">
        <v>30342479</v>
      </c>
      <c r="Z6" s="140">
        <v>3491.65</v>
      </c>
      <c r="AA6" s="62">
        <v>1738000</v>
      </c>
    </row>
    <row r="7" spans="1:27" ht="12.75">
      <c r="A7" s="249" t="s">
        <v>144</v>
      </c>
      <c r="B7" s="182"/>
      <c r="C7" s="155"/>
      <c r="D7" s="155"/>
      <c r="E7" s="59">
        <v>115489000</v>
      </c>
      <c r="F7" s="60">
        <v>115489000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57744500</v>
      </c>
      <c r="Y7" s="60">
        <v>-57744500</v>
      </c>
      <c r="Z7" s="140">
        <v>-100</v>
      </c>
      <c r="AA7" s="62">
        <v>115489000</v>
      </c>
    </row>
    <row r="8" spans="1:27" ht="12.75">
      <c r="A8" s="249" t="s">
        <v>145</v>
      </c>
      <c r="B8" s="182"/>
      <c r="C8" s="155">
        <v>94325842</v>
      </c>
      <c r="D8" s="155"/>
      <c r="E8" s="59"/>
      <c r="F8" s="60"/>
      <c r="G8" s="60">
        <v>90953410</v>
      </c>
      <c r="H8" s="60">
        <v>101807260</v>
      </c>
      <c r="I8" s="60">
        <v>111887748</v>
      </c>
      <c r="J8" s="60">
        <v>111887748</v>
      </c>
      <c r="K8" s="60">
        <v>111751654</v>
      </c>
      <c r="L8" s="60">
        <v>116883206</v>
      </c>
      <c r="M8" s="60">
        <v>127373387</v>
      </c>
      <c r="N8" s="60">
        <v>127373387</v>
      </c>
      <c r="O8" s="60"/>
      <c r="P8" s="60"/>
      <c r="Q8" s="60"/>
      <c r="R8" s="60"/>
      <c r="S8" s="60"/>
      <c r="T8" s="60"/>
      <c r="U8" s="60"/>
      <c r="V8" s="60"/>
      <c r="W8" s="60">
        <v>127373387</v>
      </c>
      <c r="X8" s="60"/>
      <c r="Y8" s="60">
        <v>127373387</v>
      </c>
      <c r="Z8" s="140"/>
      <c r="AA8" s="62"/>
    </row>
    <row r="9" spans="1:27" ht="12.75">
      <c r="A9" s="249" t="s">
        <v>146</v>
      </c>
      <c r="B9" s="182"/>
      <c r="C9" s="155">
        <v>1412712</v>
      </c>
      <c r="D9" s="155"/>
      <c r="E9" s="59">
        <v>3768000</v>
      </c>
      <c r="F9" s="60">
        <v>3768000</v>
      </c>
      <c r="G9" s="60">
        <v>3274169</v>
      </c>
      <c r="H9" s="60">
        <v>3726970</v>
      </c>
      <c r="I9" s="60">
        <v>3744304</v>
      </c>
      <c r="J9" s="60">
        <v>3744304</v>
      </c>
      <c r="K9" s="60">
        <v>3706376</v>
      </c>
      <c r="L9" s="60">
        <v>4031947</v>
      </c>
      <c r="M9" s="60">
        <v>4032017</v>
      </c>
      <c r="N9" s="60">
        <v>4032017</v>
      </c>
      <c r="O9" s="60"/>
      <c r="P9" s="60"/>
      <c r="Q9" s="60"/>
      <c r="R9" s="60"/>
      <c r="S9" s="60"/>
      <c r="T9" s="60"/>
      <c r="U9" s="60"/>
      <c r="V9" s="60"/>
      <c r="W9" s="60">
        <v>4032017</v>
      </c>
      <c r="X9" s="60">
        <v>1884000</v>
      </c>
      <c r="Y9" s="60">
        <v>2148017</v>
      </c>
      <c r="Z9" s="140">
        <v>114.01</v>
      </c>
      <c r="AA9" s="62">
        <v>3768000</v>
      </c>
    </row>
    <row r="10" spans="1:27" ht="12.75">
      <c r="A10" s="249" t="s">
        <v>147</v>
      </c>
      <c r="B10" s="182"/>
      <c r="C10" s="155">
        <v>43660987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1301759</v>
      </c>
      <c r="D11" s="155"/>
      <c r="E11" s="59">
        <v>2434000</v>
      </c>
      <c r="F11" s="60">
        <v>2434000</v>
      </c>
      <c r="G11" s="60">
        <v>1305776</v>
      </c>
      <c r="H11" s="60">
        <v>1602874</v>
      </c>
      <c r="I11" s="60">
        <v>1451823</v>
      </c>
      <c r="J11" s="60">
        <v>1451823</v>
      </c>
      <c r="K11" s="60">
        <v>1588186</v>
      </c>
      <c r="L11" s="60">
        <v>1495856</v>
      </c>
      <c r="M11" s="60">
        <v>1595208</v>
      </c>
      <c r="N11" s="60">
        <v>1595208</v>
      </c>
      <c r="O11" s="60"/>
      <c r="P11" s="60"/>
      <c r="Q11" s="60"/>
      <c r="R11" s="60"/>
      <c r="S11" s="60"/>
      <c r="T11" s="60"/>
      <c r="U11" s="60"/>
      <c r="V11" s="60"/>
      <c r="W11" s="60">
        <v>1595208</v>
      </c>
      <c r="X11" s="60">
        <v>1217000</v>
      </c>
      <c r="Y11" s="60">
        <v>378208</v>
      </c>
      <c r="Z11" s="140">
        <v>31.08</v>
      </c>
      <c r="AA11" s="62">
        <v>2434000</v>
      </c>
    </row>
    <row r="12" spans="1:27" ht="12.75">
      <c r="A12" s="250" t="s">
        <v>56</v>
      </c>
      <c r="B12" s="251"/>
      <c r="C12" s="168">
        <f aca="true" t="shared" si="0" ref="C12:Y12">SUM(C6:C11)</f>
        <v>142553528</v>
      </c>
      <c r="D12" s="168">
        <f>SUM(D6:D11)</f>
        <v>0</v>
      </c>
      <c r="E12" s="72">
        <f t="shared" si="0"/>
        <v>123429000</v>
      </c>
      <c r="F12" s="73">
        <f t="shared" si="0"/>
        <v>123429000</v>
      </c>
      <c r="G12" s="73">
        <f t="shared" si="0"/>
        <v>116630684</v>
      </c>
      <c r="H12" s="73">
        <f t="shared" si="0"/>
        <v>111232989</v>
      </c>
      <c r="I12" s="73">
        <f t="shared" si="0"/>
        <v>116802537</v>
      </c>
      <c r="J12" s="73">
        <f t="shared" si="0"/>
        <v>116802537</v>
      </c>
      <c r="K12" s="73">
        <f t="shared" si="0"/>
        <v>114192359</v>
      </c>
      <c r="L12" s="73">
        <f t="shared" si="0"/>
        <v>116951225</v>
      </c>
      <c r="M12" s="73">
        <f t="shared" si="0"/>
        <v>164212091</v>
      </c>
      <c r="N12" s="73">
        <f t="shared" si="0"/>
        <v>164212091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164212091</v>
      </c>
      <c r="X12" s="73">
        <f t="shared" si="0"/>
        <v>61714500</v>
      </c>
      <c r="Y12" s="73">
        <f t="shared" si="0"/>
        <v>102497591</v>
      </c>
      <c r="Z12" s="170">
        <f>+IF(X12&lt;&gt;0,+(Y12/X12)*100,0)</f>
        <v>166.08348281198099</v>
      </c>
      <c r="AA12" s="74">
        <f>SUM(AA6:AA11)</f>
        <v>123429000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111717</v>
      </c>
      <c r="H16" s="159">
        <v>111717</v>
      </c>
      <c r="I16" s="159">
        <v>111717</v>
      </c>
      <c r="J16" s="60">
        <v>111717</v>
      </c>
      <c r="K16" s="159">
        <v>111717</v>
      </c>
      <c r="L16" s="159">
        <v>111717</v>
      </c>
      <c r="M16" s="60">
        <v>111717</v>
      </c>
      <c r="N16" s="159">
        <v>111717</v>
      </c>
      <c r="O16" s="159"/>
      <c r="P16" s="159"/>
      <c r="Q16" s="60"/>
      <c r="R16" s="159"/>
      <c r="S16" s="159"/>
      <c r="T16" s="60"/>
      <c r="U16" s="159"/>
      <c r="V16" s="159"/>
      <c r="W16" s="159">
        <v>111717</v>
      </c>
      <c r="X16" s="60"/>
      <c r="Y16" s="159">
        <v>111717</v>
      </c>
      <c r="Z16" s="141"/>
      <c r="AA16" s="225"/>
    </row>
    <row r="17" spans="1:27" ht="12.75">
      <c r="A17" s="249" t="s">
        <v>152</v>
      </c>
      <c r="B17" s="182"/>
      <c r="C17" s="155">
        <v>581282443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1226634779</v>
      </c>
      <c r="D19" s="155"/>
      <c r="E19" s="59">
        <v>1872993000</v>
      </c>
      <c r="F19" s="60">
        <v>1872993000</v>
      </c>
      <c r="G19" s="60">
        <v>1859922625</v>
      </c>
      <c r="H19" s="60">
        <v>1814758294</v>
      </c>
      <c r="I19" s="60">
        <v>1821810090</v>
      </c>
      <c r="J19" s="60">
        <v>1821810090</v>
      </c>
      <c r="K19" s="60">
        <v>1825667874</v>
      </c>
      <c r="L19" s="60">
        <v>1805596022</v>
      </c>
      <c r="M19" s="60">
        <v>1809256769</v>
      </c>
      <c r="N19" s="60">
        <v>1809256769</v>
      </c>
      <c r="O19" s="60"/>
      <c r="P19" s="60"/>
      <c r="Q19" s="60"/>
      <c r="R19" s="60"/>
      <c r="S19" s="60"/>
      <c r="T19" s="60"/>
      <c r="U19" s="60"/>
      <c r="V19" s="60"/>
      <c r="W19" s="60">
        <v>1809256769</v>
      </c>
      <c r="X19" s="60">
        <v>936496500</v>
      </c>
      <c r="Y19" s="60">
        <v>872760269</v>
      </c>
      <c r="Z19" s="140">
        <v>93.19</v>
      </c>
      <c r="AA19" s="62">
        <v>1872993000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98022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111717</v>
      </c>
      <c r="D23" s="155"/>
      <c r="E23" s="59">
        <v>8169000</v>
      </c>
      <c r="F23" s="60">
        <v>8169000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4084500</v>
      </c>
      <c r="Y23" s="159">
        <v>-4084500</v>
      </c>
      <c r="Z23" s="141">
        <v>-100</v>
      </c>
      <c r="AA23" s="225">
        <v>8169000</v>
      </c>
    </row>
    <row r="24" spans="1:27" ht="12.75">
      <c r="A24" s="250" t="s">
        <v>57</v>
      </c>
      <c r="B24" s="253"/>
      <c r="C24" s="168">
        <f aca="true" t="shared" si="1" ref="C24:Y24">SUM(C15:C23)</f>
        <v>1808126961</v>
      </c>
      <c r="D24" s="168">
        <f>SUM(D15:D23)</f>
        <v>0</v>
      </c>
      <c r="E24" s="76">
        <f t="shared" si="1"/>
        <v>1881162000</v>
      </c>
      <c r="F24" s="77">
        <f t="shared" si="1"/>
        <v>1881162000</v>
      </c>
      <c r="G24" s="77">
        <f t="shared" si="1"/>
        <v>1860034342</v>
      </c>
      <c r="H24" s="77">
        <f t="shared" si="1"/>
        <v>1814870011</v>
      </c>
      <c r="I24" s="77">
        <f t="shared" si="1"/>
        <v>1821921807</v>
      </c>
      <c r="J24" s="77">
        <f t="shared" si="1"/>
        <v>1821921807</v>
      </c>
      <c r="K24" s="77">
        <f t="shared" si="1"/>
        <v>1825779591</v>
      </c>
      <c r="L24" s="77">
        <f t="shared" si="1"/>
        <v>1805707739</v>
      </c>
      <c r="M24" s="77">
        <f t="shared" si="1"/>
        <v>1809368486</v>
      </c>
      <c r="N24" s="77">
        <f t="shared" si="1"/>
        <v>1809368486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1809368486</v>
      </c>
      <c r="X24" s="77">
        <f t="shared" si="1"/>
        <v>940581000</v>
      </c>
      <c r="Y24" s="77">
        <f t="shared" si="1"/>
        <v>868787486</v>
      </c>
      <c r="Z24" s="212">
        <f>+IF(X24&lt;&gt;0,+(Y24/X24)*100,0)</f>
        <v>92.36710990334697</v>
      </c>
      <c r="AA24" s="79">
        <f>SUM(AA15:AA23)</f>
        <v>1881162000</v>
      </c>
    </row>
    <row r="25" spans="1:27" ht="12.75">
      <c r="A25" s="250" t="s">
        <v>159</v>
      </c>
      <c r="B25" s="251"/>
      <c r="C25" s="168">
        <f aca="true" t="shared" si="2" ref="C25:Y25">+C12+C24</f>
        <v>1950680489</v>
      </c>
      <c r="D25" s="168">
        <f>+D12+D24</f>
        <v>0</v>
      </c>
      <c r="E25" s="72">
        <f t="shared" si="2"/>
        <v>2004591000</v>
      </c>
      <c r="F25" s="73">
        <f t="shared" si="2"/>
        <v>2004591000</v>
      </c>
      <c r="G25" s="73">
        <f t="shared" si="2"/>
        <v>1976665026</v>
      </c>
      <c r="H25" s="73">
        <f t="shared" si="2"/>
        <v>1926103000</v>
      </c>
      <c r="I25" s="73">
        <f t="shared" si="2"/>
        <v>1938724344</v>
      </c>
      <c r="J25" s="73">
        <f t="shared" si="2"/>
        <v>1938724344</v>
      </c>
      <c r="K25" s="73">
        <f t="shared" si="2"/>
        <v>1939971950</v>
      </c>
      <c r="L25" s="73">
        <f t="shared" si="2"/>
        <v>1922658964</v>
      </c>
      <c r="M25" s="73">
        <f t="shared" si="2"/>
        <v>1973580577</v>
      </c>
      <c r="N25" s="73">
        <f t="shared" si="2"/>
        <v>1973580577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1973580577</v>
      </c>
      <c r="X25" s="73">
        <f t="shared" si="2"/>
        <v>1002295500</v>
      </c>
      <c r="Y25" s="73">
        <f t="shared" si="2"/>
        <v>971285077</v>
      </c>
      <c r="Z25" s="170">
        <f>+IF(X25&lt;&gt;0,+(Y25/X25)*100,0)</f>
        <v>96.90605983963812</v>
      </c>
      <c r="AA25" s="74">
        <f>+AA12+AA24</f>
        <v>2004591000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842000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2698880</v>
      </c>
      <c r="D31" s="155"/>
      <c r="E31" s="59"/>
      <c r="F31" s="60"/>
      <c r="G31" s="60">
        <v>2692253</v>
      </c>
      <c r="H31" s="60">
        <v>2711456</v>
      </c>
      <c r="I31" s="60">
        <v>2703192</v>
      </c>
      <c r="J31" s="60">
        <v>2703192</v>
      </c>
      <c r="K31" s="60">
        <v>2737830</v>
      </c>
      <c r="L31" s="60">
        <v>2732514</v>
      </c>
      <c r="M31" s="60">
        <v>2738955</v>
      </c>
      <c r="N31" s="60">
        <v>2738955</v>
      </c>
      <c r="O31" s="60"/>
      <c r="P31" s="60"/>
      <c r="Q31" s="60"/>
      <c r="R31" s="60"/>
      <c r="S31" s="60"/>
      <c r="T31" s="60"/>
      <c r="U31" s="60"/>
      <c r="V31" s="60"/>
      <c r="W31" s="60">
        <v>2738955</v>
      </c>
      <c r="X31" s="60"/>
      <c r="Y31" s="60">
        <v>2738955</v>
      </c>
      <c r="Z31" s="140"/>
      <c r="AA31" s="62"/>
    </row>
    <row r="32" spans="1:27" ht="12.75">
      <c r="A32" s="249" t="s">
        <v>164</v>
      </c>
      <c r="B32" s="182"/>
      <c r="C32" s="155">
        <v>423177889</v>
      </c>
      <c r="D32" s="155"/>
      <c r="E32" s="59">
        <v>338226000</v>
      </c>
      <c r="F32" s="60">
        <v>338226000</v>
      </c>
      <c r="G32" s="60">
        <v>350130913</v>
      </c>
      <c r="H32" s="60">
        <v>345528313</v>
      </c>
      <c r="I32" s="60">
        <v>344189319</v>
      </c>
      <c r="J32" s="60">
        <v>344189319</v>
      </c>
      <c r="K32" s="60">
        <v>363272997</v>
      </c>
      <c r="L32" s="60">
        <v>375083720</v>
      </c>
      <c r="M32" s="60">
        <v>362196893</v>
      </c>
      <c r="N32" s="60">
        <v>362196893</v>
      </c>
      <c r="O32" s="60"/>
      <c r="P32" s="60"/>
      <c r="Q32" s="60"/>
      <c r="R32" s="60"/>
      <c r="S32" s="60"/>
      <c r="T32" s="60"/>
      <c r="U32" s="60"/>
      <c r="V32" s="60"/>
      <c r="W32" s="60">
        <v>362196893</v>
      </c>
      <c r="X32" s="60">
        <v>169113000</v>
      </c>
      <c r="Y32" s="60">
        <v>193083893</v>
      </c>
      <c r="Z32" s="140">
        <v>114.17</v>
      </c>
      <c r="AA32" s="62">
        <v>338226000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50173070</v>
      </c>
      <c r="H33" s="60">
        <v>48162070</v>
      </c>
      <c r="I33" s="60">
        <v>48162070</v>
      </c>
      <c r="J33" s="60">
        <v>48162070</v>
      </c>
      <c r="K33" s="60">
        <v>48162070</v>
      </c>
      <c r="L33" s="60">
        <v>48162070</v>
      </c>
      <c r="M33" s="60">
        <v>48162070</v>
      </c>
      <c r="N33" s="60">
        <v>48162070</v>
      </c>
      <c r="O33" s="60"/>
      <c r="P33" s="60"/>
      <c r="Q33" s="60"/>
      <c r="R33" s="60"/>
      <c r="S33" s="60"/>
      <c r="T33" s="60"/>
      <c r="U33" s="60"/>
      <c r="V33" s="60"/>
      <c r="W33" s="60">
        <v>48162070</v>
      </c>
      <c r="X33" s="60"/>
      <c r="Y33" s="60">
        <v>48162070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426718769</v>
      </c>
      <c r="D34" s="168">
        <f>SUM(D29:D33)</f>
        <v>0</v>
      </c>
      <c r="E34" s="72">
        <f t="shared" si="3"/>
        <v>338226000</v>
      </c>
      <c r="F34" s="73">
        <f t="shared" si="3"/>
        <v>338226000</v>
      </c>
      <c r="G34" s="73">
        <f t="shared" si="3"/>
        <v>402996236</v>
      </c>
      <c r="H34" s="73">
        <f t="shared" si="3"/>
        <v>396401839</v>
      </c>
      <c r="I34" s="73">
        <f t="shared" si="3"/>
        <v>395054581</v>
      </c>
      <c r="J34" s="73">
        <f t="shared" si="3"/>
        <v>395054581</v>
      </c>
      <c r="K34" s="73">
        <f t="shared" si="3"/>
        <v>414172897</v>
      </c>
      <c r="L34" s="73">
        <f t="shared" si="3"/>
        <v>425978304</v>
      </c>
      <c r="M34" s="73">
        <f t="shared" si="3"/>
        <v>413097918</v>
      </c>
      <c r="N34" s="73">
        <f t="shared" si="3"/>
        <v>413097918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413097918</v>
      </c>
      <c r="X34" s="73">
        <f t="shared" si="3"/>
        <v>169113000</v>
      </c>
      <c r="Y34" s="73">
        <f t="shared" si="3"/>
        <v>243984918</v>
      </c>
      <c r="Z34" s="170">
        <f>+IF(X34&lt;&gt;0,+(Y34/X34)*100,0)</f>
        <v>144.27330719696297</v>
      </c>
      <c r="AA34" s="74">
        <f>SUM(AA29:AA33)</f>
        <v>338226000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8063000</v>
      </c>
      <c r="D37" s="155"/>
      <c r="E37" s="59"/>
      <c r="F37" s="60"/>
      <c r="G37" s="60"/>
      <c r="H37" s="60"/>
      <c r="I37" s="60"/>
      <c r="J37" s="60"/>
      <c r="K37" s="60"/>
      <c r="L37" s="60">
        <v>32219</v>
      </c>
      <c r="M37" s="60">
        <v>62455177</v>
      </c>
      <c r="N37" s="60">
        <v>62455177</v>
      </c>
      <c r="O37" s="60"/>
      <c r="P37" s="60"/>
      <c r="Q37" s="60"/>
      <c r="R37" s="60"/>
      <c r="S37" s="60"/>
      <c r="T37" s="60"/>
      <c r="U37" s="60"/>
      <c r="V37" s="60"/>
      <c r="W37" s="60">
        <v>62455177</v>
      </c>
      <c r="X37" s="60"/>
      <c r="Y37" s="60">
        <v>62455177</v>
      </c>
      <c r="Z37" s="140"/>
      <c r="AA37" s="62"/>
    </row>
    <row r="38" spans="1:27" ht="12.75">
      <c r="A38" s="249" t="s">
        <v>165</v>
      </c>
      <c r="B38" s="182"/>
      <c r="C38" s="155">
        <v>20246065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28309065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32219</v>
      </c>
      <c r="M39" s="77">
        <f t="shared" si="4"/>
        <v>62455177</v>
      </c>
      <c r="N39" s="77">
        <f t="shared" si="4"/>
        <v>62455177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62455177</v>
      </c>
      <c r="X39" s="77">
        <f t="shared" si="4"/>
        <v>0</v>
      </c>
      <c r="Y39" s="77">
        <f t="shared" si="4"/>
        <v>62455177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455027834</v>
      </c>
      <c r="D40" s="168">
        <f>+D34+D39</f>
        <v>0</v>
      </c>
      <c r="E40" s="72">
        <f t="shared" si="5"/>
        <v>338226000</v>
      </c>
      <c r="F40" s="73">
        <f t="shared" si="5"/>
        <v>338226000</v>
      </c>
      <c r="G40" s="73">
        <f t="shared" si="5"/>
        <v>402996236</v>
      </c>
      <c r="H40" s="73">
        <f t="shared" si="5"/>
        <v>396401839</v>
      </c>
      <c r="I40" s="73">
        <f t="shared" si="5"/>
        <v>395054581</v>
      </c>
      <c r="J40" s="73">
        <f t="shared" si="5"/>
        <v>395054581</v>
      </c>
      <c r="K40" s="73">
        <f t="shared" si="5"/>
        <v>414172897</v>
      </c>
      <c r="L40" s="73">
        <f t="shared" si="5"/>
        <v>426010523</v>
      </c>
      <c r="M40" s="73">
        <f t="shared" si="5"/>
        <v>475553095</v>
      </c>
      <c r="N40" s="73">
        <f t="shared" si="5"/>
        <v>475553095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475553095</v>
      </c>
      <c r="X40" s="73">
        <f t="shared" si="5"/>
        <v>169113000</v>
      </c>
      <c r="Y40" s="73">
        <f t="shared" si="5"/>
        <v>306440095</v>
      </c>
      <c r="Z40" s="170">
        <f>+IF(X40&lt;&gt;0,+(Y40/X40)*100,0)</f>
        <v>181.20433970185616</v>
      </c>
      <c r="AA40" s="74">
        <f>+AA34+AA39</f>
        <v>338226000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1495652655</v>
      </c>
      <c r="D42" s="257">
        <f>+D25-D40</f>
        <v>0</v>
      </c>
      <c r="E42" s="258">
        <f t="shared" si="6"/>
        <v>1666365000</v>
      </c>
      <c r="F42" s="259">
        <f t="shared" si="6"/>
        <v>1666365000</v>
      </c>
      <c r="G42" s="259">
        <f t="shared" si="6"/>
        <v>1573668790</v>
      </c>
      <c r="H42" s="259">
        <f t="shared" si="6"/>
        <v>1529701161</v>
      </c>
      <c r="I42" s="259">
        <f t="shared" si="6"/>
        <v>1543669763</v>
      </c>
      <c r="J42" s="259">
        <f t="shared" si="6"/>
        <v>1543669763</v>
      </c>
      <c r="K42" s="259">
        <f t="shared" si="6"/>
        <v>1525799053</v>
      </c>
      <c r="L42" s="259">
        <f t="shared" si="6"/>
        <v>1496648441</v>
      </c>
      <c r="M42" s="259">
        <f t="shared" si="6"/>
        <v>1498027482</v>
      </c>
      <c r="N42" s="259">
        <f t="shared" si="6"/>
        <v>1498027482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1498027482</v>
      </c>
      <c r="X42" s="259">
        <f t="shared" si="6"/>
        <v>833182500</v>
      </c>
      <c r="Y42" s="259">
        <f t="shared" si="6"/>
        <v>664844982</v>
      </c>
      <c r="Z42" s="260">
        <f>+IF(X42&lt;&gt;0,+(Y42/X42)*100,0)</f>
        <v>79.79584088720058</v>
      </c>
      <c r="AA42" s="261">
        <f>+AA25-AA40</f>
        <v>1666365000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1495652655</v>
      </c>
      <c r="D45" s="155"/>
      <c r="E45" s="59">
        <v>1666365000</v>
      </c>
      <c r="F45" s="60">
        <v>1666365000</v>
      </c>
      <c r="G45" s="60">
        <v>1573668790</v>
      </c>
      <c r="H45" s="60">
        <v>1529701161</v>
      </c>
      <c r="I45" s="60">
        <v>1543669763</v>
      </c>
      <c r="J45" s="60">
        <v>1543669763</v>
      </c>
      <c r="K45" s="60">
        <v>1525799053</v>
      </c>
      <c r="L45" s="60">
        <v>1496648441</v>
      </c>
      <c r="M45" s="60">
        <v>1498027482</v>
      </c>
      <c r="N45" s="60">
        <v>1498027482</v>
      </c>
      <c r="O45" s="60"/>
      <c r="P45" s="60"/>
      <c r="Q45" s="60"/>
      <c r="R45" s="60"/>
      <c r="S45" s="60"/>
      <c r="T45" s="60"/>
      <c r="U45" s="60"/>
      <c r="V45" s="60"/>
      <c r="W45" s="60">
        <v>1498027482</v>
      </c>
      <c r="X45" s="60">
        <v>833182500</v>
      </c>
      <c r="Y45" s="60">
        <v>664844982</v>
      </c>
      <c r="Z45" s="139">
        <v>79.8</v>
      </c>
      <c r="AA45" s="62">
        <v>1666365000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1495652655</v>
      </c>
      <c r="D48" s="217">
        <f>SUM(D45:D47)</f>
        <v>0</v>
      </c>
      <c r="E48" s="264">
        <f t="shared" si="7"/>
        <v>1666365000</v>
      </c>
      <c r="F48" s="219">
        <f t="shared" si="7"/>
        <v>1666365000</v>
      </c>
      <c r="G48" s="219">
        <f t="shared" si="7"/>
        <v>1573668790</v>
      </c>
      <c r="H48" s="219">
        <f t="shared" si="7"/>
        <v>1529701161</v>
      </c>
      <c r="I48" s="219">
        <f t="shared" si="7"/>
        <v>1543669763</v>
      </c>
      <c r="J48" s="219">
        <f t="shared" si="7"/>
        <v>1543669763</v>
      </c>
      <c r="K48" s="219">
        <f t="shared" si="7"/>
        <v>1525799053</v>
      </c>
      <c r="L48" s="219">
        <f t="shared" si="7"/>
        <v>1496648441</v>
      </c>
      <c r="M48" s="219">
        <f t="shared" si="7"/>
        <v>1498027482</v>
      </c>
      <c r="N48" s="219">
        <f t="shared" si="7"/>
        <v>1498027482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1498027482</v>
      </c>
      <c r="X48" s="219">
        <f t="shared" si="7"/>
        <v>833182500</v>
      </c>
      <c r="Y48" s="219">
        <f t="shared" si="7"/>
        <v>664844982</v>
      </c>
      <c r="Z48" s="265">
        <f>+IF(X48&lt;&gt;0,+(Y48/X48)*100,0)</f>
        <v>79.79584088720058</v>
      </c>
      <c r="AA48" s="232">
        <f>SUM(AA45:AA47)</f>
        <v>1666365000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21226393</v>
      </c>
      <c r="D6" s="155"/>
      <c r="E6" s="59">
        <v>18149000</v>
      </c>
      <c r="F6" s="60">
        <v>18149000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9072000</v>
      </c>
      <c r="Y6" s="60">
        <v>-9072000</v>
      </c>
      <c r="Z6" s="140">
        <v>-100</v>
      </c>
      <c r="AA6" s="62">
        <v>18149000</v>
      </c>
    </row>
    <row r="7" spans="1:27" ht="12.75">
      <c r="A7" s="249" t="s">
        <v>32</v>
      </c>
      <c r="B7" s="182"/>
      <c r="C7" s="155">
        <v>165172280</v>
      </c>
      <c r="D7" s="155"/>
      <c r="E7" s="59">
        <v>135474000</v>
      </c>
      <c r="F7" s="60">
        <v>135474000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69463000</v>
      </c>
      <c r="Y7" s="60">
        <v>-69463000</v>
      </c>
      <c r="Z7" s="140">
        <v>-100</v>
      </c>
      <c r="AA7" s="62">
        <v>135474000</v>
      </c>
    </row>
    <row r="8" spans="1:27" ht="12.75">
      <c r="A8" s="249" t="s">
        <v>178</v>
      </c>
      <c r="B8" s="182"/>
      <c r="C8" s="155">
        <v>2812515</v>
      </c>
      <c r="D8" s="155"/>
      <c r="E8" s="59">
        <v>6742000</v>
      </c>
      <c r="F8" s="60">
        <v>6742000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3108000</v>
      </c>
      <c r="Y8" s="60">
        <v>-3108000</v>
      </c>
      <c r="Z8" s="140">
        <v>-100</v>
      </c>
      <c r="AA8" s="62">
        <v>6742000</v>
      </c>
    </row>
    <row r="9" spans="1:27" ht="12.75">
      <c r="A9" s="249" t="s">
        <v>179</v>
      </c>
      <c r="B9" s="182"/>
      <c r="C9" s="155">
        <v>110273029</v>
      </c>
      <c r="D9" s="155"/>
      <c r="E9" s="59">
        <v>119845000</v>
      </c>
      <c r="F9" s="60">
        <v>119845000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87264000</v>
      </c>
      <c r="Y9" s="60">
        <v>-87264000</v>
      </c>
      <c r="Z9" s="140">
        <v>-100</v>
      </c>
      <c r="AA9" s="62">
        <v>119845000</v>
      </c>
    </row>
    <row r="10" spans="1:27" ht="12.75">
      <c r="A10" s="249" t="s">
        <v>180</v>
      </c>
      <c r="B10" s="182"/>
      <c r="C10" s="155">
        <v>47153187</v>
      </c>
      <c r="D10" s="155"/>
      <c r="E10" s="59">
        <v>32407000</v>
      </c>
      <c r="F10" s="60">
        <v>32407000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14047000</v>
      </c>
      <c r="Y10" s="60">
        <v>-14047000</v>
      </c>
      <c r="Z10" s="140">
        <v>-100</v>
      </c>
      <c r="AA10" s="62">
        <v>32407000</v>
      </c>
    </row>
    <row r="11" spans="1:27" ht="12.75">
      <c r="A11" s="249" t="s">
        <v>181</v>
      </c>
      <c r="B11" s="182"/>
      <c r="C11" s="155">
        <v>24467513</v>
      </c>
      <c r="D11" s="155"/>
      <c r="E11" s="59">
        <v>26400000</v>
      </c>
      <c r="F11" s="60">
        <v>26400000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12150000</v>
      </c>
      <c r="Y11" s="60">
        <v>-12150000</v>
      </c>
      <c r="Z11" s="140">
        <v>-100</v>
      </c>
      <c r="AA11" s="62">
        <v>26400000</v>
      </c>
    </row>
    <row r="12" spans="1:27" ht="12.75">
      <c r="A12" s="249" t="s">
        <v>182</v>
      </c>
      <c r="B12" s="182"/>
      <c r="C12" s="155">
        <v>6497</v>
      </c>
      <c r="D12" s="155"/>
      <c r="E12" s="59">
        <v>5000</v>
      </c>
      <c r="F12" s="60">
        <v>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5000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-295746088</v>
      </c>
      <c r="D14" s="155"/>
      <c r="E14" s="59">
        <v>-328247000</v>
      </c>
      <c r="F14" s="60">
        <v>-328247000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-164112000</v>
      </c>
      <c r="Y14" s="60">
        <v>164112000</v>
      </c>
      <c r="Z14" s="140">
        <v>-100</v>
      </c>
      <c r="AA14" s="62">
        <v>-328247000</v>
      </c>
    </row>
    <row r="15" spans="1:27" ht="12.75">
      <c r="A15" s="249" t="s">
        <v>40</v>
      </c>
      <c r="B15" s="182"/>
      <c r="C15" s="155">
        <v>-7328127</v>
      </c>
      <c r="D15" s="155"/>
      <c r="E15" s="59">
        <v>-15000000</v>
      </c>
      <c r="F15" s="60">
        <v>-15000000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-7500000</v>
      </c>
      <c r="Y15" s="60">
        <v>7500000</v>
      </c>
      <c r="Z15" s="140">
        <v>-100</v>
      </c>
      <c r="AA15" s="62">
        <v>-15000000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68037199</v>
      </c>
      <c r="D17" s="168">
        <f t="shared" si="0"/>
        <v>0</v>
      </c>
      <c r="E17" s="72">
        <f t="shared" si="0"/>
        <v>-4225000</v>
      </c>
      <c r="F17" s="73">
        <f t="shared" si="0"/>
        <v>-4225000</v>
      </c>
      <c r="G17" s="73">
        <f t="shared" si="0"/>
        <v>0</v>
      </c>
      <c r="H17" s="73">
        <f t="shared" si="0"/>
        <v>0</v>
      </c>
      <c r="I17" s="73">
        <f t="shared" si="0"/>
        <v>0</v>
      </c>
      <c r="J17" s="73">
        <f t="shared" si="0"/>
        <v>0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0</v>
      </c>
      <c r="X17" s="73">
        <f t="shared" si="0"/>
        <v>23492000</v>
      </c>
      <c r="Y17" s="73">
        <f t="shared" si="0"/>
        <v>-23492000</v>
      </c>
      <c r="Z17" s="170">
        <f>+IF(X17&lt;&gt;0,+(Y17/X17)*100,0)</f>
        <v>-100</v>
      </c>
      <c r="AA17" s="74">
        <f>SUM(AA6:AA16)</f>
        <v>-4225000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-32407000</v>
      </c>
      <c r="F26" s="60">
        <v>-32407000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-22203000</v>
      </c>
      <c r="Y26" s="60">
        <v>22203000</v>
      </c>
      <c r="Z26" s="140">
        <v>-100</v>
      </c>
      <c r="AA26" s="62">
        <v>-32407000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-32407000</v>
      </c>
      <c r="F27" s="73">
        <f t="shared" si="1"/>
        <v>-32407000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-22203000</v>
      </c>
      <c r="Y27" s="73">
        <f t="shared" si="1"/>
        <v>22203000</v>
      </c>
      <c r="Z27" s="170">
        <f>+IF(X27&lt;&gt;0,+(Y27/X27)*100,0)</f>
        <v>-100</v>
      </c>
      <c r="AA27" s="74">
        <f>SUM(AA21:AA26)</f>
        <v>-32407000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68037199</v>
      </c>
      <c r="D38" s="153">
        <f>+D17+D27+D36</f>
        <v>0</v>
      </c>
      <c r="E38" s="99">
        <f t="shared" si="3"/>
        <v>-36632000</v>
      </c>
      <c r="F38" s="100">
        <f t="shared" si="3"/>
        <v>-36632000</v>
      </c>
      <c r="G38" s="100">
        <f t="shared" si="3"/>
        <v>0</v>
      </c>
      <c r="H38" s="100">
        <f t="shared" si="3"/>
        <v>0</v>
      </c>
      <c r="I38" s="100">
        <f t="shared" si="3"/>
        <v>0</v>
      </c>
      <c r="J38" s="100">
        <f t="shared" si="3"/>
        <v>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0</v>
      </c>
      <c r="X38" s="100">
        <f t="shared" si="3"/>
        <v>1289000</v>
      </c>
      <c r="Y38" s="100">
        <f t="shared" si="3"/>
        <v>-1289000</v>
      </c>
      <c r="Z38" s="137">
        <f>+IF(X38&lt;&gt;0,+(Y38/X38)*100,0)</f>
        <v>-100</v>
      </c>
      <c r="AA38" s="102">
        <f>+AA17+AA27+AA36</f>
        <v>-36632000</v>
      </c>
    </row>
    <row r="39" spans="1:27" ht="12.75">
      <c r="A39" s="249" t="s">
        <v>200</v>
      </c>
      <c r="B39" s="182"/>
      <c r="C39" s="153">
        <v>8270644</v>
      </c>
      <c r="D39" s="153"/>
      <c r="E39" s="99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76307843</v>
      </c>
      <c r="D40" s="257"/>
      <c r="E40" s="258">
        <v>-36632000</v>
      </c>
      <c r="F40" s="259">
        <v>-36632000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1289000</v>
      </c>
      <c r="Y40" s="259">
        <v>-1289000</v>
      </c>
      <c r="Z40" s="260">
        <v>-100</v>
      </c>
      <c r="AA40" s="261">
        <v>-36632000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1217800381</v>
      </c>
      <c r="D5" s="200">
        <f t="shared" si="0"/>
        <v>0</v>
      </c>
      <c r="E5" s="106">
        <f t="shared" si="0"/>
        <v>33406000</v>
      </c>
      <c r="F5" s="106">
        <f t="shared" si="0"/>
        <v>33406000</v>
      </c>
      <c r="G5" s="106">
        <f t="shared" si="0"/>
        <v>4327831</v>
      </c>
      <c r="H5" s="106">
        <f t="shared" si="0"/>
        <v>3277284</v>
      </c>
      <c r="I5" s="106">
        <f t="shared" si="0"/>
        <v>4502140</v>
      </c>
      <c r="J5" s="106">
        <f t="shared" si="0"/>
        <v>12107255</v>
      </c>
      <c r="K5" s="106">
        <f t="shared" si="0"/>
        <v>1037705</v>
      </c>
      <c r="L5" s="106">
        <f t="shared" si="0"/>
        <v>89868</v>
      </c>
      <c r="M5" s="106">
        <f t="shared" si="0"/>
        <v>2575459</v>
      </c>
      <c r="N5" s="106">
        <f t="shared" si="0"/>
        <v>3703032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15810287</v>
      </c>
      <c r="X5" s="106">
        <f t="shared" si="0"/>
        <v>16703000</v>
      </c>
      <c r="Y5" s="106">
        <f t="shared" si="0"/>
        <v>-892713</v>
      </c>
      <c r="Z5" s="201">
        <f>+IF(X5&lt;&gt;0,+(Y5/X5)*100,0)</f>
        <v>-5.3446267137639945</v>
      </c>
      <c r="AA5" s="199">
        <f>SUM(AA11:AA18)</f>
        <v>33406000</v>
      </c>
    </row>
    <row r="6" spans="1:27" ht="12.75">
      <c r="A6" s="291" t="s">
        <v>206</v>
      </c>
      <c r="B6" s="142"/>
      <c r="C6" s="62">
        <v>935515650</v>
      </c>
      <c r="D6" s="156"/>
      <c r="E6" s="60">
        <v>21925000</v>
      </c>
      <c r="F6" s="60">
        <v>21925000</v>
      </c>
      <c r="G6" s="60">
        <v>4116869</v>
      </c>
      <c r="H6" s="60">
        <v>2795977</v>
      </c>
      <c r="I6" s="60">
        <v>3520691</v>
      </c>
      <c r="J6" s="60">
        <v>10433537</v>
      </c>
      <c r="K6" s="60">
        <v>662705</v>
      </c>
      <c r="L6" s="60"/>
      <c r="M6" s="60">
        <v>2435973</v>
      </c>
      <c r="N6" s="60">
        <v>3098678</v>
      </c>
      <c r="O6" s="60"/>
      <c r="P6" s="60"/>
      <c r="Q6" s="60"/>
      <c r="R6" s="60"/>
      <c r="S6" s="60"/>
      <c r="T6" s="60"/>
      <c r="U6" s="60"/>
      <c r="V6" s="60"/>
      <c r="W6" s="60">
        <v>13532215</v>
      </c>
      <c r="X6" s="60">
        <v>10962500</v>
      </c>
      <c r="Y6" s="60">
        <v>2569715</v>
      </c>
      <c r="Z6" s="140">
        <v>23.44</v>
      </c>
      <c r="AA6" s="155">
        <v>21925000</v>
      </c>
    </row>
    <row r="7" spans="1:27" ht="12.75">
      <c r="A7" s="291" t="s">
        <v>207</v>
      </c>
      <c r="B7" s="142"/>
      <c r="C7" s="62"/>
      <c r="D7" s="156"/>
      <c r="E7" s="60">
        <v>3300000</v>
      </c>
      <c r="F7" s="60">
        <v>3300000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1650000</v>
      </c>
      <c r="Y7" s="60">
        <v>-1650000</v>
      </c>
      <c r="Z7" s="140">
        <v>-100</v>
      </c>
      <c r="AA7" s="155">
        <v>3300000</v>
      </c>
    </row>
    <row r="8" spans="1:27" ht="12.75">
      <c r="A8" s="291" t="s">
        <v>208</v>
      </c>
      <c r="B8" s="142"/>
      <c r="C8" s="62"/>
      <c r="D8" s="156"/>
      <c r="E8" s="60">
        <v>66000</v>
      </c>
      <c r="F8" s="60">
        <v>66000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33000</v>
      </c>
      <c r="Y8" s="60">
        <v>-33000</v>
      </c>
      <c r="Z8" s="140">
        <v>-100</v>
      </c>
      <c r="AA8" s="155">
        <v>66000</v>
      </c>
    </row>
    <row r="9" spans="1:27" ht="12.75">
      <c r="A9" s="291" t="s">
        <v>209</v>
      </c>
      <c r="B9" s="142"/>
      <c r="C9" s="62"/>
      <c r="D9" s="156"/>
      <c r="E9" s="60">
        <v>829000</v>
      </c>
      <c r="F9" s="60">
        <v>829000</v>
      </c>
      <c r="G9" s="60"/>
      <c r="H9" s="60"/>
      <c r="I9" s="60">
        <v>821813</v>
      </c>
      <c r="J9" s="60">
        <v>821813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821813</v>
      </c>
      <c r="X9" s="60">
        <v>414500</v>
      </c>
      <c r="Y9" s="60">
        <v>407313</v>
      </c>
      <c r="Z9" s="140">
        <v>98.27</v>
      </c>
      <c r="AA9" s="155">
        <v>829000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935515650</v>
      </c>
      <c r="D11" s="294">
        <f t="shared" si="1"/>
        <v>0</v>
      </c>
      <c r="E11" s="295">
        <f t="shared" si="1"/>
        <v>26120000</v>
      </c>
      <c r="F11" s="295">
        <f t="shared" si="1"/>
        <v>26120000</v>
      </c>
      <c r="G11" s="295">
        <f t="shared" si="1"/>
        <v>4116869</v>
      </c>
      <c r="H11" s="295">
        <f t="shared" si="1"/>
        <v>2795977</v>
      </c>
      <c r="I11" s="295">
        <f t="shared" si="1"/>
        <v>4342504</v>
      </c>
      <c r="J11" s="295">
        <f t="shared" si="1"/>
        <v>11255350</v>
      </c>
      <c r="K11" s="295">
        <f t="shared" si="1"/>
        <v>662705</v>
      </c>
      <c r="L11" s="295">
        <f t="shared" si="1"/>
        <v>0</v>
      </c>
      <c r="M11" s="295">
        <f t="shared" si="1"/>
        <v>2435973</v>
      </c>
      <c r="N11" s="295">
        <f t="shared" si="1"/>
        <v>3098678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14354028</v>
      </c>
      <c r="X11" s="295">
        <f t="shared" si="1"/>
        <v>13060000</v>
      </c>
      <c r="Y11" s="295">
        <f t="shared" si="1"/>
        <v>1294028</v>
      </c>
      <c r="Z11" s="296">
        <f>+IF(X11&lt;&gt;0,+(Y11/X11)*100,0)</f>
        <v>9.90833078101072</v>
      </c>
      <c r="AA11" s="297">
        <f>SUM(AA6:AA10)</f>
        <v>26120000</v>
      </c>
    </row>
    <row r="12" spans="1:27" ht="12.75">
      <c r="A12" s="298" t="s">
        <v>212</v>
      </c>
      <c r="B12" s="136"/>
      <c r="C12" s="62"/>
      <c r="D12" s="156"/>
      <c r="E12" s="60">
        <v>4831000</v>
      </c>
      <c r="F12" s="60">
        <v>4831000</v>
      </c>
      <c r="G12" s="60">
        <v>128386</v>
      </c>
      <c r="H12" s="60">
        <v>368593</v>
      </c>
      <c r="I12" s="60"/>
      <c r="J12" s="60">
        <v>496979</v>
      </c>
      <c r="K12" s="60">
        <v>296637</v>
      </c>
      <c r="L12" s="60"/>
      <c r="M12" s="60"/>
      <c r="N12" s="60">
        <v>296637</v>
      </c>
      <c r="O12" s="60"/>
      <c r="P12" s="60"/>
      <c r="Q12" s="60"/>
      <c r="R12" s="60"/>
      <c r="S12" s="60"/>
      <c r="T12" s="60"/>
      <c r="U12" s="60"/>
      <c r="V12" s="60"/>
      <c r="W12" s="60">
        <v>793616</v>
      </c>
      <c r="X12" s="60">
        <v>2415500</v>
      </c>
      <c r="Y12" s="60">
        <v>-1621884</v>
      </c>
      <c r="Z12" s="140">
        <v>-67.14</v>
      </c>
      <c r="AA12" s="155">
        <v>4831000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282284731</v>
      </c>
      <c r="D15" s="156"/>
      <c r="E15" s="60">
        <v>1000000</v>
      </c>
      <c r="F15" s="60">
        <v>1000000</v>
      </c>
      <c r="G15" s="60"/>
      <c r="H15" s="60">
        <v>21070</v>
      </c>
      <c r="I15" s="60"/>
      <c r="J15" s="60">
        <v>21070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21070</v>
      </c>
      <c r="X15" s="60">
        <v>500000</v>
      </c>
      <c r="Y15" s="60">
        <v>-478930</v>
      </c>
      <c r="Z15" s="140">
        <v>-95.79</v>
      </c>
      <c r="AA15" s="155">
        <v>1000000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1455000</v>
      </c>
      <c r="F18" s="82">
        <v>1455000</v>
      </c>
      <c r="G18" s="82">
        <v>82576</v>
      </c>
      <c r="H18" s="82">
        <v>91644</v>
      </c>
      <c r="I18" s="82">
        <v>159636</v>
      </c>
      <c r="J18" s="82">
        <v>333856</v>
      </c>
      <c r="K18" s="82">
        <v>78363</v>
      </c>
      <c r="L18" s="82">
        <v>89868</v>
      </c>
      <c r="M18" s="82">
        <v>139486</v>
      </c>
      <c r="N18" s="82">
        <v>307717</v>
      </c>
      <c r="O18" s="82"/>
      <c r="P18" s="82"/>
      <c r="Q18" s="82"/>
      <c r="R18" s="82"/>
      <c r="S18" s="82"/>
      <c r="T18" s="82"/>
      <c r="U18" s="82"/>
      <c r="V18" s="82"/>
      <c r="W18" s="82">
        <v>641573</v>
      </c>
      <c r="X18" s="82">
        <v>727500</v>
      </c>
      <c r="Y18" s="82">
        <v>-85927</v>
      </c>
      <c r="Z18" s="270">
        <v>-11.81</v>
      </c>
      <c r="AA18" s="278">
        <v>1455000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935515650</v>
      </c>
      <c r="D36" s="156">
        <f t="shared" si="4"/>
        <v>0</v>
      </c>
      <c r="E36" s="60">
        <f t="shared" si="4"/>
        <v>21925000</v>
      </c>
      <c r="F36" s="60">
        <f t="shared" si="4"/>
        <v>21925000</v>
      </c>
      <c r="G36" s="60">
        <f t="shared" si="4"/>
        <v>4116869</v>
      </c>
      <c r="H36" s="60">
        <f t="shared" si="4"/>
        <v>2795977</v>
      </c>
      <c r="I36" s="60">
        <f t="shared" si="4"/>
        <v>3520691</v>
      </c>
      <c r="J36" s="60">
        <f t="shared" si="4"/>
        <v>10433537</v>
      </c>
      <c r="K36" s="60">
        <f t="shared" si="4"/>
        <v>662705</v>
      </c>
      <c r="L36" s="60">
        <f t="shared" si="4"/>
        <v>0</v>
      </c>
      <c r="M36" s="60">
        <f t="shared" si="4"/>
        <v>2435973</v>
      </c>
      <c r="N36" s="60">
        <f t="shared" si="4"/>
        <v>3098678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13532215</v>
      </c>
      <c r="X36" s="60">
        <f t="shared" si="4"/>
        <v>10962500</v>
      </c>
      <c r="Y36" s="60">
        <f t="shared" si="4"/>
        <v>2569715</v>
      </c>
      <c r="Z36" s="140">
        <f aca="true" t="shared" si="5" ref="Z36:Z49">+IF(X36&lt;&gt;0,+(Y36/X36)*100,0)</f>
        <v>23.44095781071836</v>
      </c>
      <c r="AA36" s="155">
        <f>AA6+AA21</f>
        <v>21925000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3300000</v>
      </c>
      <c r="F37" s="60">
        <f t="shared" si="4"/>
        <v>3300000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1650000</v>
      </c>
      <c r="Y37" s="60">
        <f t="shared" si="4"/>
        <v>-1650000</v>
      </c>
      <c r="Z37" s="140">
        <f t="shared" si="5"/>
        <v>-100</v>
      </c>
      <c r="AA37" s="155">
        <f>AA7+AA22</f>
        <v>3300000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66000</v>
      </c>
      <c r="F38" s="60">
        <f t="shared" si="4"/>
        <v>66000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33000</v>
      </c>
      <c r="Y38" s="60">
        <f t="shared" si="4"/>
        <v>-33000</v>
      </c>
      <c r="Z38" s="140">
        <f t="shared" si="5"/>
        <v>-100</v>
      </c>
      <c r="AA38" s="155">
        <f>AA8+AA23</f>
        <v>66000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829000</v>
      </c>
      <c r="F39" s="60">
        <f t="shared" si="4"/>
        <v>829000</v>
      </c>
      <c r="G39" s="60">
        <f t="shared" si="4"/>
        <v>0</v>
      </c>
      <c r="H39" s="60">
        <f t="shared" si="4"/>
        <v>0</v>
      </c>
      <c r="I39" s="60">
        <f t="shared" si="4"/>
        <v>821813</v>
      </c>
      <c r="J39" s="60">
        <f t="shared" si="4"/>
        <v>821813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821813</v>
      </c>
      <c r="X39" s="60">
        <f t="shared" si="4"/>
        <v>414500</v>
      </c>
      <c r="Y39" s="60">
        <f t="shared" si="4"/>
        <v>407313</v>
      </c>
      <c r="Z39" s="140">
        <f t="shared" si="5"/>
        <v>98.26610373944511</v>
      </c>
      <c r="AA39" s="155">
        <f>AA9+AA24</f>
        <v>829000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935515650</v>
      </c>
      <c r="D41" s="294">
        <f t="shared" si="6"/>
        <v>0</v>
      </c>
      <c r="E41" s="295">
        <f t="shared" si="6"/>
        <v>26120000</v>
      </c>
      <c r="F41" s="295">
        <f t="shared" si="6"/>
        <v>26120000</v>
      </c>
      <c r="G41" s="295">
        <f t="shared" si="6"/>
        <v>4116869</v>
      </c>
      <c r="H41" s="295">
        <f t="shared" si="6"/>
        <v>2795977</v>
      </c>
      <c r="I41" s="295">
        <f t="shared" si="6"/>
        <v>4342504</v>
      </c>
      <c r="J41" s="295">
        <f t="shared" si="6"/>
        <v>11255350</v>
      </c>
      <c r="K41" s="295">
        <f t="shared" si="6"/>
        <v>662705</v>
      </c>
      <c r="L41" s="295">
        <f t="shared" si="6"/>
        <v>0</v>
      </c>
      <c r="M41" s="295">
        <f t="shared" si="6"/>
        <v>2435973</v>
      </c>
      <c r="N41" s="295">
        <f t="shared" si="6"/>
        <v>3098678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14354028</v>
      </c>
      <c r="X41" s="295">
        <f t="shared" si="6"/>
        <v>13060000</v>
      </c>
      <c r="Y41" s="295">
        <f t="shared" si="6"/>
        <v>1294028</v>
      </c>
      <c r="Z41" s="296">
        <f t="shared" si="5"/>
        <v>9.90833078101072</v>
      </c>
      <c r="AA41" s="297">
        <f>SUM(AA36:AA40)</f>
        <v>26120000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4831000</v>
      </c>
      <c r="F42" s="54">
        <f t="shared" si="7"/>
        <v>4831000</v>
      </c>
      <c r="G42" s="54">
        <f t="shared" si="7"/>
        <v>128386</v>
      </c>
      <c r="H42" s="54">
        <f t="shared" si="7"/>
        <v>368593</v>
      </c>
      <c r="I42" s="54">
        <f t="shared" si="7"/>
        <v>0</v>
      </c>
      <c r="J42" s="54">
        <f t="shared" si="7"/>
        <v>496979</v>
      </c>
      <c r="K42" s="54">
        <f t="shared" si="7"/>
        <v>296637</v>
      </c>
      <c r="L42" s="54">
        <f t="shared" si="7"/>
        <v>0</v>
      </c>
      <c r="M42" s="54">
        <f t="shared" si="7"/>
        <v>0</v>
      </c>
      <c r="N42" s="54">
        <f t="shared" si="7"/>
        <v>296637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793616</v>
      </c>
      <c r="X42" s="54">
        <f t="shared" si="7"/>
        <v>2415500</v>
      </c>
      <c r="Y42" s="54">
        <f t="shared" si="7"/>
        <v>-1621884</v>
      </c>
      <c r="Z42" s="184">
        <f t="shared" si="5"/>
        <v>-67.14485613744566</v>
      </c>
      <c r="AA42" s="130">
        <f aca="true" t="shared" si="8" ref="AA42:AA48">AA12+AA27</f>
        <v>4831000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282284731</v>
      </c>
      <c r="D45" s="129">
        <f t="shared" si="7"/>
        <v>0</v>
      </c>
      <c r="E45" s="54">
        <f t="shared" si="7"/>
        <v>1000000</v>
      </c>
      <c r="F45" s="54">
        <f t="shared" si="7"/>
        <v>1000000</v>
      </c>
      <c r="G45" s="54">
        <f t="shared" si="7"/>
        <v>0</v>
      </c>
      <c r="H45" s="54">
        <f t="shared" si="7"/>
        <v>21070</v>
      </c>
      <c r="I45" s="54">
        <f t="shared" si="7"/>
        <v>0</v>
      </c>
      <c r="J45" s="54">
        <f t="shared" si="7"/>
        <v>21070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21070</v>
      </c>
      <c r="X45" s="54">
        <f t="shared" si="7"/>
        <v>500000</v>
      </c>
      <c r="Y45" s="54">
        <f t="shared" si="7"/>
        <v>-478930</v>
      </c>
      <c r="Z45" s="184">
        <f t="shared" si="5"/>
        <v>-95.786</v>
      </c>
      <c r="AA45" s="130">
        <f t="shared" si="8"/>
        <v>1000000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1455000</v>
      </c>
      <c r="F48" s="54">
        <f t="shared" si="7"/>
        <v>1455000</v>
      </c>
      <c r="G48" s="54">
        <f t="shared" si="7"/>
        <v>82576</v>
      </c>
      <c r="H48" s="54">
        <f t="shared" si="7"/>
        <v>91644</v>
      </c>
      <c r="I48" s="54">
        <f t="shared" si="7"/>
        <v>159636</v>
      </c>
      <c r="J48" s="54">
        <f t="shared" si="7"/>
        <v>333856</v>
      </c>
      <c r="K48" s="54">
        <f t="shared" si="7"/>
        <v>78363</v>
      </c>
      <c r="L48" s="54">
        <f t="shared" si="7"/>
        <v>89868</v>
      </c>
      <c r="M48" s="54">
        <f t="shared" si="7"/>
        <v>139486</v>
      </c>
      <c r="N48" s="54">
        <f t="shared" si="7"/>
        <v>307717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641573</v>
      </c>
      <c r="X48" s="54">
        <f t="shared" si="7"/>
        <v>727500</v>
      </c>
      <c r="Y48" s="54">
        <f t="shared" si="7"/>
        <v>-85927</v>
      </c>
      <c r="Z48" s="184">
        <f t="shared" si="5"/>
        <v>-11.811271477663231</v>
      </c>
      <c r="AA48" s="130">
        <f t="shared" si="8"/>
        <v>1455000</v>
      </c>
    </row>
    <row r="49" spans="1:27" ht="12.75">
      <c r="A49" s="308" t="s">
        <v>221</v>
      </c>
      <c r="B49" s="149"/>
      <c r="C49" s="239">
        <f aca="true" t="shared" si="9" ref="C49:Y49">SUM(C41:C48)</f>
        <v>1217800381</v>
      </c>
      <c r="D49" s="218">
        <f t="shared" si="9"/>
        <v>0</v>
      </c>
      <c r="E49" s="220">
        <f t="shared" si="9"/>
        <v>33406000</v>
      </c>
      <c r="F49" s="220">
        <f t="shared" si="9"/>
        <v>33406000</v>
      </c>
      <c r="G49" s="220">
        <f t="shared" si="9"/>
        <v>4327831</v>
      </c>
      <c r="H49" s="220">
        <f t="shared" si="9"/>
        <v>3277284</v>
      </c>
      <c r="I49" s="220">
        <f t="shared" si="9"/>
        <v>4502140</v>
      </c>
      <c r="J49" s="220">
        <f t="shared" si="9"/>
        <v>12107255</v>
      </c>
      <c r="K49" s="220">
        <f t="shared" si="9"/>
        <v>1037705</v>
      </c>
      <c r="L49" s="220">
        <f t="shared" si="9"/>
        <v>89868</v>
      </c>
      <c r="M49" s="220">
        <f t="shared" si="9"/>
        <v>2575459</v>
      </c>
      <c r="N49" s="220">
        <f t="shared" si="9"/>
        <v>3703032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15810287</v>
      </c>
      <c r="X49" s="220">
        <f t="shared" si="9"/>
        <v>16703000</v>
      </c>
      <c r="Y49" s="220">
        <f t="shared" si="9"/>
        <v>-892713</v>
      </c>
      <c r="Z49" s="221">
        <f t="shared" si="5"/>
        <v>-5.3446267137639945</v>
      </c>
      <c r="AA49" s="222">
        <f>SUM(AA41:AA48)</f>
        <v>33406000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8138000</v>
      </c>
      <c r="F51" s="54">
        <f t="shared" si="10"/>
        <v>8138000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4069000</v>
      </c>
      <c r="Y51" s="54">
        <f t="shared" si="10"/>
        <v>-4069000</v>
      </c>
      <c r="Z51" s="184">
        <f>+IF(X51&lt;&gt;0,+(Y51/X51)*100,0)</f>
        <v>-100</v>
      </c>
      <c r="AA51" s="130">
        <f>SUM(AA57:AA61)</f>
        <v>8138000</v>
      </c>
    </row>
    <row r="52" spans="1:27" ht="12.75">
      <c r="A52" s="310" t="s">
        <v>206</v>
      </c>
      <c r="B52" s="142"/>
      <c r="C52" s="62"/>
      <c r="D52" s="156"/>
      <c r="E52" s="60">
        <v>690000</v>
      </c>
      <c r="F52" s="60">
        <v>690000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345000</v>
      </c>
      <c r="Y52" s="60">
        <v>-345000</v>
      </c>
      <c r="Z52" s="140">
        <v>-100</v>
      </c>
      <c r="AA52" s="155">
        <v>690000</v>
      </c>
    </row>
    <row r="53" spans="1:27" ht="12.75">
      <c r="A53" s="310" t="s">
        <v>207</v>
      </c>
      <c r="B53" s="142"/>
      <c r="C53" s="62"/>
      <c r="D53" s="156"/>
      <c r="E53" s="60">
        <v>4290000</v>
      </c>
      <c r="F53" s="60">
        <v>4290000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2145000</v>
      </c>
      <c r="Y53" s="60">
        <v>-2145000</v>
      </c>
      <c r="Z53" s="140">
        <v>-100</v>
      </c>
      <c r="AA53" s="155">
        <v>4290000</v>
      </c>
    </row>
    <row r="54" spans="1:27" ht="12.75">
      <c r="A54" s="310" t="s">
        <v>208</v>
      </c>
      <c r="B54" s="142"/>
      <c r="C54" s="62"/>
      <c r="D54" s="156"/>
      <c r="E54" s="60">
        <v>530000</v>
      </c>
      <c r="F54" s="60">
        <v>530000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265000</v>
      </c>
      <c r="Y54" s="60">
        <v>-265000</v>
      </c>
      <c r="Z54" s="140">
        <v>-100</v>
      </c>
      <c r="AA54" s="155">
        <v>530000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5510000</v>
      </c>
      <c r="F57" s="295">
        <f t="shared" si="11"/>
        <v>5510000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2755000</v>
      </c>
      <c r="Y57" s="295">
        <f t="shared" si="11"/>
        <v>-2755000</v>
      </c>
      <c r="Z57" s="296">
        <f>+IF(X57&lt;&gt;0,+(Y57/X57)*100,0)</f>
        <v>-100</v>
      </c>
      <c r="AA57" s="297">
        <f>SUM(AA52:AA56)</f>
        <v>5510000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2628000</v>
      </c>
      <c r="F61" s="60">
        <v>2628000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1314000</v>
      </c>
      <c r="Y61" s="60">
        <v>-1314000</v>
      </c>
      <c r="Z61" s="140">
        <v>-100</v>
      </c>
      <c r="AA61" s="155">
        <v>2628000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743341</v>
      </c>
      <c r="H65" s="60">
        <v>1251255</v>
      </c>
      <c r="I65" s="60">
        <v>811203</v>
      </c>
      <c r="J65" s="60">
        <v>2805799</v>
      </c>
      <c r="K65" s="60">
        <v>781877</v>
      </c>
      <c r="L65" s="60">
        <v>744254</v>
      </c>
      <c r="M65" s="60">
        <v>1413768</v>
      </c>
      <c r="N65" s="60">
        <v>2939899</v>
      </c>
      <c r="O65" s="60"/>
      <c r="P65" s="60"/>
      <c r="Q65" s="60"/>
      <c r="R65" s="60"/>
      <c r="S65" s="60"/>
      <c r="T65" s="60"/>
      <c r="U65" s="60"/>
      <c r="V65" s="60"/>
      <c r="W65" s="60">
        <v>5745698</v>
      </c>
      <c r="X65" s="60"/>
      <c r="Y65" s="60">
        <v>5745698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15693</v>
      </c>
      <c r="H66" s="275">
        <v>77445</v>
      </c>
      <c r="I66" s="275">
        <v>159348</v>
      </c>
      <c r="J66" s="275">
        <v>252486</v>
      </c>
      <c r="K66" s="275">
        <v>132270</v>
      </c>
      <c r="L66" s="275">
        <v>138256</v>
      </c>
      <c r="M66" s="275">
        <v>747657</v>
      </c>
      <c r="N66" s="275">
        <v>1018183</v>
      </c>
      <c r="O66" s="275"/>
      <c r="P66" s="275"/>
      <c r="Q66" s="275"/>
      <c r="R66" s="275"/>
      <c r="S66" s="275"/>
      <c r="T66" s="275"/>
      <c r="U66" s="275"/>
      <c r="V66" s="275"/>
      <c r="W66" s="275">
        <v>1270669</v>
      </c>
      <c r="X66" s="275"/>
      <c r="Y66" s="275">
        <v>1270669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759034</v>
      </c>
      <c r="H69" s="220">
        <f t="shared" si="12"/>
        <v>1328700</v>
      </c>
      <c r="I69" s="220">
        <f t="shared" si="12"/>
        <v>970551</v>
      </c>
      <c r="J69" s="220">
        <f t="shared" si="12"/>
        <v>3058285</v>
      </c>
      <c r="K69" s="220">
        <f t="shared" si="12"/>
        <v>914147</v>
      </c>
      <c r="L69" s="220">
        <f t="shared" si="12"/>
        <v>882510</v>
      </c>
      <c r="M69" s="220">
        <f t="shared" si="12"/>
        <v>2161425</v>
      </c>
      <c r="N69" s="220">
        <f t="shared" si="12"/>
        <v>3958082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7016367</v>
      </c>
      <c r="X69" s="220">
        <f t="shared" si="12"/>
        <v>0</v>
      </c>
      <c r="Y69" s="220">
        <f t="shared" si="12"/>
        <v>7016367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935515650</v>
      </c>
      <c r="D5" s="357">
        <f t="shared" si="0"/>
        <v>0</v>
      </c>
      <c r="E5" s="356">
        <f t="shared" si="0"/>
        <v>26120000</v>
      </c>
      <c r="F5" s="358">
        <f t="shared" si="0"/>
        <v>26120000</v>
      </c>
      <c r="G5" s="358">
        <f t="shared" si="0"/>
        <v>4116869</v>
      </c>
      <c r="H5" s="356">
        <f t="shared" si="0"/>
        <v>2795977</v>
      </c>
      <c r="I5" s="356">
        <f t="shared" si="0"/>
        <v>4342504</v>
      </c>
      <c r="J5" s="358">
        <f t="shared" si="0"/>
        <v>11255350</v>
      </c>
      <c r="K5" s="358">
        <f t="shared" si="0"/>
        <v>662705</v>
      </c>
      <c r="L5" s="356">
        <f t="shared" si="0"/>
        <v>0</v>
      </c>
      <c r="M5" s="356">
        <f t="shared" si="0"/>
        <v>2435973</v>
      </c>
      <c r="N5" s="358">
        <f t="shared" si="0"/>
        <v>3098678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14354028</v>
      </c>
      <c r="X5" s="356">
        <f t="shared" si="0"/>
        <v>13060000</v>
      </c>
      <c r="Y5" s="358">
        <f t="shared" si="0"/>
        <v>1294028</v>
      </c>
      <c r="Z5" s="359">
        <f>+IF(X5&lt;&gt;0,+(Y5/X5)*100,0)</f>
        <v>9.90833078101072</v>
      </c>
      <c r="AA5" s="360">
        <f>+AA6+AA8+AA11+AA13+AA15</f>
        <v>26120000</v>
      </c>
    </row>
    <row r="6" spans="1:27" ht="12.75">
      <c r="A6" s="361" t="s">
        <v>206</v>
      </c>
      <c r="B6" s="142"/>
      <c r="C6" s="60">
        <f>+C7</f>
        <v>935515650</v>
      </c>
      <c r="D6" s="340">
        <f aca="true" t="shared" si="1" ref="D6:AA6">+D7</f>
        <v>0</v>
      </c>
      <c r="E6" s="60">
        <f t="shared" si="1"/>
        <v>21925000</v>
      </c>
      <c r="F6" s="59">
        <f t="shared" si="1"/>
        <v>21925000</v>
      </c>
      <c r="G6" s="59">
        <f t="shared" si="1"/>
        <v>4116869</v>
      </c>
      <c r="H6" s="60">
        <f t="shared" si="1"/>
        <v>2795977</v>
      </c>
      <c r="I6" s="60">
        <f t="shared" si="1"/>
        <v>3520691</v>
      </c>
      <c r="J6" s="59">
        <f t="shared" si="1"/>
        <v>10433537</v>
      </c>
      <c r="K6" s="59">
        <f t="shared" si="1"/>
        <v>662705</v>
      </c>
      <c r="L6" s="60">
        <f t="shared" si="1"/>
        <v>0</v>
      </c>
      <c r="M6" s="60">
        <f t="shared" si="1"/>
        <v>2435973</v>
      </c>
      <c r="N6" s="59">
        <f t="shared" si="1"/>
        <v>3098678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13532215</v>
      </c>
      <c r="X6" s="60">
        <f t="shared" si="1"/>
        <v>10962500</v>
      </c>
      <c r="Y6" s="59">
        <f t="shared" si="1"/>
        <v>2569715</v>
      </c>
      <c r="Z6" s="61">
        <f>+IF(X6&lt;&gt;0,+(Y6/X6)*100,0)</f>
        <v>23.44095781071836</v>
      </c>
      <c r="AA6" s="62">
        <f t="shared" si="1"/>
        <v>21925000</v>
      </c>
    </row>
    <row r="7" spans="1:27" ht="12.75">
      <c r="A7" s="291" t="s">
        <v>230</v>
      </c>
      <c r="B7" s="142"/>
      <c r="C7" s="60">
        <v>935515650</v>
      </c>
      <c r="D7" s="340"/>
      <c r="E7" s="60">
        <v>21925000</v>
      </c>
      <c r="F7" s="59">
        <v>21925000</v>
      </c>
      <c r="G7" s="59">
        <v>4116869</v>
      </c>
      <c r="H7" s="60">
        <v>2795977</v>
      </c>
      <c r="I7" s="60">
        <v>3520691</v>
      </c>
      <c r="J7" s="59">
        <v>10433537</v>
      </c>
      <c r="K7" s="59">
        <v>662705</v>
      </c>
      <c r="L7" s="60"/>
      <c r="M7" s="60">
        <v>2435973</v>
      </c>
      <c r="N7" s="59">
        <v>3098678</v>
      </c>
      <c r="O7" s="59"/>
      <c r="P7" s="60"/>
      <c r="Q7" s="60"/>
      <c r="R7" s="59"/>
      <c r="S7" s="59"/>
      <c r="T7" s="60"/>
      <c r="U7" s="60"/>
      <c r="V7" s="59"/>
      <c r="W7" s="59">
        <v>13532215</v>
      </c>
      <c r="X7" s="60">
        <v>10962500</v>
      </c>
      <c r="Y7" s="59">
        <v>2569715</v>
      </c>
      <c r="Z7" s="61">
        <v>23.44</v>
      </c>
      <c r="AA7" s="62">
        <v>21925000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3300000</v>
      </c>
      <c r="F8" s="59">
        <f t="shared" si="2"/>
        <v>3300000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1650000</v>
      </c>
      <c r="Y8" s="59">
        <f t="shared" si="2"/>
        <v>-1650000</v>
      </c>
      <c r="Z8" s="61">
        <f>+IF(X8&lt;&gt;0,+(Y8/X8)*100,0)</f>
        <v>-100</v>
      </c>
      <c r="AA8" s="62">
        <f>SUM(AA9:AA10)</f>
        <v>3300000</v>
      </c>
    </row>
    <row r="9" spans="1:27" ht="12.75">
      <c r="A9" s="291" t="s">
        <v>231</v>
      </c>
      <c r="B9" s="142"/>
      <c r="C9" s="60"/>
      <c r="D9" s="340"/>
      <c r="E9" s="60">
        <v>3300000</v>
      </c>
      <c r="F9" s="59">
        <v>3300000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1650000</v>
      </c>
      <c r="Y9" s="59">
        <v>-1650000</v>
      </c>
      <c r="Z9" s="61">
        <v>-100</v>
      </c>
      <c r="AA9" s="62">
        <v>3300000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66000</v>
      </c>
      <c r="F11" s="364">
        <f t="shared" si="3"/>
        <v>66000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33000</v>
      </c>
      <c r="Y11" s="364">
        <f t="shared" si="3"/>
        <v>-33000</v>
      </c>
      <c r="Z11" s="365">
        <f>+IF(X11&lt;&gt;0,+(Y11/X11)*100,0)</f>
        <v>-100</v>
      </c>
      <c r="AA11" s="366">
        <f t="shared" si="3"/>
        <v>66000</v>
      </c>
    </row>
    <row r="12" spans="1:27" ht="12.75">
      <c r="A12" s="291" t="s">
        <v>233</v>
      </c>
      <c r="B12" s="136"/>
      <c r="C12" s="60"/>
      <c r="D12" s="340"/>
      <c r="E12" s="60">
        <v>66000</v>
      </c>
      <c r="F12" s="59">
        <v>66000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33000</v>
      </c>
      <c r="Y12" s="59">
        <v>-33000</v>
      </c>
      <c r="Z12" s="61">
        <v>-100</v>
      </c>
      <c r="AA12" s="62">
        <v>66000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829000</v>
      </c>
      <c r="F13" s="342">
        <f t="shared" si="4"/>
        <v>829000</v>
      </c>
      <c r="G13" s="342">
        <f t="shared" si="4"/>
        <v>0</v>
      </c>
      <c r="H13" s="275">
        <f t="shared" si="4"/>
        <v>0</v>
      </c>
      <c r="I13" s="275">
        <f t="shared" si="4"/>
        <v>821813</v>
      </c>
      <c r="J13" s="342">
        <f t="shared" si="4"/>
        <v>821813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821813</v>
      </c>
      <c r="X13" s="275">
        <f t="shared" si="4"/>
        <v>414500</v>
      </c>
      <c r="Y13" s="342">
        <f t="shared" si="4"/>
        <v>407313</v>
      </c>
      <c r="Z13" s="335">
        <f>+IF(X13&lt;&gt;0,+(Y13/X13)*100,0)</f>
        <v>98.26610373944511</v>
      </c>
      <c r="AA13" s="273">
        <f t="shared" si="4"/>
        <v>829000</v>
      </c>
    </row>
    <row r="14" spans="1:27" ht="12.75">
      <c r="A14" s="291" t="s">
        <v>234</v>
      </c>
      <c r="B14" s="136"/>
      <c r="C14" s="60"/>
      <c r="D14" s="340"/>
      <c r="E14" s="60">
        <v>829000</v>
      </c>
      <c r="F14" s="59">
        <v>829000</v>
      </c>
      <c r="G14" s="59"/>
      <c r="H14" s="60"/>
      <c r="I14" s="60">
        <v>821813</v>
      </c>
      <c r="J14" s="59">
        <v>821813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821813</v>
      </c>
      <c r="X14" s="60">
        <v>414500</v>
      </c>
      <c r="Y14" s="59">
        <v>407313</v>
      </c>
      <c r="Z14" s="61">
        <v>98.27</v>
      </c>
      <c r="AA14" s="62">
        <v>829000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4831000</v>
      </c>
      <c r="F22" s="345">
        <f t="shared" si="6"/>
        <v>4831000</v>
      </c>
      <c r="G22" s="345">
        <f t="shared" si="6"/>
        <v>128386</v>
      </c>
      <c r="H22" s="343">
        <f t="shared" si="6"/>
        <v>368593</v>
      </c>
      <c r="I22" s="343">
        <f t="shared" si="6"/>
        <v>0</v>
      </c>
      <c r="J22" s="345">
        <f t="shared" si="6"/>
        <v>496979</v>
      </c>
      <c r="K22" s="345">
        <f t="shared" si="6"/>
        <v>296637</v>
      </c>
      <c r="L22" s="343">
        <f t="shared" si="6"/>
        <v>0</v>
      </c>
      <c r="M22" s="343">
        <f t="shared" si="6"/>
        <v>0</v>
      </c>
      <c r="N22" s="345">
        <f t="shared" si="6"/>
        <v>296637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793616</v>
      </c>
      <c r="X22" s="343">
        <f t="shared" si="6"/>
        <v>2415500</v>
      </c>
      <c r="Y22" s="345">
        <f t="shared" si="6"/>
        <v>-1621884</v>
      </c>
      <c r="Z22" s="336">
        <f>+IF(X22&lt;&gt;0,+(Y22/X22)*100,0)</f>
        <v>-67.14485613744566</v>
      </c>
      <c r="AA22" s="350">
        <f>SUM(AA23:AA32)</f>
        <v>4831000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1431000</v>
      </c>
      <c r="F24" s="59">
        <v>1431000</v>
      </c>
      <c r="G24" s="59">
        <v>128386</v>
      </c>
      <c r="H24" s="60">
        <v>368593</v>
      </c>
      <c r="I24" s="60"/>
      <c r="J24" s="59">
        <v>496979</v>
      </c>
      <c r="K24" s="59">
        <v>296637</v>
      </c>
      <c r="L24" s="60"/>
      <c r="M24" s="60"/>
      <c r="N24" s="59">
        <v>296637</v>
      </c>
      <c r="O24" s="59"/>
      <c r="P24" s="60"/>
      <c r="Q24" s="60"/>
      <c r="R24" s="59"/>
      <c r="S24" s="59"/>
      <c r="T24" s="60"/>
      <c r="U24" s="60"/>
      <c r="V24" s="59"/>
      <c r="W24" s="59">
        <v>793616</v>
      </c>
      <c r="X24" s="60">
        <v>715500</v>
      </c>
      <c r="Y24" s="59">
        <v>78116</v>
      </c>
      <c r="Z24" s="61">
        <v>10.92</v>
      </c>
      <c r="AA24" s="62">
        <v>1431000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1100000</v>
      </c>
      <c r="F27" s="59">
        <v>1100000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550000</v>
      </c>
      <c r="Y27" s="59">
        <v>-550000</v>
      </c>
      <c r="Z27" s="61">
        <v>-100</v>
      </c>
      <c r="AA27" s="62">
        <v>1100000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2300000</v>
      </c>
      <c r="F32" s="59">
        <v>2300000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1150000</v>
      </c>
      <c r="Y32" s="59">
        <v>-1150000</v>
      </c>
      <c r="Z32" s="61">
        <v>-100</v>
      </c>
      <c r="AA32" s="62">
        <v>2300000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282284731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21070</v>
      </c>
      <c r="I40" s="343">
        <f t="shared" si="9"/>
        <v>0</v>
      </c>
      <c r="J40" s="345">
        <f t="shared" si="9"/>
        <v>21070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21070</v>
      </c>
      <c r="X40" s="343">
        <f t="shared" si="9"/>
        <v>500000</v>
      </c>
      <c r="Y40" s="345">
        <f t="shared" si="9"/>
        <v>-478930</v>
      </c>
      <c r="Z40" s="336">
        <f>+IF(X40&lt;&gt;0,+(Y40/X40)*100,0)</f>
        <v>-95.786</v>
      </c>
      <c r="AA40" s="350">
        <f>SUM(AA41:AA49)</f>
        <v>1000000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1000000</v>
      </c>
      <c r="F44" s="53">
        <v>1000000</v>
      </c>
      <c r="G44" s="53"/>
      <c r="H44" s="54">
        <v>21070</v>
      </c>
      <c r="I44" s="54"/>
      <c r="J44" s="53">
        <v>21070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21070</v>
      </c>
      <c r="X44" s="54">
        <v>500000</v>
      </c>
      <c r="Y44" s="53">
        <v>-478930</v>
      </c>
      <c r="Z44" s="94">
        <v>-95.79</v>
      </c>
      <c r="AA44" s="95">
        <v>1000000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197940807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81907930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2435994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1455000</v>
      </c>
      <c r="F57" s="345">
        <f t="shared" si="13"/>
        <v>1455000</v>
      </c>
      <c r="G57" s="345">
        <f t="shared" si="13"/>
        <v>82576</v>
      </c>
      <c r="H57" s="343">
        <f t="shared" si="13"/>
        <v>91644</v>
      </c>
      <c r="I57" s="343">
        <f t="shared" si="13"/>
        <v>159636</v>
      </c>
      <c r="J57" s="345">
        <f t="shared" si="13"/>
        <v>333856</v>
      </c>
      <c r="K57" s="345">
        <f t="shared" si="13"/>
        <v>78363</v>
      </c>
      <c r="L57" s="343">
        <f t="shared" si="13"/>
        <v>89868</v>
      </c>
      <c r="M57" s="343">
        <f t="shared" si="13"/>
        <v>139486</v>
      </c>
      <c r="N57" s="345">
        <f t="shared" si="13"/>
        <v>307717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641573</v>
      </c>
      <c r="X57" s="343">
        <f t="shared" si="13"/>
        <v>727500</v>
      </c>
      <c r="Y57" s="345">
        <f t="shared" si="13"/>
        <v>-85927</v>
      </c>
      <c r="Z57" s="336">
        <f>+IF(X57&lt;&gt;0,+(Y57/X57)*100,0)</f>
        <v>-11.811271477663231</v>
      </c>
      <c r="AA57" s="350">
        <f t="shared" si="13"/>
        <v>1455000</v>
      </c>
    </row>
    <row r="58" spans="1:27" ht="12.75">
      <c r="A58" s="361" t="s">
        <v>218</v>
      </c>
      <c r="B58" s="136"/>
      <c r="C58" s="60"/>
      <c r="D58" s="340"/>
      <c r="E58" s="60">
        <v>1455000</v>
      </c>
      <c r="F58" s="59">
        <v>1455000</v>
      </c>
      <c r="G58" s="59">
        <v>82576</v>
      </c>
      <c r="H58" s="60">
        <v>91644</v>
      </c>
      <c r="I58" s="60">
        <v>159636</v>
      </c>
      <c r="J58" s="59">
        <v>333856</v>
      </c>
      <c r="K58" s="59">
        <v>78363</v>
      </c>
      <c r="L58" s="60">
        <v>89868</v>
      </c>
      <c r="M58" s="60">
        <v>139486</v>
      </c>
      <c r="N58" s="59">
        <v>307717</v>
      </c>
      <c r="O58" s="59"/>
      <c r="P58" s="60"/>
      <c r="Q58" s="60"/>
      <c r="R58" s="59"/>
      <c r="S58" s="59"/>
      <c r="T58" s="60"/>
      <c r="U58" s="60"/>
      <c r="V58" s="59"/>
      <c r="W58" s="59">
        <v>641573</v>
      </c>
      <c r="X58" s="60">
        <v>727500</v>
      </c>
      <c r="Y58" s="59">
        <v>-85927</v>
      </c>
      <c r="Z58" s="61">
        <v>-11.81</v>
      </c>
      <c r="AA58" s="62">
        <v>1455000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1217800381</v>
      </c>
      <c r="D60" s="346">
        <f t="shared" si="14"/>
        <v>0</v>
      </c>
      <c r="E60" s="219">
        <f t="shared" si="14"/>
        <v>33406000</v>
      </c>
      <c r="F60" s="264">
        <f t="shared" si="14"/>
        <v>33406000</v>
      </c>
      <c r="G60" s="264">
        <f t="shared" si="14"/>
        <v>4327831</v>
      </c>
      <c r="H60" s="219">
        <f t="shared" si="14"/>
        <v>3277284</v>
      </c>
      <c r="I60" s="219">
        <f t="shared" si="14"/>
        <v>4502140</v>
      </c>
      <c r="J60" s="264">
        <f t="shared" si="14"/>
        <v>12107255</v>
      </c>
      <c r="K60" s="264">
        <f t="shared" si="14"/>
        <v>1037705</v>
      </c>
      <c r="L60" s="219">
        <f t="shared" si="14"/>
        <v>89868</v>
      </c>
      <c r="M60" s="219">
        <f t="shared" si="14"/>
        <v>2575459</v>
      </c>
      <c r="N60" s="264">
        <f t="shared" si="14"/>
        <v>3703032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15810287</v>
      </c>
      <c r="X60" s="219">
        <f t="shared" si="14"/>
        <v>16703000</v>
      </c>
      <c r="Y60" s="264">
        <f t="shared" si="14"/>
        <v>-892713</v>
      </c>
      <c r="Z60" s="337">
        <f>+IF(X60&lt;&gt;0,+(Y60/X60)*100,0)</f>
        <v>-5.3446267137639945</v>
      </c>
      <c r="AA60" s="232">
        <f>+AA57+AA54+AA51+AA40+AA37+AA34+AA22+AA5</f>
        <v>33406000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2019-01-31T13:04:49Z</dcterms:created>
  <dcterms:modified xsi:type="dcterms:W3CDTF">2019-01-31T13:04:53Z</dcterms:modified>
  <cp:category/>
  <cp:version/>
  <cp:contentType/>
  <cp:contentStatus/>
</cp:coreProperties>
</file>