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<sst xmlns="http://schemas.openxmlformats.org/spreadsheetml/2006/main" count="859" uniqueCount="304">
  <si>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Dihlabeng(FS192)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</si>
  <si>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</si>
  <si>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</si>
  <si>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</si>
  <si>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</si>
  <si>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</si>
  <si>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</si>
  <si>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</si>
  <si>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</si>
  <si>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</si>
  <si>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</si>
  <si>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</si>
  <si>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</si>
  <si>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</si>
  <si>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</si>
  <si>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</si>
  <si>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</si>
  <si>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</si>
  <si>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</si>
  <si>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</si>
  <si>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</si>
  <si>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</si>
  <si>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</si>
  <si>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</si>
  <si>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</si>
  <si>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</si>
  <si>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</si>
  <si>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</si>
  <si>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</si>
  <si>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</si>
  <si>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</si>
  <si>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</si>
  <si>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</si>
  <si>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</si>
  <si>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</si>
  <si>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</si>
  <si>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</si>
  <si>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</si>
  <si>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</si>
  <si>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</si>
  <si>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</si>
  <si>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</si>
  <si>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</si>
  <si>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</si>
  <si>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</si>
  <si>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</si>
  <si>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</si>
  <si>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</si>
  <si>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</si>
  <si>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</si>
  <si>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</si>
  <si>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</si>
  <si>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</si>
  <si>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</si>
  <si>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</si>
  <si>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</si>
  <si>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</si>
  <si>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</si>
  <si>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</si>
  <si>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</si>
  <si>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</si>
  <si>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</si>
  <si>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</si>
  <si>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</si>
  <si>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</si>
  <si>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</si>
  <si>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</si>
  <si>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</si>
  <si>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</si>
  <si>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</si>
  <si>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Dihlabeng(FS192)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</si>
  <si>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</si>
  <si>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</si>
  <si>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</si>
  <si>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</si>
  <si>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</si>
  <si>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</si>
  <si>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</si>
  <si>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</si>
  <si>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</si>
  <si>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</si>
  <si>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</si>
  <si>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</si>
  <si>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</si>
  <si>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</si>
  <si>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</si>
  <si>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</si>
  <si>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</si>
  <si>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</si>
  <si>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</si>
  <si>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</si>
  <si>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</si>
  <si>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</si>
  <si>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</si>
  <si>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</si>
  <si>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</si>
  <si>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</si>
  <si>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</si>
  <si>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</si>
  <si>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</si>
  <si>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Dihlabeng(FS192)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</si>
  <si>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</si>
  <si>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</si>
  <si>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</si>
  <si>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</si>
  <si>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</si>
  <si>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</si>
  <si>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</si>
  <si>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</si>
  <si>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</si>
  <si>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</si>
  <si>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</si>
  <si>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</si>
  <si>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</si>
  <si>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</si>
  <si>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</si>
  <si>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</si>
  <si>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</si>
  <si>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</si>
  <si>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</si>
  <si>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</si>
  <si>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</si>
  <si>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</si>
  <si>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</si>
  <si>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</si>
  <si>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</si>
  <si>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</si>
  <si>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</si>
  <si>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</si>
  <si>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Dihlabeng(FS192)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</si>
  <si>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</si>
  <si>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</si>
  <si>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</si>
  <si>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</si>
  <si>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</si>
  <si>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</si>
  <si>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</si>
  <si>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</si>
  <si>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</si>
  <si>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</si>
  <si>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Dihlabeng(FS192)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</si>
  <si>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</si>
  <si>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</si>
  <si>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</si>
  <si>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</si>
  <si>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</si>
  <si>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</si>
  <si>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</si>
  <si>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</si>
  <si>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</si>
  <si>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</si>
  <si>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</si>
  <si>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</si>
  <si>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</si>
  <si>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</si>
  <si>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</si>
  <si>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</si>
  <si>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</si>
  <si>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</si>
  <si>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</si>
  <si>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</si>
  <si>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</si>
  <si>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</si>
  <si>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</si>
  <si>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</si>
  <si>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</si>
  <si>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</si>
  <si>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</si>
  <si>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</si>
  <si>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</si>
  <si>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</si>
  <si>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</si>
  <si>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</si>
  <si>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</si>
  <si>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Dihlabeng(FS192)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</si>
  <si>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</si>
  <si>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</si>
  <si>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</si>
  <si>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</si>
  <si>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</si>
  <si>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</si>
  <si>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</si>
  <si>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</si>
  <si>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</si>
  <si>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</si>
  <si>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</si>
  <si>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</si>
  <si>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</si>
  <si>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</si>
  <si>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</si>
  <si>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</si>
  <si>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</si>
  <si>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</si>
  <si>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</si>
  <si>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</si>
  <si>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</si>
  <si>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</si>
  <si>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</si>
  <si>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</si>
  <si>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</si>
  <si>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</si>
  <si>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</si>
  <si>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Dihlabeng(FS192)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</si>
  <si>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</si>
  <si>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</si>
  <si>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</si>
  <si>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</si>
  <si>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</si>
  <si>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</si>
  <si>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</si>
  <si>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</si>
  <si>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</si>
  <si>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</si>
  <si>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</si>
  <si>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</si>
  <si>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</si>
  <si>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</si>
  <si>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</si>
  <si>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</si>
  <si>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</si>
  <si>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</si>
  <si>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</si>
  <si>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</si>
  <si>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</si>
  <si>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</si>
  <si>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</si>
  <si>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</si>
  <si>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</si>
  <si>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Dihlabeng(FS192)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</si>
  <si>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</si>
  <si>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</si>
  <si>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</si>
  <si>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</si>
  <si>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</si>
  <si>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</si>
  <si>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</si>
  <si>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</si>
  <si>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</si>
  <si>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</si>
  <si>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</si>
  <si>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</si>
  <si>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</si>
  <si>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</si>
  <si>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</si>
  <si>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</si>
  <si>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</si>
  <si>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</si>
  <si>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</si>
  <si>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</si>
  <si>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</si>
  <si>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</si>
  <si>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</si>
  <si>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</si>
  <si>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</si>
  <si>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</si>
  <si>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</si>
  <si>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</si>
  <si>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</si>
  <si>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</si>
  <si>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</si>
  <si>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</si>
  <si>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</si>
  <si>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</si>
  <si>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</si>
  <si>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Dihlabeng(FS192)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</si>
  <si>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</si>
  <si>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</si>
  <si>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Dihlabeng(FS192)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</si>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</sst>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140553140</v>
      </c>
      <c r="C5" s="19">
        <v>0</v>
      </c>
      <c r="D5" s="59">
        <v>156034669</v>
      </c>
      <c r="E5" s="60">
        <v>156034669</v>
      </c>
      <c r="F5" s="60">
        <v>44984483</v>
      </c>
      <c r="G5" s="60">
        <v>10441228</v>
      </c>
      <c r="H5" s="60">
        <v>9166804</v>
      </c>
      <c r="I5" s="60">
        <v>64592515</v>
      </c>
      <c r="J5" s="60">
        <v>9134678</v>
      </c>
      <c r="K5" s="60">
        <v>9142273</v>
      </c>
      <c r="L5" s="60">
        <v>8875462</v>
      </c>
      <c r="M5" s="60">
        <v>27152413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91744928</v>
      </c>
      <c r="W5" s="60">
        <v>80185124</v>
      </c>
      <c r="X5" s="60">
        <v>11559804</v>
      </c>
      <c r="Y5" s="61">
        <v>14.42</v>
      </c>
      <c r="Z5" s="62">
        <v>156034669</v>
      </c>
    </row>
    <row r="6" spans="1:26" ht="12.75">
      <c r="A6" s="58" t="s">
        <v>32</v>
      </c>
      <c r="B6" s="19">
        <v>336862202</v>
      </c>
      <c r="C6" s="19">
        <v>0</v>
      </c>
      <c r="D6" s="59">
        <v>402298721</v>
      </c>
      <c r="E6" s="60">
        <v>402298721</v>
      </c>
      <c r="F6" s="60">
        <v>32232126</v>
      </c>
      <c r="G6" s="60">
        <v>37806759</v>
      </c>
      <c r="H6" s="60">
        <v>33636597</v>
      </c>
      <c r="I6" s="60">
        <v>103675482</v>
      </c>
      <c r="J6" s="60">
        <v>30926904</v>
      </c>
      <c r="K6" s="60">
        <v>30589924</v>
      </c>
      <c r="L6" s="60">
        <v>30998146</v>
      </c>
      <c r="M6" s="60">
        <v>92514974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196190456</v>
      </c>
      <c r="W6" s="60">
        <v>199323966</v>
      </c>
      <c r="X6" s="60">
        <v>-3133510</v>
      </c>
      <c r="Y6" s="61">
        <v>-1.57</v>
      </c>
      <c r="Z6" s="62">
        <v>402298721</v>
      </c>
    </row>
    <row r="7" spans="1:26" ht="12.75">
      <c r="A7" s="58" t="s">
        <v>33</v>
      </c>
      <c r="B7" s="19">
        <v>293483</v>
      </c>
      <c r="C7" s="19">
        <v>0</v>
      </c>
      <c r="D7" s="59">
        <v>92167</v>
      </c>
      <c r="E7" s="60">
        <v>92167</v>
      </c>
      <c r="F7" s="60">
        <v>0</v>
      </c>
      <c r="G7" s="60">
        <v>0</v>
      </c>
      <c r="H7" s="60">
        <v>-53591</v>
      </c>
      <c r="I7" s="60">
        <v>-53591</v>
      </c>
      <c r="J7" s="60">
        <v>-25652</v>
      </c>
      <c r="K7" s="60">
        <v>-28606</v>
      </c>
      <c r="L7" s="60">
        <v>-23151</v>
      </c>
      <c r="M7" s="60">
        <v>-77409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-131000</v>
      </c>
      <c r="W7" s="60">
        <v>48035</v>
      </c>
      <c r="X7" s="60">
        <v>-179035</v>
      </c>
      <c r="Y7" s="61">
        <v>-372.72</v>
      </c>
      <c r="Z7" s="62">
        <v>92167</v>
      </c>
    </row>
    <row r="8" spans="1:26" ht="12.75">
      <c r="A8" s="58" t="s">
        <v>34</v>
      </c>
      <c r="B8" s="19">
        <v>191693517</v>
      </c>
      <c r="C8" s="19">
        <v>0</v>
      </c>
      <c r="D8" s="59">
        <v>150631000</v>
      </c>
      <c r="E8" s="60">
        <v>150631000</v>
      </c>
      <c r="F8" s="60">
        <v>61609000</v>
      </c>
      <c r="G8" s="60">
        <v>2020000</v>
      </c>
      <c r="H8" s="60">
        <v>0</v>
      </c>
      <c r="I8" s="60">
        <v>63629000</v>
      </c>
      <c r="J8" s="60">
        <v>0</v>
      </c>
      <c r="K8" s="60">
        <v>0</v>
      </c>
      <c r="L8" s="60">
        <v>50662000</v>
      </c>
      <c r="M8" s="60">
        <v>50662000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114291000</v>
      </c>
      <c r="W8" s="60">
        <v>123565000</v>
      </c>
      <c r="X8" s="60">
        <v>-9274000</v>
      </c>
      <c r="Y8" s="61">
        <v>-7.51</v>
      </c>
      <c r="Z8" s="62">
        <v>150631000</v>
      </c>
    </row>
    <row r="9" spans="1:26" ht="12.75">
      <c r="A9" s="58" t="s">
        <v>35</v>
      </c>
      <c r="B9" s="19">
        <v>56976603</v>
      </c>
      <c r="C9" s="19">
        <v>0</v>
      </c>
      <c r="D9" s="59">
        <v>179749085</v>
      </c>
      <c r="E9" s="60">
        <v>179749085</v>
      </c>
      <c r="F9" s="60">
        <v>5662744</v>
      </c>
      <c r="G9" s="60">
        <v>5207263</v>
      </c>
      <c r="H9" s="60">
        <v>5261431</v>
      </c>
      <c r="I9" s="60">
        <v>16131438</v>
      </c>
      <c r="J9" s="60">
        <v>5665096</v>
      </c>
      <c r="K9" s="60">
        <v>5820686</v>
      </c>
      <c r="L9" s="60">
        <v>5617460</v>
      </c>
      <c r="M9" s="60">
        <v>17103242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33234680</v>
      </c>
      <c r="W9" s="60">
        <v>92145732</v>
      </c>
      <c r="X9" s="60">
        <v>-58911052</v>
      </c>
      <c r="Y9" s="61">
        <v>-63.93</v>
      </c>
      <c r="Z9" s="62">
        <v>179749085</v>
      </c>
    </row>
    <row r="10" spans="1:26" ht="22.5">
      <c r="A10" s="63" t="s">
        <v>279</v>
      </c>
      <c r="B10" s="64">
        <f>SUM(B5:B9)</f>
        <v>726378945</v>
      </c>
      <c r="C10" s="64">
        <f>SUM(C5:C9)</f>
        <v>0</v>
      </c>
      <c r="D10" s="65">
        <f aca="true" t="shared" si="0" ref="D10:Z10">SUM(D5:D9)</f>
        <v>888805642</v>
      </c>
      <c r="E10" s="66">
        <f t="shared" si="0"/>
        <v>888805642</v>
      </c>
      <c r="F10" s="66">
        <f t="shared" si="0"/>
        <v>144488353</v>
      </c>
      <c r="G10" s="66">
        <f t="shared" si="0"/>
        <v>55475250</v>
      </c>
      <c r="H10" s="66">
        <f t="shared" si="0"/>
        <v>48011241</v>
      </c>
      <c r="I10" s="66">
        <f t="shared" si="0"/>
        <v>247974844</v>
      </c>
      <c r="J10" s="66">
        <f t="shared" si="0"/>
        <v>45701026</v>
      </c>
      <c r="K10" s="66">
        <f t="shared" si="0"/>
        <v>45524277</v>
      </c>
      <c r="L10" s="66">
        <f t="shared" si="0"/>
        <v>96129917</v>
      </c>
      <c r="M10" s="66">
        <f t="shared" si="0"/>
        <v>187355220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435330064</v>
      </c>
      <c r="W10" s="66">
        <f t="shared" si="0"/>
        <v>495267857</v>
      </c>
      <c r="X10" s="66">
        <f t="shared" si="0"/>
        <v>-59937793</v>
      </c>
      <c r="Y10" s="67">
        <f>+IF(W10&lt;&gt;0,(X10/W10)*100,0)</f>
        <v>-12.10209630058831</v>
      </c>
      <c r="Z10" s="68">
        <f t="shared" si="0"/>
        <v>888805642</v>
      </c>
    </row>
    <row r="11" spans="1:26" ht="12.75">
      <c r="A11" s="58" t="s">
        <v>37</v>
      </c>
      <c r="B11" s="19">
        <v>240142695</v>
      </c>
      <c r="C11" s="19">
        <v>0</v>
      </c>
      <c r="D11" s="59">
        <v>246273754</v>
      </c>
      <c r="E11" s="60">
        <v>246273754</v>
      </c>
      <c r="F11" s="60">
        <v>20374023</v>
      </c>
      <c r="G11" s="60">
        <v>24304524</v>
      </c>
      <c r="H11" s="60">
        <v>21354613</v>
      </c>
      <c r="I11" s="60">
        <v>66033160</v>
      </c>
      <c r="J11" s="60">
        <v>21748093</v>
      </c>
      <c r="K11" s="60">
        <v>21849367</v>
      </c>
      <c r="L11" s="60">
        <v>23214525</v>
      </c>
      <c r="M11" s="60">
        <v>66811985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132845145</v>
      </c>
      <c r="W11" s="60">
        <v>123136878</v>
      </c>
      <c r="X11" s="60">
        <v>9708267</v>
      </c>
      <c r="Y11" s="61">
        <v>7.88</v>
      </c>
      <c r="Z11" s="62">
        <v>246273754</v>
      </c>
    </row>
    <row r="12" spans="1:26" ht="12.75">
      <c r="A12" s="58" t="s">
        <v>38</v>
      </c>
      <c r="B12" s="19">
        <v>16329665</v>
      </c>
      <c r="C12" s="19">
        <v>0</v>
      </c>
      <c r="D12" s="59">
        <v>15730018</v>
      </c>
      <c r="E12" s="60">
        <v>15730018</v>
      </c>
      <c r="F12" s="60">
        <v>1354941</v>
      </c>
      <c r="G12" s="60">
        <v>1337530</v>
      </c>
      <c r="H12" s="60">
        <v>1328747</v>
      </c>
      <c r="I12" s="60">
        <v>4021218</v>
      </c>
      <c r="J12" s="60">
        <v>1328747</v>
      </c>
      <c r="K12" s="60">
        <v>1328747</v>
      </c>
      <c r="L12" s="60">
        <v>1328747</v>
      </c>
      <c r="M12" s="60">
        <v>3986241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8007459</v>
      </c>
      <c r="W12" s="60">
        <v>7865010</v>
      </c>
      <c r="X12" s="60">
        <v>142449</v>
      </c>
      <c r="Y12" s="61">
        <v>1.81</v>
      </c>
      <c r="Z12" s="62">
        <v>15730018</v>
      </c>
    </row>
    <row r="13" spans="1:26" ht="12.75">
      <c r="A13" s="58" t="s">
        <v>280</v>
      </c>
      <c r="B13" s="19">
        <v>106505409</v>
      </c>
      <c r="C13" s="19">
        <v>0</v>
      </c>
      <c r="D13" s="59">
        <v>77806066</v>
      </c>
      <c r="E13" s="60">
        <v>77806066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38903034</v>
      </c>
      <c r="X13" s="60">
        <v>-38903034</v>
      </c>
      <c r="Y13" s="61">
        <v>-100</v>
      </c>
      <c r="Z13" s="62">
        <v>77806066</v>
      </c>
    </row>
    <row r="14" spans="1:26" ht="12.75">
      <c r="A14" s="58" t="s">
        <v>40</v>
      </c>
      <c r="B14" s="19">
        <v>21733327</v>
      </c>
      <c r="C14" s="19">
        <v>0</v>
      </c>
      <c r="D14" s="59">
        <v>8500000</v>
      </c>
      <c r="E14" s="60">
        <v>8500000</v>
      </c>
      <c r="F14" s="60">
        <v>42669</v>
      </c>
      <c r="G14" s="60">
        <v>71768</v>
      </c>
      <c r="H14" s="60">
        <v>731018</v>
      </c>
      <c r="I14" s="60">
        <v>845455</v>
      </c>
      <c r="J14" s="60">
        <v>749567</v>
      </c>
      <c r="K14" s="60">
        <v>831379</v>
      </c>
      <c r="L14" s="60">
        <v>2653928</v>
      </c>
      <c r="M14" s="60">
        <v>4234874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5080329</v>
      </c>
      <c r="W14" s="60">
        <v>4355717</v>
      </c>
      <c r="X14" s="60">
        <v>724612</v>
      </c>
      <c r="Y14" s="61">
        <v>16.64</v>
      </c>
      <c r="Z14" s="62">
        <v>8500000</v>
      </c>
    </row>
    <row r="15" spans="1:26" ht="12.75">
      <c r="A15" s="58" t="s">
        <v>41</v>
      </c>
      <c r="B15" s="19">
        <v>155474954</v>
      </c>
      <c r="C15" s="19">
        <v>0</v>
      </c>
      <c r="D15" s="59">
        <v>165056454</v>
      </c>
      <c r="E15" s="60">
        <v>165056454</v>
      </c>
      <c r="F15" s="60">
        <v>-4142779</v>
      </c>
      <c r="G15" s="60">
        <v>14877863</v>
      </c>
      <c r="H15" s="60">
        <v>6138709</v>
      </c>
      <c r="I15" s="60">
        <v>16873793</v>
      </c>
      <c r="J15" s="60">
        <v>3536667</v>
      </c>
      <c r="K15" s="60">
        <v>18723660</v>
      </c>
      <c r="L15" s="60">
        <v>64137401</v>
      </c>
      <c r="M15" s="60">
        <v>86397728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103271521</v>
      </c>
      <c r="W15" s="60">
        <v>84581087</v>
      </c>
      <c r="X15" s="60">
        <v>18690434</v>
      </c>
      <c r="Y15" s="61">
        <v>22.1</v>
      </c>
      <c r="Z15" s="62">
        <v>165056454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71889</v>
      </c>
      <c r="H16" s="60">
        <v>190190</v>
      </c>
      <c r="I16" s="60">
        <v>262079</v>
      </c>
      <c r="J16" s="60">
        <v>350000</v>
      </c>
      <c r="K16" s="60">
        <v>130000</v>
      </c>
      <c r="L16" s="60">
        <v>1932017</v>
      </c>
      <c r="M16" s="60">
        <v>2412017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2674096</v>
      </c>
      <c r="W16" s="60"/>
      <c r="X16" s="60">
        <v>2674096</v>
      </c>
      <c r="Y16" s="61">
        <v>0</v>
      </c>
      <c r="Z16" s="62">
        <v>0</v>
      </c>
    </row>
    <row r="17" spans="1:26" ht="12.75">
      <c r="A17" s="58" t="s">
        <v>43</v>
      </c>
      <c r="B17" s="19">
        <v>310859358</v>
      </c>
      <c r="C17" s="19">
        <v>0</v>
      </c>
      <c r="D17" s="59">
        <v>365959142</v>
      </c>
      <c r="E17" s="60">
        <v>365959142</v>
      </c>
      <c r="F17" s="60">
        <v>33863528</v>
      </c>
      <c r="G17" s="60">
        <v>6850987</v>
      </c>
      <c r="H17" s="60">
        <v>7995405</v>
      </c>
      <c r="I17" s="60">
        <v>48709920</v>
      </c>
      <c r="J17" s="60">
        <v>20132267</v>
      </c>
      <c r="K17" s="60">
        <v>13592244</v>
      </c>
      <c r="L17" s="60">
        <v>19217692</v>
      </c>
      <c r="M17" s="60">
        <v>52942203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101652123</v>
      </c>
      <c r="W17" s="60">
        <v>186074564</v>
      </c>
      <c r="X17" s="60">
        <v>-84422441</v>
      </c>
      <c r="Y17" s="61">
        <v>-45.37</v>
      </c>
      <c r="Z17" s="62">
        <v>365959142</v>
      </c>
    </row>
    <row r="18" spans="1:26" ht="12.75">
      <c r="A18" s="70" t="s">
        <v>44</v>
      </c>
      <c r="B18" s="71">
        <f>SUM(B11:B17)</f>
        <v>851045408</v>
      </c>
      <c r="C18" s="71">
        <f>SUM(C11:C17)</f>
        <v>0</v>
      </c>
      <c r="D18" s="72">
        <f aca="true" t="shared" si="1" ref="D18:Z18">SUM(D11:D17)</f>
        <v>879325434</v>
      </c>
      <c r="E18" s="73">
        <f t="shared" si="1"/>
        <v>879325434</v>
      </c>
      <c r="F18" s="73">
        <f t="shared" si="1"/>
        <v>51492382</v>
      </c>
      <c r="G18" s="73">
        <f t="shared" si="1"/>
        <v>47514561</v>
      </c>
      <c r="H18" s="73">
        <f t="shared" si="1"/>
        <v>37738682</v>
      </c>
      <c r="I18" s="73">
        <f t="shared" si="1"/>
        <v>136745625</v>
      </c>
      <c r="J18" s="73">
        <f t="shared" si="1"/>
        <v>47845341</v>
      </c>
      <c r="K18" s="73">
        <f t="shared" si="1"/>
        <v>56455397</v>
      </c>
      <c r="L18" s="73">
        <f t="shared" si="1"/>
        <v>112484310</v>
      </c>
      <c r="M18" s="73">
        <f t="shared" si="1"/>
        <v>216785048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353530673</v>
      </c>
      <c r="W18" s="73">
        <f t="shared" si="1"/>
        <v>444916290</v>
      </c>
      <c r="X18" s="73">
        <f t="shared" si="1"/>
        <v>-91385617</v>
      </c>
      <c r="Y18" s="67">
        <f>+IF(W18&lt;&gt;0,(X18/W18)*100,0)</f>
        <v>-20.53995752774078</v>
      </c>
      <c r="Z18" s="74">
        <f t="shared" si="1"/>
        <v>879325434</v>
      </c>
    </row>
    <row r="19" spans="1:26" ht="12.75">
      <c r="A19" s="70" t="s">
        <v>45</v>
      </c>
      <c r="B19" s="75">
        <f>+B10-B18</f>
        <v>-124666463</v>
      </c>
      <c r="C19" s="75">
        <f>+C10-C18</f>
        <v>0</v>
      </c>
      <c r="D19" s="76">
        <f aca="true" t="shared" si="2" ref="D19:Z19">+D10-D18</f>
        <v>9480208</v>
      </c>
      <c r="E19" s="77">
        <f t="shared" si="2"/>
        <v>9480208</v>
      </c>
      <c r="F19" s="77">
        <f t="shared" si="2"/>
        <v>92995971</v>
      </c>
      <c r="G19" s="77">
        <f t="shared" si="2"/>
        <v>7960689</v>
      </c>
      <c r="H19" s="77">
        <f t="shared" si="2"/>
        <v>10272559</v>
      </c>
      <c r="I19" s="77">
        <f t="shared" si="2"/>
        <v>111229219</v>
      </c>
      <c r="J19" s="77">
        <f t="shared" si="2"/>
        <v>-2144315</v>
      </c>
      <c r="K19" s="77">
        <f t="shared" si="2"/>
        <v>-10931120</v>
      </c>
      <c r="L19" s="77">
        <f t="shared" si="2"/>
        <v>-16354393</v>
      </c>
      <c r="M19" s="77">
        <f t="shared" si="2"/>
        <v>-29429828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81799391</v>
      </c>
      <c r="W19" s="77">
        <f>IF(E10=E18,0,W10-W18)</f>
        <v>50351567</v>
      </c>
      <c r="X19" s="77">
        <f t="shared" si="2"/>
        <v>31447824</v>
      </c>
      <c r="Y19" s="78">
        <f>+IF(W19&lt;&gt;0,(X19/W19)*100,0)</f>
        <v>62.45649514741021</v>
      </c>
      <c r="Z19" s="79">
        <f t="shared" si="2"/>
        <v>9480208</v>
      </c>
    </row>
    <row r="20" spans="1:26" ht="12.75">
      <c r="A20" s="58" t="s">
        <v>46</v>
      </c>
      <c r="B20" s="19">
        <v>0</v>
      </c>
      <c r="C20" s="19">
        <v>0</v>
      </c>
      <c r="D20" s="59">
        <v>72914000</v>
      </c>
      <c r="E20" s="60">
        <v>72914000</v>
      </c>
      <c r="F20" s="60">
        <v>33569000</v>
      </c>
      <c r="G20" s="60">
        <v>0</v>
      </c>
      <c r="H20" s="60">
        <v>2443765</v>
      </c>
      <c r="I20" s="60">
        <v>36012765</v>
      </c>
      <c r="J20" s="60">
        <v>0</v>
      </c>
      <c r="K20" s="60">
        <v>0</v>
      </c>
      <c r="L20" s="60">
        <v>3455000</v>
      </c>
      <c r="M20" s="60">
        <v>3455000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39467765</v>
      </c>
      <c r="W20" s="60">
        <v>51500000</v>
      </c>
      <c r="X20" s="60">
        <v>-12032235</v>
      </c>
      <c r="Y20" s="61">
        <v>-23.36</v>
      </c>
      <c r="Z20" s="62">
        <v>72914000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-124666463</v>
      </c>
      <c r="C22" s="86">
        <f>SUM(C19:C21)</f>
        <v>0</v>
      </c>
      <c r="D22" s="87">
        <f aca="true" t="shared" si="3" ref="D22:Z22">SUM(D19:D21)</f>
        <v>82394208</v>
      </c>
      <c r="E22" s="88">
        <f t="shared" si="3"/>
        <v>82394208</v>
      </c>
      <c r="F22" s="88">
        <f t="shared" si="3"/>
        <v>126564971</v>
      </c>
      <c r="G22" s="88">
        <f t="shared" si="3"/>
        <v>7960689</v>
      </c>
      <c r="H22" s="88">
        <f t="shared" si="3"/>
        <v>12716324</v>
      </c>
      <c r="I22" s="88">
        <f t="shared" si="3"/>
        <v>147241984</v>
      </c>
      <c r="J22" s="88">
        <f t="shared" si="3"/>
        <v>-2144315</v>
      </c>
      <c r="K22" s="88">
        <f t="shared" si="3"/>
        <v>-10931120</v>
      </c>
      <c r="L22" s="88">
        <f t="shared" si="3"/>
        <v>-12899393</v>
      </c>
      <c r="M22" s="88">
        <f t="shared" si="3"/>
        <v>-25974828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121267156</v>
      </c>
      <c r="W22" s="88">
        <f t="shared" si="3"/>
        <v>101851567</v>
      </c>
      <c r="X22" s="88">
        <f t="shared" si="3"/>
        <v>19415589</v>
      </c>
      <c r="Y22" s="89">
        <f>+IF(W22&lt;&gt;0,(X22/W22)*100,0)</f>
        <v>19.062631603890786</v>
      </c>
      <c r="Z22" s="90">
        <f t="shared" si="3"/>
        <v>82394208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-124666463</v>
      </c>
      <c r="C24" s="75">
        <f>SUM(C22:C23)</f>
        <v>0</v>
      </c>
      <c r="D24" s="76">
        <f aca="true" t="shared" si="4" ref="D24:Z24">SUM(D22:D23)</f>
        <v>82394208</v>
      </c>
      <c r="E24" s="77">
        <f t="shared" si="4"/>
        <v>82394208</v>
      </c>
      <c r="F24" s="77">
        <f t="shared" si="4"/>
        <v>126564971</v>
      </c>
      <c r="G24" s="77">
        <f t="shared" si="4"/>
        <v>7960689</v>
      </c>
      <c r="H24" s="77">
        <f t="shared" si="4"/>
        <v>12716324</v>
      </c>
      <c r="I24" s="77">
        <f t="shared" si="4"/>
        <v>147241984</v>
      </c>
      <c r="J24" s="77">
        <f t="shared" si="4"/>
        <v>-2144315</v>
      </c>
      <c r="K24" s="77">
        <f t="shared" si="4"/>
        <v>-10931120</v>
      </c>
      <c r="L24" s="77">
        <f t="shared" si="4"/>
        <v>-12899393</v>
      </c>
      <c r="M24" s="77">
        <f t="shared" si="4"/>
        <v>-25974828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121267156</v>
      </c>
      <c r="W24" s="77">
        <f t="shared" si="4"/>
        <v>101851567</v>
      </c>
      <c r="X24" s="77">
        <f t="shared" si="4"/>
        <v>19415589</v>
      </c>
      <c r="Y24" s="78">
        <f>+IF(W24&lt;&gt;0,(X24/W24)*100,0)</f>
        <v>19.062631603890786</v>
      </c>
      <c r="Z24" s="79">
        <f t="shared" si="4"/>
        <v>82394208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76086021</v>
      </c>
      <c r="C27" s="22">
        <v>0</v>
      </c>
      <c r="D27" s="99">
        <v>76179000</v>
      </c>
      <c r="E27" s="100">
        <v>76179000</v>
      </c>
      <c r="F27" s="100">
        <v>0</v>
      </c>
      <c r="G27" s="100">
        <v>9375348</v>
      </c>
      <c r="H27" s="100">
        <v>5162543</v>
      </c>
      <c r="I27" s="100">
        <v>14537891</v>
      </c>
      <c r="J27" s="100">
        <v>7442976</v>
      </c>
      <c r="K27" s="100">
        <v>1949201</v>
      </c>
      <c r="L27" s="100">
        <v>9763336</v>
      </c>
      <c r="M27" s="100">
        <v>19155513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33693404</v>
      </c>
      <c r="W27" s="100">
        <v>38089500</v>
      </c>
      <c r="X27" s="100">
        <v>-4396096</v>
      </c>
      <c r="Y27" s="101">
        <v>-11.54</v>
      </c>
      <c r="Z27" s="102">
        <v>76179000</v>
      </c>
    </row>
    <row r="28" spans="1:26" ht="12.75">
      <c r="A28" s="103" t="s">
        <v>46</v>
      </c>
      <c r="B28" s="19">
        <v>56729517</v>
      </c>
      <c r="C28" s="19">
        <v>0</v>
      </c>
      <c r="D28" s="59">
        <v>72914000</v>
      </c>
      <c r="E28" s="60">
        <v>72914000</v>
      </c>
      <c r="F28" s="60">
        <v>0</v>
      </c>
      <c r="G28" s="60">
        <v>9375347</v>
      </c>
      <c r="H28" s="60">
        <v>5162543</v>
      </c>
      <c r="I28" s="60">
        <v>14537890</v>
      </c>
      <c r="J28" s="60">
        <v>7442976</v>
      </c>
      <c r="K28" s="60">
        <v>1949201</v>
      </c>
      <c r="L28" s="60">
        <v>9763337</v>
      </c>
      <c r="M28" s="60">
        <v>19155514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33693404</v>
      </c>
      <c r="W28" s="60">
        <v>36457000</v>
      </c>
      <c r="X28" s="60">
        <v>-2763596</v>
      </c>
      <c r="Y28" s="61">
        <v>-7.58</v>
      </c>
      <c r="Z28" s="62">
        <v>72914000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19356504</v>
      </c>
      <c r="C31" s="19">
        <v>0</v>
      </c>
      <c r="D31" s="59">
        <v>3265000</v>
      </c>
      <c r="E31" s="60">
        <v>3265000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1632500</v>
      </c>
      <c r="X31" s="60">
        <v>-1632500</v>
      </c>
      <c r="Y31" s="61">
        <v>-100</v>
      </c>
      <c r="Z31" s="62">
        <v>3265000</v>
      </c>
    </row>
    <row r="32" spans="1:26" ht="12.75">
      <c r="A32" s="70" t="s">
        <v>54</v>
      </c>
      <c r="B32" s="22">
        <f>SUM(B28:B31)</f>
        <v>76086021</v>
      </c>
      <c r="C32" s="22">
        <f>SUM(C28:C31)</f>
        <v>0</v>
      </c>
      <c r="D32" s="99">
        <f aca="true" t="shared" si="5" ref="D32:Z32">SUM(D28:D31)</f>
        <v>76179000</v>
      </c>
      <c r="E32" s="100">
        <f t="shared" si="5"/>
        <v>76179000</v>
      </c>
      <c r="F32" s="100">
        <f t="shared" si="5"/>
        <v>0</v>
      </c>
      <c r="G32" s="100">
        <f t="shared" si="5"/>
        <v>9375347</v>
      </c>
      <c r="H32" s="100">
        <f t="shared" si="5"/>
        <v>5162543</v>
      </c>
      <c r="I32" s="100">
        <f t="shared" si="5"/>
        <v>14537890</v>
      </c>
      <c r="J32" s="100">
        <f t="shared" si="5"/>
        <v>7442976</v>
      </c>
      <c r="K32" s="100">
        <f t="shared" si="5"/>
        <v>1949201</v>
      </c>
      <c r="L32" s="100">
        <f t="shared" si="5"/>
        <v>9763337</v>
      </c>
      <c r="M32" s="100">
        <f t="shared" si="5"/>
        <v>19155514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33693404</v>
      </c>
      <c r="W32" s="100">
        <f t="shared" si="5"/>
        <v>38089500</v>
      </c>
      <c r="X32" s="100">
        <f t="shared" si="5"/>
        <v>-4396096</v>
      </c>
      <c r="Y32" s="101">
        <f>+IF(W32&lt;&gt;0,(X32/W32)*100,0)</f>
        <v>-11.541490436997073</v>
      </c>
      <c r="Z32" s="102">
        <f t="shared" si="5"/>
        <v>76179000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96680682</v>
      </c>
      <c r="C35" s="19">
        <v>0</v>
      </c>
      <c r="D35" s="59">
        <v>116067236</v>
      </c>
      <c r="E35" s="60">
        <v>116067236</v>
      </c>
      <c r="F35" s="60">
        <v>179247804</v>
      </c>
      <c r="G35" s="60">
        <v>240873131</v>
      </c>
      <c r="H35" s="60">
        <v>111878304</v>
      </c>
      <c r="I35" s="60">
        <v>111878304</v>
      </c>
      <c r="J35" s="60">
        <v>121518816</v>
      </c>
      <c r="K35" s="60">
        <v>127819590</v>
      </c>
      <c r="L35" s="60">
        <v>127174781</v>
      </c>
      <c r="M35" s="60">
        <v>127174781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127174781</v>
      </c>
      <c r="W35" s="60">
        <v>58033618</v>
      </c>
      <c r="X35" s="60">
        <v>69141163</v>
      </c>
      <c r="Y35" s="61">
        <v>119.14</v>
      </c>
      <c r="Z35" s="62">
        <v>116067236</v>
      </c>
    </row>
    <row r="36" spans="1:26" ht="12.75">
      <c r="A36" s="58" t="s">
        <v>57</v>
      </c>
      <c r="B36" s="19">
        <v>1884891340</v>
      </c>
      <c r="C36" s="19">
        <v>0</v>
      </c>
      <c r="D36" s="59">
        <v>3137173776</v>
      </c>
      <c r="E36" s="60">
        <v>3137173776</v>
      </c>
      <c r="F36" s="60">
        <v>1893868512</v>
      </c>
      <c r="G36" s="60">
        <v>1893280562</v>
      </c>
      <c r="H36" s="60">
        <v>1893280562</v>
      </c>
      <c r="I36" s="60">
        <v>1893280562</v>
      </c>
      <c r="J36" s="60">
        <v>1893280563</v>
      </c>
      <c r="K36" s="60">
        <v>1884891342</v>
      </c>
      <c r="L36" s="60">
        <v>1884891342</v>
      </c>
      <c r="M36" s="60">
        <v>1884891342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1884891342</v>
      </c>
      <c r="W36" s="60">
        <v>1568586888</v>
      </c>
      <c r="X36" s="60">
        <v>316304454</v>
      </c>
      <c r="Y36" s="61">
        <v>20.16</v>
      </c>
      <c r="Z36" s="62">
        <v>3137173776</v>
      </c>
    </row>
    <row r="37" spans="1:26" ht="12.75">
      <c r="A37" s="58" t="s">
        <v>58</v>
      </c>
      <c r="B37" s="19">
        <v>407285160</v>
      </c>
      <c r="C37" s="19">
        <v>0</v>
      </c>
      <c r="D37" s="59">
        <v>295111572</v>
      </c>
      <c r="E37" s="60">
        <v>295111572</v>
      </c>
      <c r="F37" s="60">
        <v>346749561</v>
      </c>
      <c r="G37" s="60">
        <v>410535285</v>
      </c>
      <c r="H37" s="60">
        <v>269155156</v>
      </c>
      <c r="I37" s="60">
        <v>269155156</v>
      </c>
      <c r="J37" s="60">
        <v>351083859</v>
      </c>
      <c r="K37" s="60">
        <v>302734716</v>
      </c>
      <c r="L37" s="60">
        <v>324948558</v>
      </c>
      <c r="M37" s="60">
        <v>324948558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324948558</v>
      </c>
      <c r="W37" s="60">
        <v>147555786</v>
      </c>
      <c r="X37" s="60">
        <v>177392772</v>
      </c>
      <c r="Y37" s="61">
        <v>120.22</v>
      </c>
      <c r="Z37" s="62">
        <v>295111572</v>
      </c>
    </row>
    <row r="38" spans="1:26" ht="12.75">
      <c r="A38" s="58" t="s">
        <v>59</v>
      </c>
      <c r="B38" s="19">
        <v>79055240</v>
      </c>
      <c r="C38" s="19">
        <v>0</v>
      </c>
      <c r="D38" s="59">
        <v>84788842</v>
      </c>
      <c r="E38" s="60">
        <v>84788842</v>
      </c>
      <c r="F38" s="60">
        <v>100115394</v>
      </c>
      <c r="G38" s="60">
        <v>100115394</v>
      </c>
      <c r="H38" s="60">
        <v>100115394</v>
      </c>
      <c r="I38" s="60">
        <v>100115394</v>
      </c>
      <c r="J38" s="60">
        <v>33364079</v>
      </c>
      <c r="K38" s="60">
        <v>104115427</v>
      </c>
      <c r="L38" s="60">
        <v>104115427</v>
      </c>
      <c r="M38" s="60">
        <v>104115427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104115427</v>
      </c>
      <c r="W38" s="60">
        <v>42394421</v>
      </c>
      <c r="X38" s="60">
        <v>61721006</v>
      </c>
      <c r="Y38" s="61">
        <v>145.59</v>
      </c>
      <c r="Z38" s="62">
        <v>84788842</v>
      </c>
    </row>
    <row r="39" spans="1:26" ht="12.75">
      <c r="A39" s="58" t="s">
        <v>60</v>
      </c>
      <c r="B39" s="19">
        <v>1495231622</v>
      </c>
      <c r="C39" s="19">
        <v>0</v>
      </c>
      <c r="D39" s="59">
        <v>2873340598</v>
      </c>
      <c r="E39" s="60">
        <v>2873340598</v>
      </c>
      <c r="F39" s="60">
        <v>1626251361</v>
      </c>
      <c r="G39" s="60">
        <v>1623503014</v>
      </c>
      <c r="H39" s="60">
        <v>1635888316</v>
      </c>
      <c r="I39" s="60">
        <v>1635888316</v>
      </c>
      <c r="J39" s="60">
        <v>1630351441</v>
      </c>
      <c r="K39" s="60">
        <v>1605860789</v>
      </c>
      <c r="L39" s="60">
        <v>1583002138</v>
      </c>
      <c r="M39" s="60">
        <v>1583002138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1583002138</v>
      </c>
      <c r="W39" s="60">
        <v>1436670299</v>
      </c>
      <c r="X39" s="60">
        <v>146331839</v>
      </c>
      <c r="Y39" s="61">
        <v>10.19</v>
      </c>
      <c r="Z39" s="62">
        <v>2873340598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63910480</v>
      </c>
      <c r="C42" s="19">
        <v>0</v>
      </c>
      <c r="D42" s="59">
        <v>352138318</v>
      </c>
      <c r="E42" s="60">
        <v>352138318</v>
      </c>
      <c r="F42" s="60">
        <v>-6858268</v>
      </c>
      <c r="G42" s="60">
        <v>2503775</v>
      </c>
      <c r="H42" s="60">
        <v>-930472</v>
      </c>
      <c r="I42" s="60">
        <v>-5284965</v>
      </c>
      <c r="J42" s="60">
        <v>-3739843</v>
      </c>
      <c r="K42" s="60">
        <v>1331615</v>
      </c>
      <c r="L42" s="60">
        <v>1482958</v>
      </c>
      <c r="M42" s="60">
        <v>-925270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-6210235</v>
      </c>
      <c r="W42" s="60">
        <v>240961014</v>
      </c>
      <c r="X42" s="60">
        <v>-247171249</v>
      </c>
      <c r="Y42" s="61">
        <v>-102.58</v>
      </c>
      <c r="Z42" s="62">
        <v>352138318</v>
      </c>
    </row>
    <row r="43" spans="1:26" ht="12.75">
      <c r="A43" s="58" t="s">
        <v>63</v>
      </c>
      <c r="B43" s="19">
        <v>-54362513</v>
      </c>
      <c r="C43" s="19">
        <v>0</v>
      </c>
      <c r="D43" s="59">
        <v>-72914000</v>
      </c>
      <c r="E43" s="60">
        <v>-72914000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-51500000</v>
      </c>
      <c r="X43" s="60">
        <v>51500000</v>
      </c>
      <c r="Y43" s="61">
        <v>-100</v>
      </c>
      <c r="Z43" s="62">
        <v>-72914000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5489215</v>
      </c>
      <c r="C45" s="22">
        <v>0</v>
      </c>
      <c r="D45" s="99">
        <v>279224317</v>
      </c>
      <c r="E45" s="100">
        <v>279224317</v>
      </c>
      <c r="F45" s="100">
        <v>-10373071</v>
      </c>
      <c r="G45" s="100">
        <v>-7869296</v>
      </c>
      <c r="H45" s="100">
        <v>-8799768</v>
      </c>
      <c r="I45" s="100">
        <v>-8799768</v>
      </c>
      <c r="J45" s="100">
        <v>-12539611</v>
      </c>
      <c r="K45" s="100">
        <v>-11207996</v>
      </c>
      <c r="L45" s="100">
        <v>-9725038</v>
      </c>
      <c r="M45" s="100">
        <v>-9725038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-9725038</v>
      </c>
      <c r="W45" s="100">
        <v>189461013</v>
      </c>
      <c r="X45" s="100">
        <v>-199186051</v>
      </c>
      <c r="Y45" s="101">
        <v>-105.13</v>
      </c>
      <c r="Z45" s="102">
        <v>279224317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42822293</v>
      </c>
      <c r="C49" s="52">
        <v>0</v>
      </c>
      <c r="D49" s="129">
        <v>26664254</v>
      </c>
      <c r="E49" s="54">
        <v>20833337</v>
      </c>
      <c r="F49" s="54">
        <v>0</v>
      </c>
      <c r="G49" s="54">
        <v>0</v>
      </c>
      <c r="H49" s="54">
        <v>0</v>
      </c>
      <c r="I49" s="54">
        <v>21022779</v>
      </c>
      <c r="J49" s="54">
        <v>0</v>
      </c>
      <c r="K49" s="54">
        <v>0</v>
      </c>
      <c r="L49" s="54">
        <v>0</v>
      </c>
      <c r="M49" s="54">
        <v>21321941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52015966</v>
      </c>
      <c r="W49" s="54">
        <v>80809840</v>
      </c>
      <c r="X49" s="54">
        <v>601309998</v>
      </c>
      <c r="Y49" s="54">
        <v>866800408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14920998</v>
      </c>
      <c r="C51" s="52">
        <v>0</v>
      </c>
      <c r="D51" s="129">
        <v>46599884</v>
      </c>
      <c r="E51" s="54">
        <v>33786131</v>
      </c>
      <c r="F51" s="54">
        <v>0</v>
      </c>
      <c r="G51" s="54">
        <v>0</v>
      </c>
      <c r="H51" s="54">
        <v>0</v>
      </c>
      <c r="I51" s="54">
        <v>264176811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359483824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73.42452444851135</v>
      </c>
      <c r="C58" s="5">
        <f>IF(C67=0,0,+(C76/C67)*100)</f>
        <v>0</v>
      </c>
      <c r="D58" s="6">
        <f aca="true" t="shared" si="6" ref="D58:Z58">IF(D67=0,0,+(D76/D67)*100)</f>
        <v>85.0000001827722</v>
      </c>
      <c r="E58" s="7">
        <f t="shared" si="6"/>
        <v>85.0000001827722</v>
      </c>
      <c r="F58" s="7">
        <f t="shared" si="6"/>
        <v>42.655065780742795</v>
      </c>
      <c r="G58" s="7">
        <f t="shared" si="6"/>
        <v>99.70547779360795</v>
      </c>
      <c r="H58" s="7">
        <f t="shared" si="6"/>
        <v>52.059258215834824</v>
      </c>
      <c r="I58" s="7">
        <f t="shared" si="6"/>
        <v>61.6143016391511</v>
      </c>
      <c r="J58" s="7">
        <f t="shared" si="6"/>
        <v>63.32861074633706</v>
      </c>
      <c r="K58" s="7">
        <f t="shared" si="6"/>
        <v>74.30643536669737</v>
      </c>
      <c r="L58" s="7">
        <f t="shared" si="6"/>
        <v>50.14821066736439</v>
      </c>
      <c r="M58" s="7">
        <f t="shared" si="6"/>
        <v>62.56948590639551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62.02025525348762</v>
      </c>
      <c r="W58" s="7">
        <f t="shared" si="6"/>
        <v>86.85931877228606</v>
      </c>
      <c r="X58" s="7">
        <f t="shared" si="6"/>
        <v>0</v>
      </c>
      <c r="Y58" s="7">
        <f t="shared" si="6"/>
        <v>0</v>
      </c>
      <c r="Z58" s="8">
        <f t="shared" si="6"/>
        <v>85.0000001827722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85.00000022430912</v>
      </c>
      <c r="E59" s="10">
        <f t="shared" si="7"/>
        <v>85.00000022430912</v>
      </c>
      <c r="F59" s="10">
        <f t="shared" si="7"/>
        <v>22.195393464897663</v>
      </c>
      <c r="G59" s="10">
        <f t="shared" si="7"/>
        <v>100</v>
      </c>
      <c r="H59" s="10">
        <f t="shared" si="7"/>
        <v>69.34644833684673</v>
      </c>
      <c r="I59" s="10">
        <f t="shared" si="7"/>
        <v>41.46388168969733</v>
      </c>
      <c r="J59" s="10">
        <f t="shared" si="7"/>
        <v>77.38723795190154</v>
      </c>
      <c r="K59" s="10">
        <f t="shared" si="7"/>
        <v>106.9056787081287</v>
      </c>
      <c r="L59" s="10">
        <f t="shared" si="7"/>
        <v>70.03968920153115</v>
      </c>
      <c r="M59" s="10">
        <f t="shared" si="7"/>
        <v>84.9244227391503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54.326266406792534</v>
      </c>
      <c r="W59" s="10">
        <f t="shared" si="7"/>
        <v>84.75922416731562</v>
      </c>
      <c r="X59" s="10">
        <f t="shared" si="7"/>
        <v>0</v>
      </c>
      <c r="Y59" s="10">
        <f t="shared" si="7"/>
        <v>0</v>
      </c>
      <c r="Z59" s="11">
        <f t="shared" si="7"/>
        <v>85.00000022430912</v>
      </c>
    </row>
    <row r="60" spans="1:26" ht="12.75">
      <c r="A60" s="38" t="s">
        <v>32</v>
      </c>
      <c r="B60" s="12">
        <f t="shared" si="7"/>
        <v>113.98195277486194</v>
      </c>
      <c r="C60" s="12">
        <f t="shared" si="7"/>
        <v>0</v>
      </c>
      <c r="D60" s="3">
        <f t="shared" si="7"/>
        <v>85.00000003728573</v>
      </c>
      <c r="E60" s="13">
        <f t="shared" si="7"/>
        <v>85.00000003728573</v>
      </c>
      <c r="F60" s="13">
        <f t="shared" si="7"/>
        <v>76.64034013766266</v>
      </c>
      <c r="G60" s="13">
        <f t="shared" si="7"/>
        <v>99.59223693308384</v>
      </c>
      <c r="H60" s="13">
        <f t="shared" si="7"/>
        <v>52.81790842278129</v>
      </c>
      <c r="I60" s="13">
        <f t="shared" si="7"/>
        <v>77.2811020063548</v>
      </c>
      <c r="J60" s="13">
        <f t="shared" si="7"/>
        <v>66.8512308894547</v>
      </c>
      <c r="K60" s="13">
        <f t="shared" si="7"/>
        <v>60.63344910565975</v>
      </c>
      <c r="L60" s="13">
        <f t="shared" si="7"/>
        <v>50.83068516420305</v>
      </c>
      <c r="M60" s="13">
        <f t="shared" si="7"/>
        <v>59.42747387033801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68.8620994896918</v>
      </c>
      <c r="W60" s="13">
        <f t="shared" si="7"/>
        <v>87.91213094766536</v>
      </c>
      <c r="X60" s="13">
        <f t="shared" si="7"/>
        <v>0</v>
      </c>
      <c r="Y60" s="13">
        <f t="shared" si="7"/>
        <v>0</v>
      </c>
      <c r="Z60" s="14">
        <f t="shared" si="7"/>
        <v>85.00000003728573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85</v>
      </c>
      <c r="E61" s="13">
        <f t="shared" si="7"/>
        <v>85</v>
      </c>
      <c r="F61" s="13">
        <f t="shared" si="7"/>
        <v>81.66673289472371</v>
      </c>
      <c r="G61" s="13">
        <f t="shared" si="7"/>
        <v>100</v>
      </c>
      <c r="H61" s="13">
        <f t="shared" si="7"/>
        <v>66.99614972002296</v>
      </c>
      <c r="I61" s="13">
        <f t="shared" si="7"/>
        <v>84.25592416168203</v>
      </c>
      <c r="J61" s="13">
        <f t="shared" si="7"/>
        <v>81.84695916264046</v>
      </c>
      <c r="K61" s="13">
        <f t="shared" si="7"/>
        <v>66.75556346974176</v>
      </c>
      <c r="L61" s="13">
        <f t="shared" si="7"/>
        <v>57.487174551999445</v>
      </c>
      <c r="M61" s="13">
        <f t="shared" si="7"/>
        <v>68.96471002167446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77.44346134233975</v>
      </c>
      <c r="W61" s="13">
        <f t="shared" si="7"/>
        <v>88.57041727265042</v>
      </c>
      <c r="X61" s="13">
        <f t="shared" si="7"/>
        <v>0</v>
      </c>
      <c r="Y61" s="13">
        <f t="shared" si="7"/>
        <v>0</v>
      </c>
      <c r="Z61" s="14">
        <f t="shared" si="7"/>
        <v>85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85.00000061903692</v>
      </c>
      <c r="E62" s="13">
        <f t="shared" si="7"/>
        <v>85.00000061903692</v>
      </c>
      <c r="F62" s="13">
        <f t="shared" si="7"/>
        <v>60.008798064425825</v>
      </c>
      <c r="G62" s="13">
        <f t="shared" si="7"/>
        <v>100</v>
      </c>
      <c r="H62" s="13">
        <f t="shared" si="7"/>
        <v>31.012412628521513</v>
      </c>
      <c r="I62" s="13">
        <f t="shared" si="7"/>
        <v>62.26451926641503</v>
      </c>
      <c r="J62" s="13">
        <f t="shared" si="7"/>
        <v>49.32697689106779</v>
      </c>
      <c r="K62" s="13">
        <f t="shared" si="7"/>
        <v>56.39848017786279</v>
      </c>
      <c r="L62" s="13">
        <f t="shared" si="7"/>
        <v>43.50253807840898</v>
      </c>
      <c r="M62" s="13">
        <f t="shared" si="7"/>
        <v>49.571910097632276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55.63502648313696</v>
      </c>
      <c r="W62" s="13">
        <f t="shared" si="7"/>
        <v>90.12132621932042</v>
      </c>
      <c r="X62" s="13">
        <f t="shared" si="7"/>
        <v>0</v>
      </c>
      <c r="Y62" s="13">
        <f t="shared" si="7"/>
        <v>0</v>
      </c>
      <c r="Z62" s="14">
        <f t="shared" si="7"/>
        <v>85.00000061903692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84.99999797070008</v>
      </c>
      <c r="E63" s="13">
        <f t="shared" si="7"/>
        <v>84.99999797070008</v>
      </c>
      <c r="F63" s="13">
        <f t="shared" si="7"/>
        <v>76.87445813964729</v>
      </c>
      <c r="G63" s="13">
        <f t="shared" si="7"/>
        <v>100</v>
      </c>
      <c r="H63" s="13">
        <f t="shared" si="7"/>
        <v>46.327505548424654</v>
      </c>
      <c r="I63" s="13">
        <f t="shared" si="7"/>
        <v>74.50630400253225</v>
      </c>
      <c r="J63" s="13">
        <f t="shared" si="7"/>
        <v>57.92371097255998</v>
      </c>
      <c r="K63" s="13">
        <f t="shared" si="7"/>
        <v>61.92804724666825</v>
      </c>
      <c r="L63" s="13">
        <f t="shared" si="7"/>
        <v>50.937625362962095</v>
      </c>
      <c r="M63" s="13">
        <f t="shared" si="7"/>
        <v>56.89810754737083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65.73284313787529</v>
      </c>
      <c r="W63" s="13">
        <f t="shared" si="7"/>
        <v>87.41235828680212</v>
      </c>
      <c r="X63" s="13">
        <f t="shared" si="7"/>
        <v>0</v>
      </c>
      <c r="Y63" s="13">
        <f t="shared" si="7"/>
        <v>0</v>
      </c>
      <c r="Z63" s="14">
        <f t="shared" si="7"/>
        <v>84.99999797070008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85.00000158438769</v>
      </c>
      <c r="E64" s="13">
        <f t="shared" si="7"/>
        <v>85.00000158438769</v>
      </c>
      <c r="F64" s="13">
        <f t="shared" si="7"/>
        <v>77.24767385905616</v>
      </c>
      <c r="G64" s="13">
        <f t="shared" si="7"/>
        <v>100</v>
      </c>
      <c r="H64" s="13">
        <f t="shared" si="7"/>
        <v>34.02015890248717</v>
      </c>
      <c r="I64" s="13">
        <f t="shared" si="7"/>
        <v>70.89564068064334</v>
      </c>
      <c r="J64" s="13">
        <f t="shared" si="7"/>
        <v>42.428542308966286</v>
      </c>
      <c r="K64" s="13">
        <f t="shared" si="7"/>
        <v>43.12853810974514</v>
      </c>
      <c r="L64" s="13">
        <f t="shared" si="7"/>
        <v>38.36434437730679</v>
      </c>
      <c r="M64" s="13">
        <f t="shared" si="7"/>
        <v>41.312328100128184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56.65893848497229</v>
      </c>
      <c r="W64" s="13">
        <f t="shared" si="7"/>
        <v>82.75956856719782</v>
      </c>
      <c r="X64" s="13">
        <f t="shared" si="7"/>
        <v>0</v>
      </c>
      <c r="Y64" s="13">
        <f t="shared" si="7"/>
        <v>0</v>
      </c>
      <c r="Z64" s="14">
        <f t="shared" si="7"/>
        <v>85.00000158438769</v>
      </c>
    </row>
    <row r="65" spans="1:26" ht="12.75">
      <c r="A65" s="39" t="s">
        <v>107</v>
      </c>
      <c r="B65" s="12">
        <f t="shared" si="7"/>
        <v>113.98195277486194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4.678631569238824</v>
      </c>
      <c r="C66" s="15">
        <f t="shared" si="7"/>
        <v>0</v>
      </c>
      <c r="D66" s="4">
        <f t="shared" si="7"/>
        <v>85.0000013790344</v>
      </c>
      <c r="E66" s="16">
        <f t="shared" si="7"/>
        <v>85.0000013790344</v>
      </c>
      <c r="F66" s="16">
        <f t="shared" si="7"/>
        <v>0</v>
      </c>
      <c r="G66" s="16">
        <f t="shared" si="7"/>
        <v>100</v>
      </c>
      <c r="H66" s="16">
        <f t="shared" si="7"/>
        <v>11.22062624355968</v>
      </c>
      <c r="I66" s="16">
        <f t="shared" si="7"/>
        <v>36.2134149192461</v>
      </c>
      <c r="J66" s="16">
        <f t="shared" si="7"/>
        <v>11.676359973443233</v>
      </c>
      <c r="K66" s="16">
        <f t="shared" si="7"/>
        <v>100</v>
      </c>
      <c r="L66" s="16">
        <f t="shared" si="7"/>
        <v>9.133053649574313</v>
      </c>
      <c r="M66" s="16">
        <f t="shared" si="7"/>
        <v>40.12808260629267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38.272319034422374</v>
      </c>
      <c r="W66" s="16">
        <f t="shared" si="7"/>
        <v>85.00000269112795</v>
      </c>
      <c r="X66" s="16">
        <f t="shared" si="7"/>
        <v>0</v>
      </c>
      <c r="Y66" s="16">
        <f t="shared" si="7"/>
        <v>0</v>
      </c>
      <c r="Z66" s="17">
        <f t="shared" si="7"/>
        <v>85.0000013790344</v>
      </c>
    </row>
    <row r="67" spans="1:26" ht="12.75" hidden="1">
      <c r="A67" s="41" t="s">
        <v>287</v>
      </c>
      <c r="B67" s="24">
        <v>526032314</v>
      </c>
      <c r="C67" s="24"/>
      <c r="D67" s="25">
        <v>601842094</v>
      </c>
      <c r="E67" s="26">
        <v>601842094</v>
      </c>
      <c r="F67" s="26">
        <v>81320456</v>
      </c>
      <c r="G67" s="26">
        <v>52343082</v>
      </c>
      <c r="H67" s="26">
        <v>47308613</v>
      </c>
      <c r="I67" s="26">
        <v>180972151</v>
      </c>
      <c r="J67" s="26">
        <v>44657021</v>
      </c>
      <c r="K67" s="26">
        <v>44411362</v>
      </c>
      <c r="L67" s="26">
        <v>44693814</v>
      </c>
      <c r="M67" s="26">
        <v>133762197</v>
      </c>
      <c r="N67" s="26"/>
      <c r="O67" s="26"/>
      <c r="P67" s="26"/>
      <c r="Q67" s="26"/>
      <c r="R67" s="26"/>
      <c r="S67" s="26"/>
      <c r="T67" s="26"/>
      <c r="U67" s="26"/>
      <c r="V67" s="26">
        <v>314734348</v>
      </c>
      <c r="W67" s="26">
        <v>301804574</v>
      </c>
      <c r="X67" s="26"/>
      <c r="Y67" s="25"/>
      <c r="Z67" s="27">
        <v>601842094</v>
      </c>
    </row>
    <row r="68" spans="1:26" ht="12.75" hidden="1">
      <c r="A68" s="37" t="s">
        <v>31</v>
      </c>
      <c r="B68" s="19">
        <v>140553140</v>
      </c>
      <c r="C68" s="19"/>
      <c r="D68" s="20">
        <v>156034669</v>
      </c>
      <c r="E68" s="21">
        <v>156034669</v>
      </c>
      <c r="F68" s="21">
        <v>44984483</v>
      </c>
      <c r="G68" s="21">
        <v>10441228</v>
      </c>
      <c r="H68" s="21">
        <v>9166804</v>
      </c>
      <c r="I68" s="21">
        <v>64592515</v>
      </c>
      <c r="J68" s="21">
        <v>9134678</v>
      </c>
      <c r="K68" s="21">
        <v>9142273</v>
      </c>
      <c r="L68" s="21">
        <v>8875462</v>
      </c>
      <c r="M68" s="21">
        <v>27152413</v>
      </c>
      <c r="N68" s="21"/>
      <c r="O68" s="21"/>
      <c r="P68" s="21"/>
      <c r="Q68" s="21"/>
      <c r="R68" s="21"/>
      <c r="S68" s="21"/>
      <c r="T68" s="21"/>
      <c r="U68" s="21"/>
      <c r="V68" s="21">
        <v>91744928</v>
      </c>
      <c r="W68" s="21">
        <v>80185124</v>
      </c>
      <c r="X68" s="21"/>
      <c r="Y68" s="20"/>
      <c r="Z68" s="23">
        <v>156034669</v>
      </c>
    </row>
    <row r="69" spans="1:26" ht="12.75" hidden="1">
      <c r="A69" s="38" t="s">
        <v>32</v>
      </c>
      <c r="B69" s="19">
        <v>336862202</v>
      </c>
      <c r="C69" s="19"/>
      <c r="D69" s="20">
        <v>402298721</v>
      </c>
      <c r="E69" s="21">
        <v>402298721</v>
      </c>
      <c r="F69" s="21">
        <v>32232126</v>
      </c>
      <c r="G69" s="21">
        <v>37806759</v>
      </c>
      <c r="H69" s="21">
        <v>33636597</v>
      </c>
      <c r="I69" s="21">
        <v>103675482</v>
      </c>
      <c r="J69" s="21">
        <v>30926904</v>
      </c>
      <c r="K69" s="21">
        <v>30589924</v>
      </c>
      <c r="L69" s="21">
        <v>30998146</v>
      </c>
      <c r="M69" s="21">
        <v>92514974</v>
      </c>
      <c r="N69" s="21"/>
      <c r="O69" s="21"/>
      <c r="P69" s="21"/>
      <c r="Q69" s="21"/>
      <c r="R69" s="21"/>
      <c r="S69" s="21"/>
      <c r="T69" s="21"/>
      <c r="U69" s="21"/>
      <c r="V69" s="21">
        <v>196190456</v>
      </c>
      <c r="W69" s="21">
        <v>199323966</v>
      </c>
      <c r="X69" s="21"/>
      <c r="Y69" s="20"/>
      <c r="Z69" s="23">
        <v>402298721</v>
      </c>
    </row>
    <row r="70" spans="1:26" ht="12.75" hidden="1">
      <c r="A70" s="39" t="s">
        <v>103</v>
      </c>
      <c r="B70" s="19"/>
      <c r="C70" s="19"/>
      <c r="D70" s="20">
        <v>224906580</v>
      </c>
      <c r="E70" s="21">
        <v>224906580</v>
      </c>
      <c r="F70" s="21">
        <v>18345699</v>
      </c>
      <c r="G70" s="21">
        <v>22916188</v>
      </c>
      <c r="H70" s="21">
        <v>18151667</v>
      </c>
      <c r="I70" s="21">
        <v>59413554</v>
      </c>
      <c r="J70" s="21">
        <v>16509515</v>
      </c>
      <c r="K70" s="21">
        <v>15724225</v>
      </c>
      <c r="L70" s="21">
        <v>15503552</v>
      </c>
      <c r="M70" s="21">
        <v>47737292</v>
      </c>
      <c r="N70" s="21"/>
      <c r="O70" s="21"/>
      <c r="P70" s="21"/>
      <c r="Q70" s="21"/>
      <c r="R70" s="21"/>
      <c r="S70" s="21"/>
      <c r="T70" s="21"/>
      <c r="U70" s="21"/>
      <c r="V70" s="21">
        <v>107150846</v>
      </c>
      <c r="W70" s="21">
        <v>110604589</v>
      </c>
      <c r="X70" s="21"/>
      <c r="Y70" s="20"/>
      <c r="Z70" s="23">
        <v>224906580</v>
      </c>
    </row>
    <row r="71" spans="1:26" ht="12.75" hidden="1">
      <c r="A71" s="39" t="s">
        <v>104</v>
      </c>
      <c r="B71" s="19"/>
      <c r="C71" s="19"/>
      <c r="D71" s="20">
        <v>72693563</v>
      </c>
      <c r="E71" s="21">
        <v>72693563</v>
      </c>
      <c r="F71" s="21">
        <v>5001100</v>
      </c>
      <c r="G71" s="21">
        <v>5737019</v>
      </c>
      <c r="H71" s="21">
        <v>6566216</v>
      </c>
      <c r="I71" s="21">
        <v>17304335</v>
      </c>
      <c r="J71" s="21">
        <v>5658721</v>
      </c>
      <c r="K71" s="21">
        <v>6349164</v>
      </c>
      <c r="L71" s="21">
        <v>6912907</v>
      </c>
      <c r="M71" s="21">
        <v>18920792</v>
      </c>
      <c r="N71" s="21"/>
      <c r="O71" s="21"/>
      <c r="P71" s="21"/>
      <c r="Q71" s="21"/>
      <c r="R71" s="21"/>
      <c r="S71" s="21"/>
      <c r="T71" s="21"/>
      <c r="U71" s="21"/>
      <c r="V71" s="21">
        <v>36225127</v>
      </c>
      <c r="W71" s="21">
        <v>35134038</v>
      </c>
      <c r="X71" s="21"/>
      <c r="Y71" s="20"/>
      <c r="Z71" s="23">
        <v>72693563</v>
      </c>
    </row>
    <row r="72" spans="1:26" ht="12.75" hidden="1">
      <c r="A72" s="39" t="s">
        <v>105</v>
      </c>
      <c r="B72" s="19"/>
      <c r="C72" s="19"/>
      <c r="D72" s="20">
        <v>54205886</v>
      </c>
      <c r="E72" s="21">
        <v>54205886</v>
      </c>
      <c r="F72" s="21">
        <v>4324223</v>
      </c>
      <c r="G72" s="21">
        <v>4823700</v>
      </c>
      <c r="H72" s="21">
        <v>4727468</v>
      </c>
      <c r="I72" s="21">
        <v>13875391</v>
      </c>
      <c r="J72" s="21">
        <v>4671681</v>
      </c>
      <c r="K72" s="21">
        <v>4503344</v>
      </c>
      <c r="L72" s="21">
        <v>4604131</v>
      </c>
      <c r="M72" s="21">
        <v>13779156</v>
      </c>
      <c r="N72" s="21"/>
      <c r="O72" s="21"/>
      <c r="P72" s="21"/>
      <c r="Q72" s="21"/>
      <c r="R72" s="21"/>
      <c r="S72" s="21"/>
      <c r="T72" s="21"/>
      <c r="U72" s="21"/>
      <c r="V72" s="21">
        <v>27654547</v>
      </c>
      <c r="W72" s="21">
        <v>27010540</v>
      </c>
      <c r="X72" s="21"/>
      <c r="Y72" s="20"/>
      <c r="Z72" s="23">
        <v>54205886</v>
      </c>
    </row>
    <row r="73" spans="1:26" ht="12.75" hidden="1">
      <c r="A73" s="39" t="s">
        <v>106</v>
      </c>
      <c r="B73" s="19"/>
      <c r="C73" s="19"/>
      <c r="D73" s="20">
        <v>50492692</v>
      </c>
      <c r="E73" s="21">
        <v>50492692</v>
      </c>
      <c r="F73" s="21">
        <v>4395155</v>
      </c>
      <c r="G73" s="21">
        <v>4175690</v>
      </c>
      <c r="H73" s="21">
        <v>4052800</v>
      </c>
      <c r="I73" s="21">
        <v>12623645</v>
      </c>
      <c r="J73" s="21">
        <v>3924700</v>
      </c>
      <c r="K73" s="21">
        <v>3898268</v>
      </c>
      <c r="L73" s="21">
        <v>3887701</v>
      </c>
      <c r="M73" s="21">
        <v>11710669</v>
      </c>
      <c r="N73" s="21"/>
      <c r="O73" s="21"/>
      <c r="P73" s="21"/>
      <c r="Q73" s="21"/>
      <c r="R73" s="21"/>
      <c r="S73" s="21"/>
      <c r="T73" s="21"/>
      <c r="U73" s="21"/>
      <c r="V73" s="21">
        <v>24334314</v>
      </c>
      <c r="W73" s="21">
        <v>26574799</v>
      </c>
      <c r="X73" s="21"/>
      <c r="Y73" s="20"/>
      <c r="Z73" s="23">
        <v>50492692</v>
      </c>
    </row>
    <row r="74" spans="1:26" ht="12.75" hidden="1">
      <c r="A74" s="39" t="s">
        <v>107</v>
      </c>
      <c r="B74" s="19">
        <v>336862202</v>
      </c>
      <c r="C74" s="19"/>
      <c r="D74" s="20"/>
      <c r="E74" s="21"/>
      <c r="F74" s="21">
        <v>165949</v>
      </c>
      <c r="G74" s="21">
        <v>154162</v>
      </c>
      <c r="H74" s="21">
        <v>138446</v>
      </c>
      <c r="I74" s="21">
        <v>458557</v>
      </c>
      <c r="J74" s="21">
        <v>162287</v>
      </c>
      <c r="K74" s="21">
        <v>114923</v>
      </c>
      <c r="L74" s="21">
        <v>89855</v>
      </c>
      <c r="M74" s="21">
        <v>367065</v>
      </c>
      <c r="N74" s="21"/>
      <c r="O74" s="21"/>
      <c r="P74" s="21"/>
      <c r="Q74" s="21"/>
      <c r="R74" s="21"/>
      <c r="S74" s="21"/>
      <c r="T74" s="21"/>
      <c r="U74" s="21"/>
      <c r="V74" s="21">
        <v>825622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48616972</v>
      </c>
      <c r="C75" s="28"/>
      <c r="D75" s="29">
        <v>43508704</v>
      </c>
      <c r="E75" s="30">
        <v>43508704</v>
      </c>
      <c r="F75" s="30">
        <v>4103847</v>
      </c>
      <c r="G75" s="30">
        <v>4095095</v>
      </c>
      <c r="H75" s="30">
        <v>4505212</v>
      </c>
      <c r="I75" s="30">
        <v>12704154</v>
      </c>
      <c r="J75" s="30">
        <v>4595439</v>
      </c>
      <c r="K75" s="30">
        <v>4679165</v>
      </c>
      <c r="L75" s="30">
        <v>4820206</v>
      </c>
      <c r="M75" s="30">
        <v>14094810</v>
      </c>
      <c r="N75" s="30"/>
      <c r="O75" s="30"/>
      <c r="P75" s="30"/>
      <c r="Q75" s="30"/>
      <c r="R75" s="30"/>
      <c r="S75" s="30"/>
      <c r="T75" s="30"/>
      <c r="U75" s="30"/>
      <c r="V75" s="30">
        <v>26798964</v>
      </c>
      <c r="W75" s="30">
        <v>22295484</v>
      </c>
      <c r="X75" s="30"/>
      <c r="Y75" s="29"/>
      <c r="Z75" s="31">
        <v>43508704</v>
      </c>
    </row>
    <row r="76" spans="1:26" ht="12.75" hidden="1">
      <c r="A76" s="42" t="s">
        <v>288</v>
      </c>
      <c r="B76" s="32">
        <v>386236725</v>
      </c>
      <c r="C76" s="32"/>
      <c r="D76" s="33">
        <v>511565781</v>
      </c>
      <c r="E76" s="34">
        <v>511565781</v>
      </c>
      <c r="F76" s="34">
        <v>34687294</v>
      </c>
      <c r="G76" s="34">
        <v>52188920</v>
      </c>
      <c r="H76" s="34">
        <v>24628513</v>
      </c>
      <c r="I76" s="34">
        <v>111504727</v>
      </c>
      <c r="J76" s="34">
        <v>28280671</v>
      </c>
      <c r="K76" s="34">
        <v>33000500</v>
      </c>
      <c r="L76" s="34">
        <v>22413148</v>
      </c>
      <c r="M76" s="34">
        <v>83694319</v>
      </c>
      <c r="N76" s="34"/>
      <c r="O76" s="34"/>
      <c r="P76" s="34"/>
      <c r="Q76" s="34"/>
      <c r="R76" s="34"/>
      <c r="S76" s="34"/>
      <c r="T76" s="34"/>
      <c r="U76" s="34"/>
      <c r="V76" s="34">
        <v>195199046</v>
      </c>
      <c r="W76" s="34">
        <v>262145397</v>
      </c>
      <c r="X76" s="34"/>
      <c r="Y76" s="33"/>
      <c r="Z76" s="35">
        <v>511565781</v>
      </c>
    </row>
    <row r="77" spans="1:26" ht="12.75" hidden="1">
      <c r="A77" s="37" t="s">
        <v>31</v>
      </c>
      <c r="B77" s="19"/>
      <c r="C77" s="19"/>
      <c r="D77" s="20">
        <v>132629469</v>
      </c>
      <c r="E77" s="21">
        <v>132629469</v>
      </c>
      <c r="F77" s="21">
        <v>9984483</v>
      </c>
      <c r="G77" s="21">
        <v>10441228</v>
      </c>
      <c r="H77" s="21">
        <v>6356853</v>
      </c>
      <c r="I77" s="21">
        <v>26782564</v>
      </c>
      <c r="J77" s="21">
        <v>7069075</v>
      </c>
      <c r="K77" s="21">
        <v>9773609</v>
      </c>
      <c r="L77" s="21">
        <v>6216346</v>
      </c>
      <c r="M77" s="21">
        <v>23059030</v>
      </c>
      <c r="N77" s="21"/>
      <c r="O77" s="21"/>
      <c r="P77" s="21"/>
      <c r="Q77" s="21"/>
      <c r="R77" s="21"/>
      <c r="S77" s="21"/>
      <c r="T77" s="21"/>
      <c r="U77" s="21"/>
      <c r="V77" s="21">
        <v>49841594</v>
      </c>
      <c r="W77" s="21">
        <v>67964289</v>
      </c>
      <c r="X77" s="21"/>
      <c r="Y77" s="20"/>
      <c r="Z77" s="23">
        <v>132629469</v>
      </c>
    </row>
    <row r="78" spans="1:26" ht="12.75" hidden="1">
      <c r="A78" s="38" t="s">
        <v>32</v>
      </c>
      <c r="B78" s="19">
        <v>383962116</v>
      </c>
      <c r="C78" s="19"/>
      <c r="D78" s="20">
        <v>341953913</v>
      </c>
      <c r="E78" s="21">
        <v>341953913</v>
      </c>
      <c r="F78" s="21">
        <v>24702811</v>
      </c>
      <c r="G78" s="21">
        <v>37652597</v>
      </c>
      <c r="H78" s="21">
        <v>17766147</v>
      </c>
      <c r="I78" s="21">
        <v>80121555</v>
      </c>
      <c r="J78" s="21">
        <v>20675016</v>
      </c>
      <c r="K78" s="21">
        <v>18547726</v>
      </c>
      <c r="L78" s="21">
        <v>15756570</v>
      </c>
      <c r="M78" s="21">
        <v>54979312</v>
      </c>
      <c r="N78" s="21"/>
      <c r="O78" s="21"/>
      <c r="P78" s="21"/>
      <c r="Q78" s="21"/>
      <c r="R78" s="21"/>
      <c r="S78" s="21"/>
      <c r="T78" s="21"/>
      <c r="U78" s="21"/>
      <c r="V78" s="21">
        <v>135100867</v>
      </c>
      <c r="W78" s="21">
        <v>175229946</v>
      </c>
      <c r="X78" s="21"/>
      <c r="Y78" s="20"/>
      <c r="Z78" s="23">
        <v>341953913</v>
      </c>
    </row>
    <row r="79" spans="1:26" ht="12.75" hidden="1">
      <c r="A79" s="39" t="s">
        <v>103</v>
      </c>
      <c r="B79" s="19"/>
      <c r="C79" s="19"/>
      <c r="D79" s="20">
        <v>191170593</v>
      </c>
      <c r="E79" s="21">
        <v>191170593</v>
      </c>
      <c r="F79" s="21">
        <v>14982333</v>
      </c>
      <c r="G79" s="21">
        <v>22916188</v>
      </c>
      <c r="H79" s="21">
        <v>12160918</v>
      </c>
      <c r="I79" s="21">
        <v>50059439</v>
      </c>
      <c r="J79" s="21">
        <v>13512536</v>
      </c>
      <c r="K79" s="21">
        <v>10496795</v>
      </c>
      <c r="L79" s="21">
        <v>8912554</v>
      </c>
      <c r="M79" s="21">
        <v>32921885</v>
      </c>
      <c r="N79" s="21"/>
      <c r="O79" s="21"/>
      <c r="P79" s="21"/>
      <c r="Q79" s="21"/>
      <c r="R79" s="21"/>
      <c r="S79" s="21"/>
      <c r="T79" s="21"/>
      <c r="U79" s="21"/>
      <c r="V79" s="21">
        <v>82981324</v>
      </c>
      <c r="W79" s="21">
        <v>97962946</v>
      </c>
      <c r="X79" s="21"/>
      <c r="Y79" s="20"/>
      <c r="Z79" s="23">
        <v>191170593</v>
      </c>
    </row>
    <row r="80" spans="1:26" ht="12.75" hidden="1">
      <c r="A80" s="39" t="s">
        <v>104</v>
      </c>
      <c r="B80" s="19"/>
      <c r="C80" s="19"/>
      <c r="D80" s="20">
        <v>61789529</v>
      </c>
      <c r="E80" s="21">
        <v>61789529</v>
      </c>
      <c r="F80" s="21">
        <v>3001100</v>
      </c>
      <c r="G80" s="21">
        <v>5737019</v>
      </c>
      <c r="H80" s="21">
        <v>2036342</v>
      </c>
      <c r="I80" s="21">
        <v>10774461</v>
      </c>
      <c r="J80" s="21">
        <v>2791276</v>
      </c>
      <c r="K80" s="21">
        <v>3580832</v>
      </c>
      <c r="L80" s="21">
        <v>3007290</v>
      </c>
      <c r="M80" s="21">
        <v>9379398</v>
      </c>
      <c r="N80" s="21"/>
      <c r="O80" s="21"/>
      <c r="P80" s="21"/>
      <c r="Q80" s="21"/>
      <c r="R80" s="21"/>
      <c r="S80" s="21"/>
      <c r="T80" s="21"/>
      <c r="U80" s="21"/>
      <c r="V80" s="21">
        <v>20153859</v>
      </c>
      <c r="W80" s="21">
        <v>31663261</v>
      </c>
      <c r="X80" s="21"/>
      <c r="Y80" s="20"/>
      <c r="Z80" s="23">
        <v>61789529</v>
      </c>
    </row>
    <row r="81" spans="1:26" ht="12.75" hidden="1">
      <c r="A81" s="39" t="s">
        <v>105</v>
      </c>
      <c r="B81" s="19"/>
      <c r="C81" s="19"/>
      <c r="D81" s="20">
        <v>46075002</v>
      </c>
      <c r="E81" s="21">
        <v>46075002</v>
      </c>
      <c r="F81" s="21">
        <v>3324223</v>
      </c>
      <c r="G81" s="21">
        <v>4823700</v>
      </c>
      <c r="H81" s="21">
        <v>2190118</v>
      </c>
      <c r="I81" s="21">
        <v>10338041</v>
      </c>
      <c r="J81" s="21">
        <v>2706011</v>
      </c>
      <c r="K81" s="21">
        <v>2788833</v>
      </c>
      <c r="L81" s="21">
        <v>2345235</v>
      </c>
      <c r="M81" s="21">
        <v>7840079</v>
      </c>
      <c r="N81" s="21"/>
      <c r="O81" s="21"/>
      <c r="P81" s="21"/>
      <c r="Q81" s="21"/>
      <c r="R81" s="21"/>
      <c r="S81" s="21"/>
      <c r="T81" s="21"/>
      <c r="U81" s="21"/>
      <c r="V81" s="21">
        <v>18178120</v>
      </c>
      <c r="W81" s="21">
        <v>23610550</v>
      </c>
      <c r="X81" s="21"/>
      <c r="Y81" s="20"/>
      <c r="Z81" s="23">
        <v>46075002</v>
      </c>
    </row>
    <row r="82" spans="1:26" ht="12.75" hidden="1">
      <c r="A82" s="39" t="s">
        <v>106</v>
      </c>
      <c r="B82" s="19"/>
      <c r="C82" s="19"/>
      <c r="D82" s="20">
        <v>42918789</v>
      </c>
      <c r="E82" s="21">
        <v>42918789</v>
      </c>
      <c r="F82" s="21">
        <v>3395155</v>
      </c>
      <c r="G82" s="21">
        <v>4175690</v>
      </c>
      <c r="H82" s="21">
        <v>1378769</v>
      </c>
      <c r="I82" s="21">
        <v>8949614</v>
      </c>
      <c r="J82" s="21">
        <v>1665193</v>
      </c>
      <c r="K82" s="21">
        <v>1681266</v>
      </c>
      <c r="L82" s="21">
        <v>1491491</v>
      </c>
      <c r="M82" s="21">
        <v>4837950</v>
      </c>
      <c r="N82" s="21"/>
      <c r="O82" s="21"/>
      <c r="P82" s="21"/>
      <c r="Q82" s="21"/>
      <c r="R82" s="21"/>
      <c r="S82" s="21"/>
      <c r="T82" s="21"/>
      <c r="U82" s="21"/>
      <c r="V82" s="21">
        <v>13787564</v>
      </c>
      <c r="W82" s="21">
        <v>21993189</v>
      </c>
      <c r="X82" s="21"/>
      <c r="Y82" s="20"/>
      <c r="Z82" s="23">
        <v>42918789</v>
      </c>
    </row>
    <row r="83" spans="1:26" ht="12.75" hidden="1">
      <c r="A83" s="39" t="s">
        <v>107</v>
      </c>
      <c r="B83" s="19">
        <v>383962116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2274609</v>
      </c>
      <c r="C84" s="28"/>
      <c r="D84" s="29">
        <v>36982399</v>
      </c>
      <c r="E84" s="30">
        <v>36982399</v>
      </c>
      <c r="F84" s="30"/>
      <c r="G84" s="30">
        <v>4095095</v>
      </c>
      <c r="H84" s="30">
        <v>505513</v>
      </c>
      <c r="I84" s="30">
        <v>4600608</v>
      </c>
      <c r="J84" s="30">
        <v>536580</v>
      </c>
      <c r="K84" s="30">
        <v>4679165</v>
      </c>
      <c r="L84" s="30">
        <v>440232</v>
      </c>
      <c r="M84" s="30">
        <v>5655977</v>
      </c>
      <c r="N84" s="30"/>
      <c r="O84" s="30"/>
      <c r="P84" s="30"/>
      <c r="Q84" s="30"/>
      <c r="R84" s="30"/>
      <c r="S84" s="30"/>
      <c r="T84" s="30"/>
      <c r="U84" s="30"/>
      <c r="V84" s="30">
        <v>10256585</v>
      </c>
      <c r="W84" s="30">
        <v>18951162</v>
      </c>
      <c r="X84" s="30"/>
      <c r="Y84" s="29"/>
      <c r="Z84" s="31">
        <v>36982399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13059226</v>
      </c>
      <c r="D5" s="357">
        <f t="shared" si="0"/>
        <v>0</v>
      </c>
      <c r="E5" s="356">
        <f t="shared" si="0"/>
        <v>17903428</v>
      </c>
      <c r="F5" s="358">
        <f t="shared" si="0"/>
        <v>17903428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8951715</v>
      </c>
      <c r="Y5" s="358">
        <f t="shared" si="0"/>
        <v>-8951715</v>
      </c>
      <c r="Z5" s="359">
        <f>+IF(X5&lt;&gt;0,+(Y5/X5)*100,0)</f>
        <v>-100</v>
      </c>
      <c r="AA5" s="360">
        <f>+AA6+AA8+AA11+AA13+AA15</f>
        <v>17903428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4143288</v>
      </c>
      <c r="F6" s="59">
        <f t="shared" si="1"/>
        <v>4143288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2071644</v>
      </c>
      <c r="Y6" s="59">
        <f t="shared" si="1"/>
        <v>-2071644</v>
      </c>
      <c r="Z6" s="61">
        <f>+IF(X6&lt;&gt;0,+(Y6/X6)*100,0)</f>
        <v>-100</v>
      </c>
      <c r="AA6" s="62">
        <f t="shared" si="1"/>
        <v>4143288</v>
      </c>
    </row>
    <row r="7" spans="1:27" ht="12.75">
      <c r="A7" s="291" t="s">
        <v>230</v>
      </c>
      <c r="B7" s="142"/>
      <c r="C7" s="60"/>
      <c r="D7" s="340"/>
      <c r="E7" s="60">
        <v>4143288</v>
      </c>
      <c r="F7" s="59">
        <v>4143288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2071644</v>
      </c>
      <c r="Y7" s="59">
        <v>-2071644</v>
      </c>
      <c r="Z7" s="61">
        <v>-100</v>
      </c>
      <c r="AA7" s="62">
        <v>4143288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7132099</v>
      </c>
      <c r="F8" s="59">
        <f t="shared" si="2"/>
        <v>7132099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3566050</v>
      </c>
      <c r="Y8" s="59">
        <f t="shared" si="2"/>
        <v>-3566050</v>
      </c>
      <c r="Z8" s="61">
        <f>+IF(X8&lt;&gt;0,+(Y8/X8)*100,0)</f>
        <v>-100</v>
      </c>
      <c r="AA8" s="62">
        <f>SUM(AA9:AA10)</f>
        <v>7132099</v>
      </c>
    </row>
    <row r="9" spans="1:27" ht="12.75">
      <c r="A9" s="291" t="s">
        <v>231</v>
      </c>
      <c r="B9" s="142"/>
      <c r="C9" s="60"/>
      <c r="D9" s="340"/>
      <c r="E9" s="60">
        <v>7132099</v>
      </c>
      <c r="F9" s="59">
        <v>7132099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3566050</v>
      </c>
      <c r="Y9" s="59">
        <v>-3566050</v>
      </c>
      <c r="Z9" s="61">
        <v>-100</v>
      </c>
      <c r="AA9" s="62">
        <v>7132099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3376890</v>
      </c>
      <c r="F11" s="364">
        <f t="shared" si="3"/>
        <v>3376890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1688445</v>
      </c>
      <c r="Y11" s="364">
        <f t="shared" si="3"/>
        <v>-1688445</v>
      </c>
      <c r="Z11" s="365">
        <f>+IF(X11&lt;&gt;0,+(Y11/X11)*100,0)</f>
        <v>-100</v>
      </c>
      <c r="AA11" s="366">
        <f t="shared" si="3"/>
        <v>3376890</v>
      </c>
    </row>
    <row r="12" spans="1:27" ht="12.75">
      <c r="A12" s="291" t="s">
        <v>233</v>
      </c>
      <c r="B12" s="136"/>
      <c r="C12" s="60"/>
      <c r="D12" s="340"/>
      <c r="E12" s="60">
        <v>3376890</v>
      </c>
      <c r="F12" s="59">
        <v>3376890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1688445</v>
      </c>
      <c r="Y12" s="59">
        <v>-1688445</v>
      </c>
      <c r="Z12" s="61">
        <v>-100</v>
      </c>
      <c r="AA12" s="62">
        <v>3376890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2388788</v>
      </c>
      <c r="F13" s="342">
        <f t="shared" si="4"/>
        <v>2388788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1194394</v>
      </c>
      <c r="Y13" s="342">
        <f t="shared" si="4"/>
        <v>-1194394</v>
      </c>
      <c r="Z13" s="335">
        <f>+IF(X13&lt;&gt;0,+(Y13/X13)*100,0)</f>
        <v>-100</v>
      </c>
      <c r="AA13" s="273">
        <f t="shared" si="4"/>
        <v>2388788</v>
      </c>
    </row>
    <row r="14" spans="1:27" ht="12.75">
      <c r="A14" s="291" t="s">
        <v>234</v>
      </c>
      <c r="B14" s="136"/>
      <c r="C14" s="60"/>
      <c r="D14" s="340"/>
      <c r="E14" s="60">
        <v>2388788</v>
      </c>
      <c r="F14" s="59">
        <v>2388788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1194394</v>
      </c>
      <c r="Y14" s="59">
        <v>-1194394</v>
      </c>
      <c r="Z14" s="61">
        <v>-100</v>
      </c>
      <c r="AA14" s="62">
        <v>2388788</v>
      </c>
    </row>
    <row r="15" spans="1:27" ht="12.75">
      <c r="A15" s="361" t="s">
        <v>210</v>
      </c>
      <c r="B15" s="136"/>
      <c r="C15" s="60">
        <f aca="true" t="shared" si="5" ref="C15:Y15">SUM(C16:C20)</f>
        <v>13059226</v>
      </c>
      <c r="D15" s="340">
        <f t="shared" si="5"/>
        <v>0</v>
      </c>
      <c r="E15" s="60">
        <f t="shared" si="5"/>
        <v>862363</v>
      </c>
      <c r="F15" s="59">
        <f t="shared" si="5"/>
        <v>862363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431182</v>
      </c>
      <c r="Y15" s="59">
        <f t="shared" si="5"/>
        <v>-431182</v>
      </c>
      <c r="Z15" s="61">
        <f>+IF(X15&lt;&gt;0,+(Y15/X15)*100,0)</f>
        <v>-100</v>
      </c>
      <c r="AA15" s="62">
        <f>SUM(AA16:AA20)</f>
        <v>862363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13059226</v>
      </c>
      <c r="D20" s="340"/>
      <c r="E20" s="60">
        <v>862363</v>
      </c>
      <c r="F20" s="59">
        <v>862363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431182</v>
      </c>
      <c r="Y20" s="59">
        <v>-431182</v>
      </c>
      <c r="Z20" s="61">
        <v>-100</v>
      </c>
      <c r="AA20" s="62">
        <v>862363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1956572</v>
      </c>
      <c r="F22" s="345">
        <f t="shared" si="6"/>
        <v>1956572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978287</v>
      </c>
      <c r="Y22" s="345">
        <f t="shared" si="6"/>
        <v>-978287</v>
      </c>
      <c r="Z22" s="336">
        <f>+IF(X22&lt;&gt;0,+(Y22/X22)*100,0)</f>
        <v>-100</v>
      </c>
      <c r="AA22" s="350">
        <f>SUM(AA23:AA32)</f>
        <v>1956572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643276</v>
      </c>
      <c r="F24" s="59">
        <v>643276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321638</v>
      </c>
      <c r="Y24" s="59">
        <v>-321638</v>
      </c>
      <c r="Z24" s="61">
        <v>-100</v>
      </c>
      <c r="AA24" s="62">
        <v>643276</v>
      </c>
    </row>
    <row r="25" spans="1:27" ht="12.75">
      <c r="A25" s="361" t="s">
        <v>240</v>
      </c>
      <c r="B25" s="142"/>
      <c r="C25" s="60"/>
      <c r="D25" s="340"/>
      <c r="E25" s="60">
        <v>2526</v>
      </c>
      <c r="F25" s="59">
        <v>2526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1263</v>
      </c>
      <c r="Y25" s="59">
        <v>-1263</v>
      </c>
      <c r="Z25" s="61">
        <v>-100</v>
      </c>
      <c r="AA25" s="62">
        <v>2526</v>
      </c>
    </row>
    <row r="26" spans="1:27" ht="12.75">
      <c r="A26" s="361" t="s">
        <v>241</v>
      </c>
      <c r="B26" s="302"/>
      <c r="C26" s="362"/>
      <c r="D26" s="363"/>
      <c r="E26" s="362">
        <v>5610</v>
      </c>
      <c r="F26" s="364">
        <v>5610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2805</v>
      </c>
      <c r="Y26" s="364">
        <v>-2805</v>
      </c>
      <c r="Z26" s="365">
        <v>-100</v>
      </c>
      <c r="AA26" s="366">
        <v>5610</v>
      </c>
    </row>
    <row r="27" spans="1:27" ht="12.75">
      <c r="A27" s="361" t="s">
        <v>242</v>
      </c>
      <c r="B27" s="147"/>
      <c r="C27" s="60"/>
      <c r="D27" s="340"/>
      <c r="E27" s="60">
        <v>306621</v>
      </c>
      <c r="F27" s="59">
        <v>306621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153311</v>
      </c>
      <c r="Y27" s="59">
        <v>-153311</v>
      </c>
      <c r="Z27" s="61">
        <v>-100</v>
      </c>
      <c r="AA27" s="62">
        <v>306621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998539</v>
      </c>
      <c r="F32" s="59">
        <v>998539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499270</v>
      </c>
      <c r="Y32" s="59">
        <v>-499270</v>
      </c>
      <c r="Z32" s="61">
        <v>-100</v>
      </c>
      <c r="AA32" s="62">
        <v>998539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4070747</v>
      </c>
      <c r="F40" s="345">
        <f t="shared" si="9"/>
        <v>4070747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2035374</v>
      </c>
      <c r="Y40" s="345">
        <f t="shared" si="9"/>
        <v>-2035374</v>
      </c>
      <c r="Z40" s="336">
        <f>+IF(X40&lt;&gt;0,+(Y40/X40)*100,0)</f>
        <v>-100</v>
      </c>
      <c r="AA40" s="350">
        <f>SUM(AA41:AA49)</f>
        <v>4070747</v>
      </c>
    </row>
    <row r="41" spans="1:27" ht="12.75">
      <c r="A41" s="361" t="s">
        <v>249</v>
      </c>
      <c r="B41" s="142"/>
      <c r="C41" s="362"/>
      <c r="D41" s="363"/>
      <c r="E41" s="362">
        <v>338546</v>
      </c>
      <c r="F41" s="364">
        <v>338546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169273</v>
      </c>
      <c r="Y41" s="364">
        <v>-169273</v>
      </c>
      <c r="Z41" s="365">
        <v>-100</v>
      </c>
      <c r="AA41" s="366">
        <v>338546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2203123</v>
      </c>
      <c r="F43" s="370">
        <v>2203123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1101562</v>
      </c>
      <c r="Y43" s="370">
        <v>-1101562</v>
      </c>
      <c r="Z43" s="371">
        <v>-100</v>
      </c>
      <c r="AA43" s="303">
        <v>2203123</v>
      </c>
    </row>
    <row r="44" spans="1:27" ht="12.75">
      <c r="A44" s="361" t="s">
        <v>252</v>
      </c>
      <c r="B44" s="136"/>
      <c r="C44" s="60"/>
      <c r="D44" s="368"/>
      <c r="E44" s="54">
        <v>645534</v>
      </c>
      <c r="F44" s="53">
        <v>645534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322767</v>
      </c>
      <c r="Y44" s="53">
        <v>-322767</v>
      </c>
      <c r="Z44" s="94">
        <v>-100</v>
      </c>
      <c r="AA44" s="95">
        <v>645534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883544</v>
      </c>
      <c r="F49" s="53">
        <v>883544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441772</v>
      </c>
      <c r="Y49" s="53">
        <v>-441772</v>
      </c>
      <c r="Z49" s="94">
        <v>-100</v>
      </c>
      <c r="AA49" s="95">
        <v>883544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13059226</v>
      </c>
      <c r="D60" s="346">
        <f t="shared" si="14"/>
        <v>0</v>
      </c>
      <c r="E60" s="219">
        <f t="shared" si="14"/>
        <v>23930747</v>
      </c>
      <c r="F60" s="264">
        <f t="shared" si="14"/>
        <v>23930747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11965376</v>
      </c>
      <c r="Y60" s="264">
        <f t="shared" si="14"/>
        <v>-11965376</v>
      </c>
      <c r="Z60" s="337">
        <f>+IF(X60&lt;&gt;0,+(Y60/X60)*100,0)</f>
        <v>-100</v>
      </c>
      <c r="AA60" s="232">
        <f>+AA57+AA54+AA51+AA40+AA37+AA34+AA22+AA5</f>
        <v>23930747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726378945</v>
      </c>
      <c r="D5" s="153">
        <f>SUM(D6:D8)</f>
        <v>0</v>
      </c>
      <c r="E5" s="154">
        <f t="shared" si="0"/>
        <v>476453695</v>
      </c>
      <c r="F5" s="100">
        <f t="shared" si="0"/>
        <v>476453695</v>
      </c>
      <c r="G5" s="100">
        <f t="shared" si="0"/>
        <v>108786700</v>
      </c>
      <c r="H5" s="100">
        <f t="shared" si="0"/>
        <v>13792401</v>
      </c>
      <c r="I5" s="100">
        <f t="shared" si="0"/>
        <v>10923280</v>
      </c>
      <c r="J5" s="100">
        <f t="shared" si="0"/>
        <v>133502381</v>
      </c>
      <c r="K5" s="100">
        <f t="shared" si="0"/>
        <v>11276117</v>
      </c>
      <c r="L5" s="100">
        <f t="shared" si="0"/>
        <v>11273147</v>
      </c>
      <c r="M5" s="100">
        <f t="shared" si="0"/>
        <v>60026315</v>
      </c>
      <c r="N5" s="100">
        <f t="shared" si="0"/>
        <v>82575579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216077960</v>
      </c>
      <c r="X5" s="100">
        <f t="shared" si="0"/>
        <v>244514311</v>
      </c>
      <c r="Y5" s="100">
        <f t="shared" si="0"/>
        <v>-28436351</v>
      </c>
      <c r="Z5" s="137">
        <f>+IF(X5&lt;&gt;0,+(Y5/X5)*100,0)</f>
        <v>-11.629728699192581</v>
      </c>
      <c r="AA5" s="153">
        <f>SUM(AA6:AA8)</f>
        <v>476453695</v>
      </c>
    </row>
    <row r="6" spans="1:27" ht="12.75">
      <c r="A6" s="138" t="s">
        <v>75</v>
      </c>
      <c r="B6" s="136"/>
      <c r="C6" s="155"/>
      <c r="D6" s="155"/>
      <c r="E6" s="156">
        <v>180015508</v>
      </c>
      <c r="F6" s="60">
        <v>180015508</v>
      </c>
      <c r="G6" s="60">
        <v>61609000</v>
      </c>
      <c r="H6" s="60"/>
      <c r="I6" s="60"/>
      <c r="J6" s="60">
        <v>61609000</v>
      </c>
      <c r="K6" s="60"/>
      <c r="L6" s="60"/>
      <c r="M6" s="60">
        <v>49287000</v>
      </c>
      <c r="N6" s="60">
        <v>49287000</v>
      </c>
      <c r="O6" s="60"/>
      <c r="P6" s="60"/>
      <c r="Q6" s="60"/>
      <c r="R6" s="60"/>
      <c r="S6" s="60"/>
      <c r="T6" s="60"/>
      <c r="U6" s="60"/>
      <c r="V6" s="60"/>
      <c r="W6" s="60">
        <v>110896000</v>
      </c>
      <c r="X6" s="60">
        <v>92246665</v>
      </c>
      <c r="Y6" s="60">
        <v>18649335</v>
      </c>
      <c r="Z6" s="140">
        <v>20.22</v>
      </c>
      <c r="AA6" s="155">
        <v>180015508</v>
      </c>
    </row>
    <row r="7" spans="1:27" ht="12.75">
      <c r="A7" s="138" t="s">
        <v>76</v>
      </c>
      <c r="B7" s="136"/>
      <c r="C7" s="157">
        <v>726378945</v>
      </c>
      <c r="D7" s="157"/>
      <c r="E7" s="158">
        <v>296438187</v>
      </c>
      <c r="F7" s="159">
        <v>296438187</v>
      </c>
      <c r="G7" s="159">
        <v>46662208</v>
      </c>
      <c r="H7" s="159">
        <v>13243927</v>
      </c>
      <c r="I7" s="159">
        <v>10443064</v>
      </c>
      <c r="J7" s="159">
        <v>70349199</v>
      </c>
      <c r="K7" s="159">
        <v>10707356</v>
      </c>
      <c r="L7" s="159">
        <v>10514143</v>
      </c>
      <c r="M7" s="159">
        <v>10128181</v>
      </c>
      <c r="N7" s="159">
        <v>31349680</v>
      </c>
      <c r="O7" s="159"/>
      <c r="P7" s="159"/>
      <c r="Q7" s="159"/>
      <c r="R7" s="159"/>
      <c r="S7" s="159"/>
      <c r="T7" s="159"/>
      <c r="U7" s="159"/>
      <c r="V7" s="159"/>
      <c r="W7" s="159">
        <v>101698879</v>
      </c>
      <c r="X7" s="159">
        <v>152267646</v>
      </c>
      <c r="Y7" s="159">
        <v>-50568767</v>
      </c>
      <c r="Z7" s="141">
        <v>-33.21</v>
      </c>
      <c r="AA7" s="157">
        <v>296438187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515492</v>
      </c>
      <c r="H8" s="60">
        <v>548474</v>
      </c>
      <c r="I8" s="60">
        <v>480216</v>
      </c>
      <c r="J8" s="60">
        <v>1544182</v>
      </c>
      <c r="K8" s="60">
        <v>568761</v>
      </c>
      <c r="L8" s="60">
        <v>759004</v>
      </c>
      <c r="M8" s="60">
        <v>611134</v>
      </c>
      <c r="N8" s="60">
        <v>1938899</v>
      </c>
      <c r="O8" s="60"/>
      <c r="P8" s="60"/>
      <c r="Q8" s="60"/>
      <c r="R8" s="60"/>
      <c r="S8" s="60"/>
      <c r="T8" s="60"/>
      <c r="U8" s="60"/>
      <c r="V8" s="60"/>
      <c r="W8" s="60">
        <v>3483081</v>
      </c>
      <c r="X8" s="60"/>
      <c r="Y8" s="60">
        <v>3483081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6768072</v>
      </c>
      <c r="F9" s="100">
        <f t="shared" si="1"/>
        <v>6768072</v>
      </c>
      <c r="G9" s="100">
        <f t="shared" si="1"/>
        <v>86287</v>
      </c>
      <c r="H9" s="100">
        <f t="shared" si="1"/>
        <v>24628</v>
      </c>
      <c r="I9" s="100">
        <f t="shared" si="1"/>
        <v>75509</v>
      </c>
      <c r="J9" s="100">
        <f t="shared" si="1"/>
        <v>186424</v>
      </c>
      <c r="K9" s="100">
        <f t="shared" si="1"/>
        <v>99094</v>
      </c>
      <c r="L9" s="100">
        <f t="shared" si="1"/>
        <v>104695</v>
      </c>
      <c r="M9" s="100">
        <f t="shared" si="1"/>
        <v>1419917</v>
      </c>
      <c r="N9" s="100">
        <f t="shared" si="1"/>
        <v>1623706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1810130</v>
      </c>
      <c r="X9" s="100">
        <f t="shared" si="1"/>
        <v>3468215</v>
      </c>
      <c r="Y9" s="100">
        <f t="shared" si="1"/>
        <v>-1658085</v>
      </c>
      <c r="Z9" s="137">
        <f>+IF(X9&lt;&gt;0,+(Y9/X9)*100,0)</f>
        <v>-47.80802228235562</v>
      </c>
      <c r="AA9" s="153">
        <f>SUM(AA10:AA14)</f>
        <v>6768072</v>
      </c>
    </row>
    <row r="10" spans="1:27" ht="12.75">
      <c r="A10" s="138" t="s">
        <v>79</v>
      </c>
      <c r="B10" s="136"/>
      <c r="C10" s="155"/>
      <c r="D10" s="155"/>
      <c r="E10" s="156">
        <v>3751112</v>
      </c>
      <c r="F10" s="60">
        <v>3751112</v>
      </c>
      <c r="G10" s="60">
        <v>77878</v>
      </c>
      <c r="H10" s="60">
        <v>63671</v>
      </c>
      <c r="I10" s="60">
        <v>51722</v>
      </c>
      <c r="J10" s="60">
        <v>193271</v>
      </c>
      <c r="K10" s="60">
        <v>73890</v>
      </c>
      <c r="L10" s="60">
        <v>57820</v>
      </c>
      <c r="M10" s="60">
        <v>1414015</v>
      </c>
      <c r="N10" s="60">
        <v>1545725</v>
      </c>
      <c r="O10" s="60"/>
      <c r="P10" s="60"/>
      <c r="Q10" s="60"/>
      <c r="R10" s="60"/>
      <c r="S10" s="60"/>
      <c r="T10" s="60"/>
      <c r="U10" s="60"/>
      <c r="V10" s="60"/>
      <c r="W10" s="60">
        <v>1738996</v>
      </c>
      <c r="X10" s="60">
        <v>1922210</v>
      </c>
      <c r="Y10" s="60">
        <v>-183214</v>
      </c>
      <c r="Z10" s="140">
        <v>-9.53</v>
      </c>
      <c r="AA10" s="155">
        <v>3751112</v>
      </c>
    </row>
    <row r="11" spans="1:27" ht="12.75">
      <c r="A11" s="138" t="s">
        <v>80</v>
      </c>
      <c r="B11" s="136"/>
      <c r="C11" s="155"/>
      <c r="D11" s="155"/>
      <c r="E11" s="156">
        <v>402390</v>
      </c>
      <c r="F11" s="60">
        <v>402390</v>
      </c>
      <c r="G11" s="60">
        <v>510</v>
      </c>
      <c r="H11" s="60">
        <v>957</v>
      </c>
      <c r="I11" s="60">
        <v>500</v>
      </c>
      <c r="J11" s="60">
        <v>1967</v>
      </c>
      <c r="K11" s="60">
        <v>1378</v>
      </c>
      <c r="L11" s="60">
        <v>2135</v>
      </c>
      <c r="M11" s="60">
        <v>35775</v>
      </c>
      <c r="N11" s="60">
        <v>39288</v>
      </c>
      <c r="O11" s="60"/>
      <c r="P11" s="60"/>
      <c r="Q11" s="60"/>
      <c r="R11" s="60"/>
      <c r="S11" s="60"/>
      <c r="T11" s="60"/>
      <c r="U11" s="60"/>
      <c r="V11" s="60"/>
      <c r="W11" s="60">
        <v>41255</v>
      </c>
      <c r="X11" s="60">
        <v>206201</v>
      </c>
      <c r="Y11" s="60">
        <v>-164946</v>
      </c>
      <c r="Z11" s="140">
        <v>-79.99</v>
      </c>
      <c r="AA11" s="155">
        <v>402390</v>
      </c>
    </row>
    <row r="12" spans="1:27" ht="12.75">
      <c r="A12" s="138" t="s">
        <v>81</v>
      </c>
      <c r="B12" s="136"/>
      <c r="C12" s="155"/>
      <c r="D12" s="155"/>
      <c r="E12" s="156">
        <v>2614570</v>
      </c>
      <c r="F12" s="60">
        <v>2614570</v>
      </c>
      <c r="G12" s="60">
        <v>10628</v>
      </c>
      <c r="H12" s="60">
        <v>15355</v>
      </c>
      <c r="I12" s="60">
        <v>31208</v>
      </c>
      <c r="J12" s="60">
        <v>57191</v>
      </c>
      <c r="K12" s="60">
        <v>24506</v>
      </c>
      <c r="L12" s="60">
        <v>48364</v>
      </c>
      <c r="M12" s="60">
        <v>487</v>
      </c>
      <c r="N12" s="60">
        <v>73357</v>
      </c>
      <c r="O12" s="60"/>
      <c r="P12" s="60"/>
      <c r="Q12" s="60"/>
      <c r="R12" s="60"/>
      <c r="S12" s="60"/>
      <c r="T12" s="60"/>
      <c r="U12" s="60"/>
      <c r="V12" s="60"/>
      <c r="W12" s="60">
        <v>130548</v>
      </c>
      <c r="X12" s="60">
        <v>1339804</v>
      </c>
      <c r="Y12" s="60">
        <v>-1209256</v>
      </c>
      <c r="Z12" s="140">
        <v>-90.26</v>
      </c>
      <c r="AA12" s="155">
        <v>2614570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-2729</v>
      </c>
      <c r="H13" s="60">
        <v>-55355</v>
      </c>
      <c r="I13" s="60">
        <v>-7921</v>
      </c>
      <c r="J13" s="60">
        <v>-66005</v>
      </c>
      <c r="K13" s="60">
        <v>-680</v>
      </c>
      <c r="L13" s="60">
        <v>-3624</v>
      </c>
      <c r="M13" s="60">
        <v>-30360</v>
      </c>
      <c r="N13" s="60">
        <v>-34664</v>
      </c>
      <c r="O13" s="60"/>
      <c r="P13" s="60"/>
      <c r="Q13" s="60"/>
      <c r="R13" s="60"/>
      <c r="S13" s="60"/>
      <c r="T13" s="60"/>
      <c r="U13" s="60"/>
      <c r="V13" s="60"/>
      <c r="W13" s="60">
        <v>-100669</v>
      </c>
      <c r="X13" s="60"/>
      <c r="Y13" s="60">
        <v>-100669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74439384</v>
      </c>
      <c r="F15" s="100">
        <f t="shared" si="2"/>
        <v>74439384</v>
      </c>
      <c r="G15" s="100">
        <f t="shared" si="2"/>
        <v>27275622</v>
      </c>
      <c r="H15" s="100">
        <f t="shared" si="2"/>
        <v>648083</v>
      </c>
      <c r="I15" s="100">
        <f t="shared" si="2"/>
        <v>2541933</v>
      </c>
      <c r="J15" s="100">
        <f t="shared" si="2"/>
        <v>30465638</v>
      </c>
      <c r="K15" s="100">
        <f t="shared" si="2"/>
        <v>79381</v>
      </c>
      <c r="L15" s="100">
        <f t="shared" si="2"/>
        <v>96323</v>
      </c>
      <c r="M15" s="100">
        <f t="shared" si="2"/>
        <v>78556</v>
      </c>
      <c r="N15" s="100">
        <f t="shared" si="2"/>
        <v>254260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30719898</v>
      </c>
      <c r="X15" s="100">
        <f t="shared" si="2"/>
        <v>38145518</v>
      </c>
      <c r="Y15" s="100">
        <f t="shared" si="2"/>
        <v>-7425620</v>
      </c>
      <c r="Z15" s="137">
        <f>+IF(X15&lt;&gt;0,+(Y15/X15)*100,0)</f>
        <v>-19.466559609965188</v>
      </c>
      <c r="AA15" s="153">
        <f>SUM(AA16:AA18)</f>
        <v>74439384</v>
      </c>
    </row>
    <row r="16" spans="1:27" ht="12.75">
      <c r="A16" s="138" t="s">
        <v>85</v>
      </c>
      <c r="B16" s="136"/>
      <c r="C16" s="155"/>
      <c r="D16" s="155"/>
      <c r="E16" s="156">
        <v>1318882</v>
      </c>
      <c r="F16" s="60">
        <v>1318882</v>
      </c>
      <c r="G16" s="60">
        <v>27024000</v>
      </c>
      <c r="H16" s="60">
        <v>222654</v>
      </c>
      <c r="I16" s="60">
        <v>2443765</v>
      </c>
      <c r="J16" s="60">
        <v>29690419</v>
      </c>
      <c r="K16" s="60">
        <v>1193</v>
      </c>
      <c r="L16" s="60">
        <v>503</v>
      </c>
      <c r="M16" s="60">
        <v>2280</v>
      </c>
      <c r="N16" s="60">
        <v>3976</v>
      </c>
      <c r="O16" s="60"/>
      <c r="P16" s="60"/>
      <c r="Q16" s="60"/>
      <c r="R16" s="60"/>
      <c r="S16" s="60"/>
      <c r="T16" s="60"/>
      <c r="U16" s="60"/>
      <c r="V16" s="60"/>
      <c r="W16" s="60">
        <v>29694395</v>
      </c>
      <c r="X16" s="60">
        <v>675844</v>
      </c>
      <c r="Y16" s="60">
        <v>29018551</v>
      </c>
      <c r="Z16" s="140">
        <v>4293.68</v>
      </c>
      <c r="AA16" s="155">
        <v>1318882</v>
      </c>
    </row>
    <row r="17" spans="1:27" ht="12.75">
      <c r="A17" s="138" t="s">
        <v>86</v>
      </c>
      <c r="B17" s="136"/>
      <c r="C17" s="155"/>
      <c r="D17" s="155"/>
      <c r="E17" s="156">
        <v>72914000</v>
      </c>
      <c r="F17" s="60">
        <v>72914000</v>
      </c>
      <c r="G17" s="60">
        <v>10569</v>
      </c>
      <c r="H17" s="60">
        <v>274834</v>
      </c>
      <c r="I17" s="60">
        <v>34093</v>
      </c>
      <c r="J17" s="60">
        <v>319496</v>
      </c>
      <c r="K17" s="60">
        <v>21913</v>
      </c>
      <c r="L17" s="60">
        <v>31087</v>
      </c>
      <c r="M17" s="60">
        <v>11543</v>
      </c>
      <c r="N17" s="60">
        <v>64543</v>
      </c>
      <c r="O17" s="60"/>
      <c r="P17" s="60"/>
      <c r="Q17" s="60"/>
      <c r="R17" s="60"/>
      <c r="S17" s="60"/>
      <c r="T17" s="60"/>
      <c r="U17" s="60"/>
      <c r="V17" s="60"/>
      <c r="W17" s="60">
        <v>384039</v>
      </c>
      <c r="X17" s="60">
        <v>37363854</v>
      </c>
      <c r="Y17" s="60">
        <v>-36979815</v>
      </c>
      <c r="Z17" s="140">
        <v>-98.97</v>
      </c>
      <c r="AA17" s="155">
        <v>72914000</v>
      </c>
    </row>
    <row r="18" spans="1:27" ht="12.75">
      <c r="A18" s="138" t="s">
        <v>87</v>
      </c>
      <c r="B18" s="136"/>
      <c r="C18" s="155"/>
      <c r="D18" s="155"/>
      <c r="E18" s="156">
        <v>206502</v>
      </c>
      <c r="F18" s="60">
        <v>206502</v>
      </c>
      <c r="G18" s="60">
        <v>241053</v>
      </c>
      <c r="H18" s="60">
        <v>150595</v>
      </c>
      <c r="I18" s="60">
        <v>64075</v>
      </c>
      <c r="J18" s="60">
        <v>455723</v>
      </c>
      <c r="K18" s="60">
        <v>56275</v>
      </c>
      <c r="L18" s="60">
        <v>64733</v>
      </c>
      <c r="M18" s="60">
        <v>64733</v>
      </c>
      <c r="N18" s="60">
        <v>185741</v>
      </c>
      <c r="O18" s="60"/>
      <c r="P18" s="60"/>
      <c r="Q18" s="60"/>
      <c r="R18" s="60"/>
      <c r="S18" s="60"/>
      <c r="T18" s="60"/>
      <c r="U18" s="60"/>
      <c r="V18" s="60"/>
      <c r="W18" s="60">
        <v>641464</v>
      </c>
      <c r="X18" s="60">
        <v>105820</v>
      </c>
      <c r="Y18" s="60">
        <v>535644</v>
      </c>
      <c r="Z18" s="140">
        <v>506.18</v>
      </c>
      <c r="AA18" s="155">
        <v>206502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404058491</v>
      </c>
      <c r="F19" s="100">
        <f t="shared" si="3"/>
        <v>404058491</v>
      </c>
      <c r="G19" s="100">
        <f t="shared" si="3"/>
        <v>41854865</v>
      </c>
      <c r="H19" s="100">
        <f t="shared" si="3"/>
        <v>40956259</v>
      </c>
      <c r="I19" s="100">
        <f t="shared" si="3"/>
        <v>36860405</v>
      </c>
      <c r="J19" s="100">
        <f t="shared" si="3"/>
        <v>119671529</v>
      </c>
      <c r="K19" s="100">
        <f t="shared" si="3"/>
        <v>34192555</v>
      </c>
      <c r="L19" s="100">
        <f t="shared" si="3"/>
        <v>33996233</v>
      </c>
      <c r="M19" s="100">
        <f t="shared" si="3"/>
        <v>38006250</v>
      </c>
      <c r="N19" s="100">
        <f t="shared" si="3"/>
        <v>106195038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225866567</v>
      </c>
      <c r="X19" s="100">
        <f t="shared" si="3"/>
        <v>206692993</v>
      </c>
      <c r="Y19" s="100">
        <f t="shared" si="3"/>
        <v>19173574</v>
      </c>
      <c r="Z19" s="137">
        <f>+IF(X19&lt;&gt;0,+(Y19/X19)*100,0)</f>
        <v>9.276354133591747</v>
      </c>
      <c r="AA19" s="153">
        <f>SUM(AA20:AA23)</f>
        <v>404058491</v>
      </c>
    </row>
    <row r="20" spans="1:27" ht="12.75">
      <c r="A20" s="138" t="s">
        <v>89</v>
      </c>
      <c r="B20" s="136"/>
      <c r="C20" s="155"/>
      <c r="D20" s="155"/>
      <c r="E20" s="156">
        <v>224906580</v>
      </c>
      <c r="F20" s="60">
        <v>224906580</v>
      </c>
      <c r="G20" s="60">
        <v>24974907</v>
      </c>
      <c r="H20" s="60">
        <v>23021802</v>
      </c>
      <c r="I20" s="60">
        <v>18240126</v>
      </c>
      <c r="J20" s="60">
        <v>66236835</v>
      </c>
      <c r="K20" s="60">
        <v>16601440</v>
      </c>
      <c r="L20" s="60">
        <v>15834118</v>
      </c>
      <c r="M20" s="60">
        <v>19057382</v>
      </c>
      <c r="N20" s="60">
        <v>51492940</v>
      </c>
      <c r="O20" s="60"/>
      <c r="P20" s="60"/>
      <c r="Q20" s="60"/>
      <c r="R20" s="60"/>
      <c r="S20" s="60"/>
      <c r="T20" s="60"/>
      <c r="U20" s="60"/>
      <c r="V20" s="60"/>
      <c r="W20" s="60">
        <v>117729775</v>
      </c>
      <c r="X20" s="60">
        <v>114888868</v>
      </c>
      <c r="Y20" s="60">
        <v>2840907</v>
      </c>
      <c r="Z20" s="140">
        <v>2.47</v>
      </c>
      <c r="AA20" s="155">
        <v>224906580</v>
      </c>
    </row>
    <row r="21" spans="1:27" ht="12.75">
      <c r="A21" s="138" t="s">
        <v>90</v>
      </c>
      <c r="B21" s="136"/>
      <c r="C21" s="155"/>
      <c r="D21" s="155"/>
      <c r="E21" s="156">
        <v>73753376</v>
      </c>
      <c r="F21" s="60">
        <v>73753376</v>
      </c>
      <c r="G21" s="60">
        <v>6333567</v>
      </c>
      <c r="H21" s="60">
        <v>7094399</v>
      </c>
      <c r="I21" s="60">
        <v>7947609</v>
      </c>
      <c r="J21" s="60">
        <v>21375575</v>
      </c>
      <c r="K21" s="60">
        <v>7066973</v>
      </c>
      <c r="L21" s="60">
        <v>7791955</v>
      </c>
      <c r="M21" s="60">
        <v>8411174</v>
      </c>
      <c r="N21" s="60">
        <v>23270102</v>
      </c>
      <c r="O21" s="60"/>
      <c r="P21" s="60"/>
      <c r="Q21" s="60"/>
      <c r="R21" s="60"/>
      <c r="S21" s="60"/>
      <c r="T21" s="60"/>
      <c r="U21" s="60"/>
      <c r="V21" s="60"/>
      <c r="W21" s="60">
        <v>44645677</v>
      </c>
      <c r="X21" s="60">
        <v>37793982</v>
      </c>
      <c r="Y21" s="60">
        <v>6851695</v>
      </c>
      <c r="Z21" s="140">
        <v>18.13</v>
      </c>
      <c r="AA21" s="155">
        <v>73753376</v>
      </c>
    </row>
    <row r="22" spans="1:27" ht="12.75">
      <c r="A22" s="138" t="s">
        <v>91</v>
      </c>
      <c r="B22" s="136"/>
      <c r="C22" s="157"/>
      <c r="D22" s="157"/>
      <c r="E22" s="158">
        <v>54251516</v>
      </c>
      <c r="F22" s="159">
        <v>54251516</v>
      </c>
      <c r="G22" s="159">
        <v>5133359</v>
      </c>
      <c r="H22" s="159">
        <v>5635306</v>
      </c>
      <c r="I22" s="159">
        <v>5567450</v>
      </c>
      <c r="J22" s="159">
        <v>16336115</v>
      </c>
      <c r="K22" s="159">
        <v>5523874</v>
      </c>
      <c r="L22" s="159">
        <v>5374498</v>
      </c>
      <c r="M22" s="159">
        <v>5507019</v>
      </c>
      <c r="N22" s="159">
        <v>16405391</v>
      </c>
      <c r="O22" s="159"/>
      <c r="P22" s="159"/>
      <c r="Q22" s="159"/>
      <c r="R22" s="159"/>
      <c r="S22" s="159"/>
      <c r="T22" s="159"/>
      <c r="U22" s="159"/>
      <c r="V22" s="159"/>
      <c r="W22" s="159">
        <v>32741506</v>
      </c>
      <c r="X22" s="159">
        <v>27800502</v>
      </c>
      <c r="Y22" s="159">
        <v>4941004</v>
      </c>
      <c r="Z22" s="141">
        <v>17.77</v>
      </c>
      <c r="AA22" s="157">
        <v>54251516</v>
      </c>
    </row>
    <row r="23" spans="1:27" ht="12.75">
      <c r="A23" s="138" t="s">
        <v>92</v>
      </c>
      <c r="B23" s="136"/>
      <c r="C23" s="155"/>
      <c r="D23" s="155"/>
      <c r="E23" s="156">
        <v>51147019</v>
      </c>
      <c r="F23" s="60">
        <v>51147019</v>
      </c>
      <c r="G23" s="60">
        <v>5413032</v>
      </c>
      <c r="H23" s="60">
        <v>5204752</v>
      </c>
      <c r="I23" s="60">
        <v>5105220</v>
      </c>
      <c r="J23" s="60">
        <v>15723004</v>
      </c>
      <c r="K23" s="60">
        <v>5000268</v>
      </c>
      <c r="L23" s="60">
        <v>4995662</v>
      </c>
      <c r="M23" s="60">
        <v>5030675</v>
      </c>
      <c r="N23" s="60">
        <v>15026605</v>
      </c>
      <c r="O23" s="60"/>
      <c r="P23" s="60"/>
      <c r="Q23" s="60"/>
      <c r="R23" s="60"/>
      <c r="S23" s="60"/>
      <c r="T23" s="60"/>
      <c r="U23" s="60"/>
      <c r="V23" s="60"/>
      <c r="W23" s="60">
        <v>30749609</v>
      </c>
      <c r="X23" s="60">
        <v>26209641</v>
      </c>
      <c r="Y23" s="60">
        <v>4539968</v>
      </c>
      <c r="Z23" s="140">
        <v>17.32</v>
      </c>
      <c r="AA23" s="155">
        <v>51147019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>
        <v>53879</v>
      </c>
      <c r="H24" s="100">
        <v>53879</v>
      </c>
      <c r="I24" s="100">
        <v>53879</v>
      </c>
      <c r="J24" s="100">
        <v>161637</v>
      </c>
      <c r="K24" s="100">
        <v>53879</v>
      </c>
      <c r="L24" s="100">
        <v>53879</v>
      </c>
      <c r="M24" s="100">
        <v>53879</v>
      </c>
      <c r="N24" s="100">
        <v>161637</v>
      </c>
      <c r="O24" s="100"/>
      <c r="P24" s="100"/>
      <c r="Q24" s="100"/>
      <c r="R24" s="100"/>
      <c r="S24" s="100"/>
      <c r="T24" s="100"/>
      <c r="U24" s="100"/>
      <c r="V24" s="100"/>
      <c r="W24" s="100">
        <v>323274</v>
      </c>
      <c r="X24" s="100"/>
      <c r="Y24" s="100">
        <v>323274</v>
      </c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726378945</v>
      </c>
      <c r="D25" s="168">
        <f>+D5+D9+D15+D19+D24</f>
        <v>0</v>
      </c>
      <c r="E25" s="169">
        <f t="shared" si="4"/>
        <v>961719642</v>
      </c>
      <c r="F25" s="73">
        <f t="shared" si="4"/>
        <v>961719642</v>
      </c>
      <c r="G25" s="73">
        <f t="shared" si="4"/>
        <v>178057353</v>
      </c>
      <c r="H25" s="73">
        <f t="shared" si="4"/>
        <v>55475250</v>
      </c>
      <c r="I25" s="73">
        <f t="shared" si="4"/>
        <v>50455006</v>
      </c>
      <c r="J25" s="73">
        <f t="shared" si="4"/>
        <v>283987609</v>
      </c>
      <c r="K25" s="73">
        <f t="shared" si="4"/>
        <v>45701026</v>
      </c>
      <c r="L25" s="73">
        <f t="shared" si="4"/>
        <v>45524277</v>
      </c>
      <c r="M25" s="73">
        <f t="shared" si="4"/>
        <v>99584917</v>
      </c>
      <c r="N25" s="73">
        <f t="shared" si="4"/>
        <v>190810220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474797829</v>
      </c>
      <c r="X25" s="73">
        <f t="shared" si="4"/>
        <v>492821037</v>
      </c>
      <c r="Y25" s="73">
        <f t="shared" si="4"/>
        <v>-18023208</v>
      </c>
      <c r="Z25" s="170">
        <f>+IF(X25&lt;&gt;0,+(Y25/X25)*100,0)</f>
        <v>-3.65715069910865</v>
      </c>
      <c r="AA25" s="168">
        <f>+AA5+AA9+AA15+AA19+AA24</f>
        <v>961719642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851045408</v>
      </c>
      <c r="D28" s="153">
        <f>SUM(D29:D31)</f>
        <v>0</v>
      </c>
      <c r="E28" s="154">
        <f t="shared" si="5"/>
        <v>397434060</v>
      </c>
      <c r="F28" s="100">
        <f t="shared" si="5"/>
        <v>397434060</v>
      </c>
      <c r="G28" s="100">
        <f t="shared" si="5"/>
        <v>18856725</v>
      </c>
      <c r="H28" s="100">
        <f t="shared" si="5"/>
        <v>18172465</v>
      </c>
      <c r="I28" s="100">
        <f t="shared" si="5"/>
        <v>18357123</v>
      </c>
      <c r="J28" s="100">
        <f t="shared" si="5"/>
        <v>55386313</v>
      </c>
      <c r="K28" s="100">
        <f t="shared" si="5"/>
        <v>30696968</v>
      </c>
      <c r="L28" s="100">
        <f t="shared" si="5"/>
        <v>25001246</v>
      </c>
      <c r="M28" s="100">
        <f t="shared" si="5"/>
        <v>32475039</v>
      </c>
      <c r="N28" s="100">
        <f t="shared" si="5"/>
        <v>88173253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143559566</v>
      </c>
      <c r="X28" s="100">
        <f t="shared" si="5"/>
        <v>203660044</v>
      </c>
      <c r="Y28" s="100">
        <f t="shared" si="5"/>
        <v>-60100478</v>
      </c>
      <c r="Z28" s="137">
        <f>+IF(X28&lt;&gt;0,+(Y28/X28)*100,0)</f>
        <v>-29.51019592237739</v>
      </c>
      <c r="AA28" s="153">
        <f>SUM(AA29:AA31)</f>
        <v>397434060</v>
      </c>
    </row>
    <row r="29" spans="1:27" ht="12.75">
      <c r="A29" s="138" t="s">
        <v>75</v>
      </c>
      <c r="B29" s="136"/>
      <c r="C29" s="155"/>
      <c r="D29" s="155"/>
      <c r="E29" s="156">
        <v>204210043</v>
      </c>
      <c r="F29" s="60">
        <v>204210043</v>
      </c>
      <c r="G29" s="60">
        <v>4553309</v>
      </c>
      <c r="H29" s="60">
        <v>3628815</v>
      </c>
      <c r="I29" s="60">
        <v>5965727</v>
      </c>
      <c r="J29" s="60">
        <v>14147851</v>
      </c>
      <c r="K29" s="60">
        <v>10532990</v>
      </c>
      <c r="L29" s="60">
        <v>7760859</v>
      </c>
      <c r="M29" s="60">
        <v>10508407</v>
      </c>
      <c r="N29" s="60">
        <v>28802256</v>
      </c>
      <c r="O29" s="60"/>
      <c r="P29" s="60"/>
      <c r="Q29" s="60"/>
      <c r="R29" s="60"/>
      <c r="S29" s="60"/>
      <c r="T29" s="60"/>
      <c r="U29" s="60"/>
      <c r="V29" s="60"/>
      <c r="W29" s="60">
        <v>42950107</v>
      </c>
      <c r="X29" s="60">
        <v>104644847</v>
      </c>
      <c r="Y29" s="60">
        <v>-61694740</v>
      </c>
      <c r="Z29" s="140">
        <v>-58.96</v>
      </c>
      <c r="AA29" s="155">
        <v>204210043</v>
      </c>
    </row>
    <row r="30" spans="1:27" ht="12.75">
      <c r="A30" s="138" t="s">
        <v>76</v>
      </c>
      <c r="B30" s="136"/>
      <c r="C30" s="157">
        <v>851045408</v>
      </c>
      <c r="D30" s="157"/>
      <c r="E30" s="158">
        <v>193224017</v>
      </c>
      <c r="F30" s="159">
        <v>193224017</v>
      </c>
      <c r="G30" s="159">
        <v>3977587</v>
      </c>
      <c r="H30" s="159">
        <v>2649261</v>
      </c>
      <c r="I30" s="159">
        <v>3348361</v>
      </c>
      <c r="J30" s="159">
        <v>9975209</v>
      </c>
      <c r="K30" s="159">
        <v>5174035</v>
      </c>
      <c r="L30" s="159">
        <v>4647714</v>
      </c>
      <c r="M30" s="159">
        <v>9598696</v>
      </c>
      <c r="N30" s="159">
        <v>19420445</v>
      </c>
      <c r="O30" s="159"/>
      <c r="P30" s="159"/>
      <c r="Q30" s="159"/>
      <c r="R30" s="159"/>
      <c r="S30" s="159"/>
      <c r="T30" s="159"/>
      <c r="U30" s="159"/>
      <c r="V30" s="159"/>
      <c r="W30" s="159">
        <v>29395654</v>
      </c>
      <c r="X30" s="159">
        <v>99015197</v>
      </c>
      <c r="Y30" s="159">
        <v>-69619543</v>
      </c>
      <c r="Z30" s="141">
        <v>-70.31</v>
      </c>
      <c r="AA30" s="157">
        <v>193224017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10325829</v>
      </c>
      <c r="H31" s="60">
        <v>11894389</v>
      </c>
      <c r="I31" s="60">
        <v>9043035</v>
      </c>
      <c r="J31" s="60">
        <v>31263253</v>
      </c>
      <c r="K31" s="60">
        <v>14989943</v>
      </c>
      <c r="L31" s="60">
        <v>12592673</v>
      </c>
      <c r="M31" s="60">
        <v>12367936</v>
      </c>
      <c r="N31" s="60">
        <v>39950552</v>
      </c>
      <c r="O31" s="60"/>
      <c r="P31" s="60"/>
      <c r="Q31" s="60"/>
      <c r="R31" s="60"/>
      <c r="S31" s="60"/>
      <c r="T31" s="60"/>
      <c r="U31" s="60"/>
      <c r="V31" s="60"/>
      <c r="W31" s="60">
        <v>71213805</v>
      </c>
      <c r="X31" s="60"/>
      <c r="Y31" s="60">
        <v>71213805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48047828</v>
      </c>
      <c r="F32" s="100">
        <f t="shared" si="6"/>
        <v>48047828</v>
      </c>
      <c r="G32" s="100">
        <f t="shared" si="6"/>
        <v>3045251</v>
      </c>
      <c r="H32" s="100">
        <f t="shared" si="6"/>
        <v>3496933</v>
      </c>
      <c r="I32" s="100">
        <f t="shared" si="6"/>
        <v>3638807</v>
      </c>
      <c r="J32" s="100">
        <f t="shared" si="6"/>
        <v>10180991</v>
      </c>
      <c r="K32" s="100">
        <f t="shared" si="6"/>
        <v>3965255</v>
      </c>
      <c r="L32" s="100">
        <f t="shared" si="6"/>
        <v>3662255</v>
      </c>
      <c r="M32" s="100">
        <f t="shared" si="6"/>
        <v>4078718</v>
      </c>
      <c r="N32" s="100">
        <f t="shared" si="6"/>
        <v>11706228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21887219</v>
      </c>
      <c r="X32" s="100">
        <f t="shared" si="6"/>
        <v>24621501</v>
      </c>
      <c r="Y32" s="100">
        <f t="shared" si="6"/>
        <v>-2734282</v>
      </c>
      <c r="Z32" s="137">
        <f>+IF(X32&lt;&gt;0,+(Y32/X32)*100,0)</f>
        <v>-11.105261210516776</v>
      </c>
      <c r="AA32" s="153">
        <f>SUM(AA33:AA37)</f>
        <v>48047828</v>
      </c>
    </row>
    <row r="33" spans="1:27" ht="12.75">
      <c r="A33" s="138" t="s">
        <v>79</v>
      </c>
      <c r="B33" s="136"/>
      <c r="C33" s="155"/>
      <c r="D33" s="155"/>
      <c r="E33" s="156">
        <v>5319673</v>
      </c>
      <c r="F33" s="60">
        <v>5319673</v>
      </c>
      <c r="G33" s="60">
        <v>582630</v>
      </c>
      <c r="H33" s="60">
        <v>621675</v>
      </c>
      <c r="I33" s="60">
        <v>607565</v>
      </c>
      <c r="J33" s="60">
        <v>1811870</v>
      </c>
      <c r="K33" s="60">
        <v>601272</v>
      </c>
      <c r="L33" s="60">
        <v>567424</v>
      </c>
      <c r="M33" s="60">
        <v>732651</v>
      </c>
      <c r="N33" s="60">
        <v>1901347</v>
      </c>
      <c r="O33" s="60"/>
      <c r="P33" s="60"/>
      <c r="Q33" s="60"/>
      <c r="R33" s="60"/>
      <c r="S33" s="60"/>
      <c r="T33" s="60"/>
      <c r="U33" s="60"/>
      <c r="V33" s="60"/>
      <c r="W33" s="60">
        <v>3713217</v>
      </c>
      <c r="X33" s="60">
        <v>2726000</v>
      </c>
      <c r="Y33" s="60">
        <v>987217</v>
      </c>
      <c r="Z33" s="140">
        <v>36.21</v>
      </c>
      <c r="AA33" s="155">
        <v>5319673</v>
      </c>
    </row>
    <row r="34" spans="1:27" ht="12.75">
      <c r="A34" s="138" t="s">
        <v>80</v>
      </c>
      <c r="B34" s="136"/>
      <c r="C34" s="155"/>
      <c r="D34" s="155"/>
      <c r="E34" s="156">
        <v>12440559</v>
      </c>
      <c r="F34" s="60">
        <v>12440559</v>
      </c>
      <c r="G34" s="60">
        <v>1262010</v>
      </c>
      <c r="H34" s="60">
        <v>1532693</v>
      </c>
      <c r="I34" s="60">
        <v>1689538</v>
      </c>
      <c r="J34" s="60">
        <v>4484241</v>
      </c>
      <c r="K34" s="60">
        <v>2055837</v>
      </c>
      <c r="L34" s="60">
        <v>1715759</v>
      </c>
      <c r="M34" s="60">
        <v>1990201</v>
      </c>
      <c r="N34" s="60">
        <v>5761797</v>
      </c>
      <c r="O34" s="60"/>
      <c r="P34" s="60"/>
      <c r="Q34" s="60"/>
      <c r="R34" s="60"/>
      <c r="S34" s="60"/>
      <c r="T34" s="60"/>
      <c r="U34" s="60"/>
      <c r="V34" s="60"/>
      <c r="W34" s="60">
        <v>10246038</v>
      </c>
      <c r="X34" s="60">
        <v>6375007</v>
      </c>
      <c r="Y34" s="60">
        <v>3871031</v>
      </c>
      <c r="Z34" s="140">
        <v>60.72</v>
      </c>
      <c r="AA34" s="155">
        <v>12440559</v>
      </c>
    </row>
    <row r="35" spans="1:27" ht="12.75">
      <c r="A35" s="138" t="s">
        <v>81</v>
      </c>
      <c r="B35" s="136"/>
      <c r="C35" s="155"/>
      <c r="D35" s="155"/>
      <c r="E35" s="156">
        <v>13204138</v>
      </c>
      <c r="F35" s="60">
        <v>13204138</v>
      </c>
      <c r="G35" s="60">
        <v>870499</v>
      </c>
      <c r="H35" s="60">
        <v>946769</v>
      </c>
      <c r="I35" s="60">
        <v>977003</v>
      </c>
      <c r="J35" s="60">
        <v>2794271</v>
      </c>
      <c r="K35" s="60">
        <v>956084</v>
      </c>
      <c r="L35" s="60">
        <v>962408</v>
      </c>
      <c r="M35" s="60">
        <v>960949</v>
      </c>
      <c r="N35" s="60">
        <v>2879441</v>
      </c>
      <c r="O35" s="60"/>
      <c r="P35" s="60"/>
      <c r="Q35" s="60"/>
      <c r="R35" s="60"/>
      <c r="S35" s="60"/>
      <c r="T35" s="60"/>
      <c r="U35" s="60"/>
      <c r="V35" s="60"/>
      <c r="W35" s="60">
        <v>5673712</v>
      </c>
      <c r="X35" s="60">
        <v>6766293</v>
      </c>
      <c r="Y35" s="60">
        <v>-1092581</v>
      </c>
      <c r="Z35" s="140">
        <v>-16.15</v>
      </c>
      <c r="AA35" s="155">
        <v>13204138</v>
      </c>
    </row>
    <row r="36" spans="1:27" ht="12.75">
      <c r="A36" s="138" t="s">
        <v>82</v>
      </c>
      <c r="B36" s="136"/>
      <c r="C36" s="155"/>
      <c r="D36" s="155"/>
      <c r="E36" s="156">
        <v>17083458</v>
      </c>
      <c r="F36" s="60">
        <v>17083458</v>
      </c>
      <c r="G36" s="60">
        <v>330112</v>
      </c>
      <c r="H36" s="60">
        <v>395796</v>
      </c>
      <c r="I36" s="60">
        <v>364701</v>
      </c>
      <c r="J36" s="60">
        <v>1090609</v>
      </c>
      <c r="K36" s="60">
        <v>352062</v>
      </c>
      <c r="L36" s="60">
        <v>416664</v>
      </c>
      <c r="M36" s="60">
        <v>394917</v>
      </c>
      <c r="N36" s="60">
        <v>1163643</v>
      </c>
      <c r="O36" s="60"/>
      <c r="P36" s="60"/>
      <c r="Q36" s="60"/>
      <c r="R36" s="60"/>
      <c r="S36" s="60"/>
      <c r="T36" s="60"/>
      <c r="U36" s="60"/>
      <c r="V36" s="60"/>
      <c r="W36" s="60">
        <v>2254252</v>
      </c>
      <c r="X36" s="60">
        <v>8754201</v>
      </c>
      <c r="Y36" s="60">
        <v>-6499949</v>
      </c>
      <c r="Z36" s="140">
        <v>-74.25</v>
      </c>
      <c r="AA36" s="155">
        <v>17083458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140567246</v>
      </c>
      <c r="F38" s="100">
        <f t="shared" si="7"/>
        <v>140567246</v>
      </c>
      <c r="G38" s="100">
        <f t="shared" si="7"/>
        <v>2803533</v>
      </c>
      <c r="H38" s="100">
        <f t="shared" si="7"/>
        <v>5082086</v>
      </c>
      <c r="I38" s="100">
        <f t="shared" si="7"/>
        <v>3029009</v>
      </c>
      <c r="J38" s="100">
        <f t="shared" si="7"/>
        <v>10914628</v>
      </c>
      <c r="K38" s="100">
        <f t="shared" si="7"/>
        <v>3446439</v>
      </c>
      <c r="L38" s="100">
        <f t="shared" si="7"/>
        <v>3009478</v>
      </c>
      <c r="M38" s="100">
        <f t="shared" si="7"/>
        <v>5294039</v>
      </c>
      <c r="N38" s="100">
        <f t="shared" si="7"/>
        <v>11749956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22664584</v>
      </c>
      <c r="X38" s="100">
        <f t="shared" si="7"/>
        <v>72031902</v>
      </c>
      <c r="Y38" s="100">
        <f t="shared" si="7"/>
        <v>-49367318</v>
      </c>
      <c r="Z38" s="137">
        <f>+IF(X38&lt;&gt;0,+(Y38/X38)*100,0)</f>
        <v>-68.53535257197568</v>
      </c>
      <c r="AA38" s="153">
        <f>SUM(AA39:AA41)</f>
        <v>140567246</v>
      </c>
    </row>
    <row r="39" spans="1:27" ht="12.75">
      <c r="A39" s="138" t="s">
        <v>85</v>
      </c>
      <c r="B39" s="136"/>
      <c r="C39" s="155"/>
      <c r="D39" s="155"/>
      <c r="E39" s="156">
        <v>40814810</v>
      </c>
      <c r="F39" s="60">
        <v>40814810</v>
      </c>
      <c r="G39" s="60">
        <v>913990</v>
      </c>
      <c r="H39" s="60">
        <v>2666869</v>
      </c>
      <c r="I39" s="60">
        <v>1160331</v>
      </c>
      <c r="J39" s="60">
        <v>4741190</v>
      </c>
      <c r="K39" s="60">
        <v>756422</v>
      </c>
      <c r="L39" s="60">
        <v>815653</v>
      </c>
      <c r="M39" s="60">
        <v>809979</v>
      </c>
      <c r="N39" s="60">
        <v>2382054</v>
      </c>
      <c r="O39" s="60"/>
      <c r="P39" s="60"/>
      <c r="Q39" s="60"/>
      <c r="R39" s="60"/>
      <c r="S39" s="60"/>
      <c r="T39" s="60"/>
      <c r="U39" s="60"/>
      <c r="V39" s="60"/>
      <c r="W39" s="60">
        <v>7123244</v>
      </c>
      <c r="X39" s="60">
        <v>20915032</v>
      </c>
      <c r="Y39" s="60">
        <v>-13791788</v>
      </c>
      <c r="Z39" s="140">
        <v>-65.94</v>
      </c>
      <c r="AA39" s="155">
        <v>40814810</v>
      </c>
    </row>
    <row r="40" spans="1:27" ht="12.75">
      <c r="A40" s="138" t="s">
        <v>86</v>
      </c>
      <c r="B40" s="136"/>
      <c r="C40" s="155"/>
      <c r="D40" s="155"/>
      <c r="E40" s="156">
        <v>97639051</v>
      </c>
      <c r="F40" s="60">
        <v>97639051</v>
      </c>
      <c r="G40" s="60">
        <v>1706613</v>
      </c>
      <c r="H40" s="60">
        <v>2217548</v>
      </c>
      <c r="I40" s="60">
        <v>1678936</v>
      </c>
      <c r="J40" s="60">
        <v>5603097</v>
      </c>
      <c r="K40" s="60">
        <v>2510991</v>
      </c>
      <c r="L40" s="60">
        <v>2017230</v>
      </c>
      <c r="M40" s="60">
        <v>4292990</v>
      </c>
      <c r="N40" s="60">
        <v>8821211</v>
      </c>
      <c r="O40" s="60"/>
      <c r="P40" s="60"/>
      <c r="Q40" s="60"/>
      <c r="R40" s="60"/>
      <c r="S40" s="60"/>
      <c r="T40" s="60"/>
      <c r="U40" s="60"/>
      <c r="V40" s="60"/>
      <c r="W40" s="60">
        <v>14424308</v>
      </c>
      <c r="X40" s="60">
        <v>50033893</v>
      </c>
      <c r="Y40" s="60">
        <v>-35609585</v>
      </c>
      <c r="Z40" s="140">
        <v>-71.17</v>
      </c>
      <c r="AA40" s="155">
        <v>97639051</v>
      </c>
    </row>
    <row r="41" spans="1:27" ht="12.75">
      <c r="A41" s="138" t="s">
        <v>87</v>
      </c>
      <c r="B41" s="136"/>
      <c r="C41" s="155"/>
      <c r="D41" s="155"/>
      <c r="E41" s="156">
        <v>2113385</v>
      </c>
      <c r="F41" s="60">
        <v>2113385</v>
      </c>
      <c r="G41" s="60">
        <v>182930</v>
      </c>
      <c r="H41" s="60">
        <v>197669</v>
      </c>
      <c r="I41" s="60">
        <v>189742</v>
      </c>
      <c r="J41" s="60">
        <v>570341</v>
      </c>
      <c r="K41" s="60">
        <v>179026</v>
      </c>
      <c r="L41" s="60">
        <v>176595</v>
      </c>
      <c r="M41" s="60">
        <v>191070</v>
      </c>
      <c r="N41" s="60">
        <v>546691</v>
      </c>
      <c r="O41" s="60"/>
      <c r="P41" s="60"/>
      <c r="Q41" s="60"/>
      <c r="R41" s="60"/>
      <c r="S41" s="60"/>
      <c r="T41" s="60"/>
      <c r="U41" s="60"/>
      <c r="V41" s="60"/>
      <c r="W41" s="60">
        <v>1117032</v>
      </c>
      <c r="X41" s="60">
        <v>1082977</v>
      </c>
      <c r="Y41" s="60">
        <v>34055</v>
      </c>
      <c r="Z41" s="140">
        <v>3.14</v>
      </c>
      <c r="AA41" s="155">
        <v>2113385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293276300</v>
      </c>
      <c r="F42" s="100">
        <f t="shared" si="8"/>
        <v>293276300</v>
      </c>
      <c r="G42" s="100">
        <f t="shared" si="8"/>
        <v>26210900</v>
      </c>
      <c r="H42" s="100">
        <f t="shared" si="8"/>
        <v>20143075</v>
      </c>
      <c r="I42" s="100">
        <f t="shared" si="8"/>
        <v>12142750</v>
      </c>
      <c r="J42" s="100">
        <f t="shared" si="8"/>
        <v>58496725</v>
      </c>
      <c r="K42" s="100">
        <f t="shared" si="8"/>
        <v>9087291</v>
      </c>
      <c r="L42" s="100">
        <f t="shared" si="8"/>
        <v>24163979</v>
      </c>
      <c r="M42" s="100">
        <f t="shared" si="8"/>
        <v>70052178</v>
      </c>
      <c r="N42" s="100">
        <f t="shared" si="8"/>
        <v>103303448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161800173</v>
      </c>
      <c r="X42" s="100">
        <f t="shared" si="8"/>
        <v>150285721</v>
      </c>
      <c r="Y42" s="100">
        <f t="shared" si="8"/>
        <v>11514452</v>
      </c>
      <c r="Z42" s="137">
        <f>+IF(X42&lt;&gt;0,+(Y42/X42)*100,0)</f>
        <v>7.661707262262128</v>
      </c>
      <c r="AA42" s="153">
        <f>SUM(AA43:AA46)</f>
        <v>293276300</v>
      </c>
    </row>
    <row r="43" spans="1:27" ht="12.75">
      <c r="A43" s="138" t="s">
        <v>89</v>
      </c>
      <c r="B43" s="136"/>
      <c r="C43" s="155"/>
      <c r="D43" s="155"/>
      <c r="E43" s="156">
        <v>199353673</v>
      </c>
      <c r="F43" s="60">
        <v>199353673</v>
      </c>
      <c r="G43" s="60">
        <v>-470223</v>
      </c>
      <c r="H43" s="60">
        <v>15128360</v>
      </c>
      <c r="I43" s="60">
        <v>7610811</v>
      </c>
      <c r="J43" s="60">
        <v>22268948</v>
      </c>
      <c r="K43" s="60">
        <v>3959840</v>
      </c>
      <c r="L43" s="60">
        <v>19044460</v>
      </c>
      <c r="M43" s="60">
        <v>64271658</v>
      </c>
      <c r="N43" s="60">
        <v>87275958</v>
      </c>
      <c r="O43" s="60"/>
      <c r="P43" s="60"/>
      <c r="Q43" s="60"/>
      <c r="R43" s="60"/>
      <c r="S43" s="60"/>
      <c r="T43" s="60"/>
      <c r="U43" s="60"/>
      <c r="V43" s="60"/>
      <c r="W43" s="60">
        <v>109544906</v>
      </c>
      <c r="X43" s="60">
        <v>102156262</v>
      </c>
      <c r="Y43" s="60">
        <v>7388644</v>
      </c>
      <c r="Z43" s="140">
        <v>7.23</v>
      </c>
      <c r="AA43" s="155">
        <v>199353673</v>
      </c>
    </row>
    <row r="44" spans="1:27" ht="12.75">
      <c r="A44" s="138" t="s">
        <v>90</v>
      </c>
      <c r="B44" s="136"/>
      <c r="C44" s="155"/>
      <c r="D44" s="155"/>
      <c r="E44" s="156">
        <v>41329527</v>
      </c>
      <c r="F44" s="60">
        <v>41329527</v>
      </c>
      <c r="G44" s="60">
        <v>3007106</v>
      </c>
      <c r="H44" s="60">
        <v>1561286</v>
      </c>
      <c r="I44" s="60">
        <v>1548626</v>
      </c>
      <c r="J44" s="60">
        <v>6117018</v>
      </c>
      <c r="K44" s="60">
        <v>1743905</v>
      </c>
      <c r="L44" s="60">
        <v>2030905</v>
      </c>
      <c r="M44" s="60">
        <v>2390360</v>
      </c>
      <c r="N44" s="60">
        <v>6165170</v>
      </c>
      <c r="O44" s="60"/>
      <c r="P44" s="60"/>
      <c r="Q44" s="60"/>
      <c r="R44" s="60"/>
      <c r="S44" s="60"/>
      <c r="T44" s="60"/>
      <c r="U44" s="60"/>
      <c r="V44" s="60"/>
      <c r="W44" s="60">
        <v>12282188</v>
      </c>
      <c r="X44" s="60">
        <v>21178791</v>
      </c>
      <c r="Y44" s="60">
        <v>-8896603</v>
      </c>
      <c r="Z44" s="140">
        <v>-42.01</v>
      </c>
      <c r="AA44" s="155">
        <v>41329527</v>
      </c>
    </row>
    <row r="45" spans="1:27" ht="12.75">
      <c r="A45" s="138" t="s">
        <v>91</v>
      </c>
      <c r="B45" s="136"/>
      <c r="C45" s="157"/>
      <c r="D45" s="157"/>
      <c r="E45" s="158">
        <v>22164776</v>
      </c>
      <c r="F45" s="159">
        <v>22164776</v>
      </c>
      <c r="G45" s="159">
        <v>1454547</v>
      </c>
      <c r="H45" s="159">
        <v>1256987</v>
      </c>
      <c r="I45" s="159">
        <v>1072496</v>
      </c>
      <c r="J45" s="159">
        <v>3784030</v>
      </c>
      <c r="K45" s="159">
        <v>1144415</v>
      </c>
      <c r="L45" s="159">
        <v>1079613</v>
      </c>
      <c r="M45" s="159">
        <v>1337319</v>
      </c>
      <c r="N45" s="159">
        <v>3561347</v>
      </c>
      <c r="O45" s="159"/>
      <c r="P45" s="159"/>
      <c r="Q45" s="159"/>
      <c r="R45" s="159"/>
      <c r="S45" s="159"/>
      <c r="T45" s="159"/>
      <c r="U45" s="159"/>
      <c r="V45" s="159"/>
      <c r="W45" s="159">
        <v>7345377</v>
      </c>
      <c r="X45" s="159">
        <v>11358059</v>
      </c>
      <c r="Y45" s="159">
        <v>-4012682</v>
      </c>
      <c r="Z45" s="141">
        <v>-35.33</v>
      </c>
      <c r="AA45" s="157">
        <v>22164776</v>
      </c>
    </row>
    <row r="46" spans="1:27" ht="12.75">
      <c r="A46" s="138" t="s">
        <v>92</v>
      </c>
      <c r="B46" s="136"/>
      <c r="C46" s="155"/>
      <c r="D46" s="155"/>
      <c r="E46" s="156">
        <v>30428324</v>
      </c>
      <c r="F46" s="60">
        <v>30428324</v>
      </c>
      <c r="G46" s="60">
        <v>22219470</v>
      </c>
      <c r="H46" s="60">
        <v>2196442</v>
      </c>
      <c r="I46" s="60">
        <v>1910817</v>
      </c>
      <c r="J46" s="60">
        <v>26326729</v>
      </c>
      <c r="K46" s="60">
        <v>2239131</v>
      </c>
      <c r="L46" s="60">
        <v>2009001</v>
      </c>
      <c r="M46" s="60">
        <v>2052841</v>
      </c>
      <c r="N46" s="60">
        <v>6300973</v>
      </c>
      <c r="O46" s="60"/>
      <c r="P46" s="60"/>
      <c r="Q46" s="60"/>
      <c r="R46" s="60"/>
      <c r="S46" s="60"/>
      <c r="T46" s="60"/>
      <c r="U46" s="60"/>
      <c r="V46" s="60"/>
      <c r="W46" s="60">
        <v>32627702</v>
      </c>
      <c r="X46" s="60">
        <v>15592609</v>
      </c>
      <c r="Y46" s="60">
        <v>17035093</v>
      </c>
      <c r="Z46" s="140">
        <v>109.25</v>
      </c>
      <c r="AA46" s="155">
        <v>30428324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575973</v>
      </c>
      <c r="H47" s="100">
        <v>620002</v>
      </c>
      <c r="I47" s="100">
        <v>570993</v>
      </c>
      <c r="J47" s="100">
        <v>1766968</v>
      </c>
      <c r="K47" s="100">
        <v>649388</v>
      </c>
      <c r="L47" s="100">
        <v>618439</v>
      </c>
      <c r="M47" s="100">
        <v>584336</v>
      </c>
      <c r="N47" s="100">
        <v>1852163</v>
      </c>
      <c r="O47" s="100"/>
      <c r="P47" s="100"/>
      <c r="Q47" s="100"/>
      <c r="R47" s="100"/>
      <c r="S47" s="100"/>
      <c r="T47" s="100"/>
      <c r="U47" s="100"/>
      <c r="V47" s="100"/>
      <c r="W47" s="100">
        <v>3619131</v>
      </c>
      <c r="X47" s="100"/>
      <c r="Y47" s="100">
        <v>3619131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851045408</v>
      </c>
      <c r="D48" s="168">
        <f>+D28+D32+D38+D42+D47</f>
        <v>0</v>
      </c>
      <c r="E48" s="169">
        <f t="shared" si="9"/>
        <v>879325434</v>
      </c>
      <c r="F48" s="73">
        <f t="shared" si="9"/>
        <v>879325434</v>
      </c>
      <c r="G48" s="73">
        <f t="shared" si="9"/>
        <v>51492382</v>
      </c>
      <c r="H48" s="73">
        <f t="shared" si="9"/>
        <v>47514561</v>
      </c>
      <c r="I48" s="73">
        <f t="shared" si="9"/>
        <v>37738682</v>
      </c>
      <c r="J48" s="73">
        <f t="shared" si="9"/>
        <v>136745625</v>
      </c>
      <c r="K48" s="73">
        <f t="shared" si="9"/>
        <v>47845341</v>
      </c>
      <c r="L48" s="73">
        <f t="shared" si="9"/>
        <v>56455397</v>
      </c>
      <c r="M48" s="73">
        <f t="shared" si="9"/>
        <v>112484310</v>
      </c>
      <c r="N48" s="73">
        <f t="shared" si="9"/>
        <v>216785048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353530673</v>
      </c>
      <c r="X48" s="73">
        <f t="shared" si="9"/>
        <v>450599168</v>
      </c>
      <c r="Y48" s="73">
        <f t="shared" si="9"/>
        <v>-97068495</v>
      </c>
      <c r="Z48" s="170">
        <f>+IF(X48&lt;&gt;0,+(Y48/X48)*100,0)</f>
        <v>-21.542093703999026</v>
      </c>
      <c r="AA48" s="168">
        <f>+AA28+AA32+AA38+AA42+AA47</f>
        <v>879325434</v>
      </c>
    </row>
    <row r="49" spans="1:27" ht="12.75">
      <c r="A49" s="148" t="s">
        <v>49</v>
      </c>
      <c r="B49" s="149"/>
      <c r="C49" s="171">
        <f aca="true" t="shared" si="10" ref="C49:Y49">+C25-C48</f>
        <v>-124666463</v>
      </c>
      <c r="D49" s="171">
        <f>+D25-D48</f>
        <v>0</v>
      </c>
      <c r="E49" s="172">
        <f t="shared" si="10"/>
        <v>82394208</v>
      </c>
      <c r="F49" s="173">
        <f t="shared" si="10"/>
        <v>82394208</v>
      </c>
      <c r="G49" s="173">
        <f t="shared" si="10"/>
        <v>126564971</v>
      </c>
      <c r="H49" s="173">
        <f t="shared" si="10"/>
        <v>7960689</v>
      </c>
      <c r="I49" s="173">
        <f t="shared" si="10"/>
        <v>12716324</v>
      </c>
      <c r="J49" s="173">
        <f t="shared" si="10"/>
        <v>147241984</v>
      </c>
      <c r="K49" s="173">
        <f t="shared" si="10"/>
        <v>-2144315</v>
      </c>
      <c r="L49" s="173">
        <f t="shared" si="10"/>
        <v>-10931120</v>
      </c>
      <c r="M49" s="173">
        <f t="shared" si="10"/>
        <v>-12899393</v>
      </c>
      <c r="N49" s="173">
        <f t="shared" si="10"/>
        <v>-25974828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121267156</v>
      </c>
      <c r="X49" s="173">
        <f>IF(F25=F48,0,X25-X48)</f>
        <v>42221869</v>
      </c>
      <c r="Y49" s="173">
        <f t="shared" si="10"/>
        <v>79045287</v>
      </c>
      <c r="Z49" s="174">
        <f>+IF(X49&lt;&gt;0,+(Y49/X49)*100,0)</f>
        <v>187.21408803575227</v>
      </c>
      <c r="AA49" s="171">
        <f>+AA25-AA48</f>
        <v>82394208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140553140</v>
      </c>
      <c r="D5" s="155">
        <v>0</v>
      </c>
      <c r="E5" s="156">
        <v>156034669</v>
      </c>
      <c r="F5" s="60">
        <v>156034669</v>
      </c>
      <c r="G5" s="60">
        <v>44984483</v>
      </c>
      <c r="H5" s="60">
        <v>10441228</v>
      </c>
      <c r="I5" s="60">
        <v>9166804</v>
      </c>
      <c r="J5" s="60">
        <v>64592515</v>
      </c>
      <c r="K5" s="60">
        <v>9134678</v>
      </c>
      <c r="L5" s="60">
        <v>9142273</v>
      </c>
      <c r="M5" s="60">
        <v>8875462</v>
      </c>
      <c r="N5" s="60">
        <v>27152413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91744928</v>
      </c>
      <c r="X5" s="60">
        <v>80185124</v>
      </c>
      <c r="Y5" s="60">
        <v>11559804</v>
      </c>
      <c r="Z5" s="140">
        <v>14.42</v>
      </c>
      <c r="AA5" s="155">
        <v>156034669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224906580</v>
      </c>
      <c r="F7" s="60">
        <v>224906580</v>
      </c>
      <c r="G7" s="60">
        <v>18345699</v>
      </c>
      <c r="H7" s="60">
        <v>22916188</v>
      </c>
      <c r="I7" s="60">
        <v>18151667</v>
      </c>
      <c r="J7" s="60">
        <v>59413554</v>
      </c>
      <c r="K7" s="60">
        <v>16509515</v>
      </c>
      <c r="L7" s="60">
        <v>15724225</v>
      </c>
      <c r="M7" s="60">
        <v>15503552</v>
      </c>
      <c r="N7" s="60">
        <v>47737292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107150846</v>
      </c>
      <c r="X7" s="60">
        <v>110604589</v>
      </c>
      <c r="Y7" s="60">
        <v>-3453743</v>
      </c>
      <c r="Z7" s="140">
        <v>-3.12</v>
      </c>
      <c r="AA7" s="155">
        <v>224906580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72693563</v>
      </c>
      <c r="F8" s="60">
        <v>72693563</v>
      </c>
      <c r="G8" s="60">
        <v>5001100</v>
      </c>
      <c r="H8" s="60">
        <v>5737019</v>
      </c>
      <c r="I8" s="60">
        <v>6566216</v>
      </c>
      <c r="J8" s="60">
        <v>17304335</v>
      </c>
      <c r="K8" s="60">
        <v>5658721</v>
      </c>
      <c r="L8" s="60">
        <v>6349164</v>
      </c>
      <c r="M8" s="60">
        <v>6912907</v>
      </c>
      <c r="N8" s="60">
        <v>18920792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36225127</v>
      </c>
      <c r="X8" s="60">
        <v>35134038</v>
      </c>
      <c r="Y8" s="60">
        <v>1091089</v>
      </c>
      <c r="Z8" s="140">
        <v>3.11</v>
      </c>
      <c r="AA8" s="155">
        <v>72693563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54205886</v>
      </c>
      <c r="F9" s="60">
        <v>54205886</v>
      </c>
      <c r="G9" s="60">
        <v>4324223</v>
      </c>
      <c r="H9" s="60">
        <v>4823700</v>
      </c>
      <c r="I9" s="60">
        <v>4727468</v>
      </c>
      <c r="J9" s="60">
        <v>13875391</v>
      </c>
      <c r="K9" s="60">
        <v>4671681</v>
      </c>
      <c r="L9" s="60">
        <v>4503344</v>
      </c>
      <c r="M9" s="60">
        <v>4604131</v>
      </c>
      <c r="N9" s="60">
        <v>13779156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27654547</v>
      </c>
      <c r="X9" s="60">
        <v>27010540</v>
      </c>
      <c r="Y9" s="60">
        <v>644007</v>
      </c>
      <c r="Z9" s="140">
        <v>2.38</v>
      </c>
      <c r="AA9" s="155">
        <v>54205886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50492692</v>
      </c>
      <c r="F10" s="54">
        <v>50492692</v>
      </c>
      <c r="G10" s="54">
        <v>4395155</v>
      </c>
      <c r="H10" s="54">
        <v>4175690</v>
      </c>
      <c r="I10" s="54">
        <v>4052800</v>
      </c>
      <c r="J10" s="54">
        <v>12623645</v>
      </c>
      <c r="K10" s="54">
        <v>3924700</v>
      </c>
      <c r="L10" s="54">
        <v>3898268</v>
      </c>
      <c r="M10" s="54">
        <v>3887701</v>
      </c>
      <c r="N10" s="54">
        <v>11710669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24334314</v>
      </c>
      <c r="X10" s="54">
        <v>26574799</v>
      </c>
      <c r="Y10" s="54">
        <v>-2240485</v>
      </c>
      <c r="Z10" s="184">
        <v>-8.43</v>
      </c>
      <c r="AA10" s="130">
        <v>50492692</v>
      </c>
    </row>
    <row r="11" spans="1:27" ht="12.75">
      <c r="A11" s="183" t="s">
        <v>107</v>
      </c>
      <c r="B11" s="185"/>
      <c r="C11" s="155">
        <v>336862202</v>
      </c>
      <c r="D11" s="155">
        <v>0</v>
      </c>
      <c r="E11" s="156">
        <v>0</v>
      </c>
      <c r="F11" s="60">
        <v>0</v>
      </c>
      <c r="G11" s="60">
        <v>165949</v>
      </c>
      <c r="H11" s="60">
        <v>154162</v>
      </c>
      <c r="I11" s="60">
        <v>138446</v>
      </c>
      <c r="J11" s="60">
        <v>458557</v>
      </c>
      <c r="K11" s="60">
        <v>162287</v>
      </c>
      <c r="L11" s="60">
        <v>114923</v>
      </c>
      <c r="M11" s="60">
        <v>89855</v>
      </c>
      <c r="N11" s="60">
        <v>367065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825622</v>
      </c>
      <c r="X11" s="60"/>
      <c r="Y11" s="60">
        <v>825622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4734142</v>
      </c>
      <c r="D12" s="155">
        <v>0</v>
      </c>
      <c r="E12" s="156">
        <v>2128947</v>
      </c>
      <c r="F12" s="60">
        <v>2128947</v>
      </c>
      <c r="G12" s="60">
        <v>517519</v>
      </c>
      <c r="H12" s="60">
        <v>457249</v>
      </c>
      <c r="I12" s="60">
        <v>345126</v>
      </c>
      <c r="J12" s="60">
        <v>1319894</v>
      </c>
      <c r="K12" s="60">
        <v>383532</v>
      </c>
      <c r="L12" s="60">
        <v>406789</v>
      </c>
      <c r="M12" s="60">
        <v>563237</v>
      </c>
      <c r="N12" s="60">
        <v>1353558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2673452</v>
      </c>
      <c r="X12" s="60">
        <v>1126544</v>
      </c>
      <c r="Y12" s="60">
        <v>1546908</v>
      </c>
      <c r="Z12" s="140">
        <v>137.31</v>
      </c>
      <c r="AA12" s="155">
        <v>2128947</v>
      </c>
    </row>
    <row r="13" spans="1:27" ht="12.75">
      <c r="A13" s="181" t="s">
        <v>109</v>
      </c>
      <c r="B13" s="185"/>
      <c r="C13" s="155">
        <v>293483</v>
      </c>
      <c r="D13" s="155">
        <v>0</v>
      </c>
      <c r="E13" s="156">
        <v>92167</v>
      </c>
      <c r="F13" s="60">
        <v>92167</v>
      </c>
      <c r="G13" s="60">
        <v>0</v>
      </c>
      <c r="H13" s="60">
        <v>0</v>
      </c>
      <c r="I13" s="60">
        <v>-53591</v>
      </c>
      <c r="J13" s="60">
        <v>-53591</v>
      </c>
      <c r="K13" s="60">
        <v>-25652</v>
      </c>
      <c r="L13" s="60">
        <v>-28606</v>
      </c>
      <c r="M13" s="60">
        <v>-23151</v>
      </c>
      <c r="N13" s="60">
        <v>-77409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-131000</v>
      </c>
      <c r="X13" s="60">
        <v>48035</v>
      </c>
      <c r="Y13" s="60">
        <v>-179035</v>
      </c>
      <c r="Z13" s="140">
        <v>-372.72</v>
      </c>
      <c r="AA13" s="155">
        <v>92167</v>
      </c>
    </row>
    <row r="14" spans="1:27" ht="12.75">
      <c r="A14" s="181" t="s">
        <v>110</v>
      </c>
      <c r="B14" s="185"/>
      <c r="C14" s="155">
        <v>48616972</v>
      </c>
      <c r="D14" s="155">
        <v>0</v>
      </c>
      <c r="E14" s="156">
        <v>43508704</v>
      </c>
      <c r="F14" s="60">
        <v>43508704</v>
      </c>
      <c r="G14" s="60">
        <v>4103847</v>
      </c>
      <c r="H14" s="60">
        <v>4095095</v>
      </c>
      <c r="I14" s="60">
        <v>4505212</v>
      </c>
      <c r="J14" s="60">
        <v>12704154</v>
      </c>
      <c r="K14" s="60">
        <v>4595439</v>
      </c>
      <c r="L14" s="60">
        <v>4679165</v>
      </c>
      <c r="M14" s="60">
        <v>4820206</v>
      </c>
      <c r="N14" s="60">
        <v>14094810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26798964</v>
      </c>
      <c r="X14" s="60">
        <v>22295484</v>
      </c>
      <c r="Y14" s="60">
        <v>4503480</v>
      </c>
      <c r="Z14" s="140">
        <v>20.2</v>
      </c>
      <c r="AA14" s="155">
        <v>43508704</v>
      </c>
    </row>
    <row r="15" spans="1:27" ht="12.75">
      <c r="A15" s="181" t="s">
        <v>111</v>
      </c>
      <c r="B15" s="185"/>
      <c r="C15" s="155">
        <v>8485</v>
      </c>
      <c r="D15" s="155">
        <v>0</v>
      </c>
      <c r="E15" s="156">
        <v>0</v>
      </c>
      <c r="F15" s="60">
        <v>0</v>
      </c>
      <c r="G15" s="60">
        <v>0</v>
      </c>
      <c r="H15" s="60">
        <v>9900</v>
      </c>
      <c r="I15" s="60">
        <v>0</v>
      </c>
      <c r="J15" s="60">
        <v>9900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9900</v>
      </c>
      <c r="X15" s="60"/>
      <c r="Y15" s="60">
        <v>9900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230440</v>
      </c>
      <c r="D16" s="155">
        <v>0</v>
      </c>
      <c r="E16" s="156">
        <v>1700545</v>
      </c>
      <c r="F16" s="60">
        <v>1700545</v>
      </c>
      <c r="G16" s="60">
        <v>0</v>
      </c>
      <c r="H16" s="60">
        <v>19013</v>
      </c>
      <c r="I16" s="60">
        <v>15919</v>
      </c>
      <c r="J16" s="60">
        <v>34932</v>
      </c>
      <c r="K16" s="60">
        <v>435</v>
      </c>
      <c r="L16" s="60">
        <v>18915</v>
      </c>
      <c r="M16" s="60">
        <v>6721</v>
      </c>
      <c r="N16" s="60">
        <v>26071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61003</v>
      </c>
      <c r="X16" s="60">
        <v>871422</v>
      </c>
      <c r="Y16" s="60">
        <v>-810419</v>
      </c>
      <c r="Z16" s="140">
        <v>-93</v>
      </c>
      <c r="AA16" s="155">
        <v>1700545</v>
      </c>
    </row>
    <row r="17" spans="1:27" ht="12.75">
      <c r="A17" s="181" t="s">
        <v>113</v>
      </c>
      <c r="B17" s="185"/>
      <c r="C17" s="155">
        <v>55639</v>
      </c>
      <c r="D17" s="155">
        <v>0</v>
      </c>
      <c r="E17" s="156">
        <v>57634</v>
      </c>
      <c r="F17" s="60">
        <v>57634</v>
      </c>
      <c r="G17" s="60">
        <v>5458</v>
      </c>
      <c r="H17" s="60">
        <v>12723</v>
      </c>
      <c r="I17" s="60">
        <v>27217</v>
      </c>
      <c r="J17" s="60">
        <v>45398</v>
      </c>
      <c r="K17" s="60">
        <v>21543</v>
      </c>
      <c r="L17" s="60">
        <v>43802</v>
      </c>
      <c r="M17" s="60">
        <v>-1845</v>
      </c>
      <c r="N17" s="60">
        <v>63500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108898</v>
      </c>
      <c r="X17" s="60">
        <v>29534</v>
      </c>
      <c r="Y17" s="60">
        <v>79364</v>
      </c>
      <c r="Z17" s="140">
        <v>268.72</v>
      </c>
      <c r="AA17" s="155">
        <v>57634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191693517</v>
      </c>
      <c r="D19" s="155">
        <v>0</v>
      </c>
      <c r="E19" s="156">
        <v>150631000</v>
      </c>
      <c r="F19" s="60">
        <v>150631000</v>
      </c>
      <c r="G19" s="60">
        <v>61609000</v>
      </c>
      <c r="H19" s="60">
        <v>2020000</v>
      </c>
      <c r="I19" s="60">
        <v>0</v>
      </c>
      <c r="J19" s="60">
        <v>63629000</v>
      </c>
      <c r="K19" s="60">
        <v>0</v>
      </c>
      <c r="L19" s="60">
        <v>0</v>
      </c>
      <c r="M19" s="60">
        <v>50662000</v>
      </c>
      <c r="N19" s="60">
        <v>50662000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114291000</v>
      </c>
      <c r="X19" s="60">
        <v>123565000</v>
      </c>
      <c r="Y19" s="60">
        <v>-9274000</v>
      </c>
      <c r="Z19" s="140">
        <v>-7.51</v>
      </c>
      <c r="AA19" s="155">
        <v>150631000</v>
      </c>
    </row>
    <row r="20" spans="1:27" ht="12.75">
      <c r="A20" s="181" t="s">
        <v>35</v>
      </c>
      <c r="B20" s="185"/>
      <c r="C20" s="155">
        <v>2917946</v>
      </c>
      <c r="D20" s="155">
        <v>0</v>
      </c>
      <c r="E20" s="156">
        <v>132353255</v>
      </c>
      <c r="F20" s="54">
        <v>132353255</v>
      </c>
      <c r="G20" s="54">
        <v>1035920</v>
      </c>
      <c r="H20" s="54">
        <v>613283</v>
      </c>
      <c r="I20" s="54">
        <v>367957</v>
      </c>
      <c r="J20" s="54">
        <v>2017160</v>
      </c>
      <c r="K20" s="54">
        <v>664147</v>
      </c>
      <c r="L20" s="54">
        <v>670015</v>
      </c>
      <c r="M20" s="54">
        <v>227141</v>
      </c>
      <c r="N20" s="54">
        <v>1561303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3578463</v>
      </c>
      <c r="X20" s="54">
        <v>67822748</v>
      </c>
      <c r="Y20" s="54">
        <v>-64244285</v>
      </c>
      <c r="Z20" s="184">
        <v>-94.72</v>
      </c>
      <c r="AA20" s="130">
        <v>132353255</v>
      </c>
    </row>
    <row r="21" spans="1:27" ht="12.75">
      <c r="A21" s="181" t="s">
        <v>115</v>
      </c>
      <c r="B21" s="185"/>
      <c r="C21" s="155">
        <v>412979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2000</v>
      </c>
      <c r="M21" s="60">
        <v>2000</v>
      </c>
      <c r="N21" s="60">
        <v>4000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4000</v>
      </c>
      <c r="X21" s="60"/>
      <c r="Y21" s="60">
        <v>4000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726378945</v>
      </c>
      <c r="D22" s="188">
        <f>SUM(D5:D21)</f>
        <v>0</v>
      </c>
      <c r="E22" s="189">
        <f t="shared" si="0"/>
        <v>888805642</v>
      </c>
      <c r="F22" s="190">
        <f t="shared" si="0"/>
        <v>888805642</v>
      </c>
      <c r="G22" s="190">
        <f t="shared" si="0"/>
        <v>144488353</v>
      </c>
      <c r="H22" s="190">
        <f t="shared" si="0"/>
        <v>55475250</v>
      </c>
      <c r="I22" s="190">
        <f t="shared" si="0"/>
        <v>48011241</v>
      </c>
      <c r="J22" s="190">
        <f t="shared" si="0"/>
        <v>247974844</v>
      </c>
      <c r="K22" s="190">
        <f t="shared" si="0"/>
        <v>45701026</v>
      </c>
      <c r="L22" s="190">
        <f t="shared" si="0"/>
        <v>45524277</v>
      </c>
      <c r="M22" s="190">
        <f t="shared" si="0"/>
        <v>96129917</v>
      </c>
      <c r="N22" s="190">
        <f t="shared" si="0"/>
        <v>187355220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435330064</v>
      </c>
      <c r="X22" s="190">
        <f t="shared" si="0"/>
        <v>495267857</v>
      </c>
      <c r="Y22" s="190">
        <f t="shared" si="0"/>
        <v>-59937793</v>
      </c>
      <c r="Z22" s="191">
        <f>+IF(X22&lt;&gt;0,+(Y22/X22)*100,0)</f>
        <v>-12.10209630058831</v>
      </c>
      <c r="AA22" s="188">
        <f>SUM(AA5:AA21)</f>
        <v>888805642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240142695</v>
      </c>
      <c r="D25" s="155">
        <v>0</v>
      </c>
      <c r="E25" s="156">
        <v>246273754</v>
      </c>
      <c r="F25" s="60">
        <v>246273754</v>
      </c>
      <c r="G25" s="60">
        <v>20374023</v>
      </c>
      <c r="H25" s="60">
        <v>24304524</v>
      </c>
      <c r="I25" s="60">
        <v>21354613</v>
      </c>
      <c r="J25" s="60">
        <v>66033160</v>
      </c>
      <c r="K25" s="60">
        <v>21748093</v>
      </c>
      <c r="L25" s="60">
        <v>21849367</v>
      </c>
      <c r="M25" s="60">
        <v>23214525</v>
      </c>
      <c r="N25" s="60">
        <v>66811985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132845145</v>
      </c>
      <c r="X25" s="60">
        <v>123136878</v>
      </c>
      <c r="Y25" s="60">
        <v>9708267</v>
      </c>
      <c r="Z25" s="140">
        <v>7.88</v>
      </c>
      <c r="AA25" s="155">
        <v>246273754</v>
      </c>
    </row>
    <row r="26" spans="1:27" ht="12.75">
      <c r="A26" s="183" t="s">
        <v>38</v>
      </c>
      <c r="B26" s="182"/>
      <c r="C26" s="155">
        <v>16329665</v>
      </c>
      <c r="D26" s="155">
        <v>0</v>
      </c>
      <c r="E26" s="156">
        <v>15730018</v>
      </c>
      <c r="F26" s="60">
        <v>15730018</v>
      </c>
      <c r="G26" s="60">
        <v>1354941</v>
      </c>
      <c r="H26" s="60">
        <v>1337530</v>
      </c>
      <c r="I26" s="60">
        <v>1328747</v>
      </c>
      <c r="J26" s="60">
        <v>4021218</v>
      </c>
      <c r="K26" s="60">
        <v>1328747</v>
      </c>
      <c r="L26" s="60">
        <v>1328747</v>
      </c>
      <c r="M26" s="60">
        <v>1328747</v>
      </c>
      <c r="N26" s="60">
        <v>3986241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8007459</v>
      </c>
      <c r="X26" s="60">
        <v>7865010</v>
      </c>
      <c r="Y26" s="60">
        <v>142449</v>
      </c>
      <c r="Z26" s="140">
        <v>1.81</v>
      </c>
      <c r="AA26" s="155">
        <v>15730018</v>
      </c>
    </row>
    <row r="27" spans="1:27" ht="12.75">
      <c r="A27" s="183" t="s">
        <v>118</v>
      </c>
      <c r="B27" s="182"/>
      <c r="C27" s="155">
        <v>154174414</v>
      </c>
      <c r="D27" s="155">
        <v>0</v>
      </c>
      <c r="E27" s="156">
        <v>117111545</v>
      </c>
      <c r="F27" s="60">
        <v>117111545</v>
      </c>
      <c r="G27" s="60">
        <v>23215815</v>
      </c>
      <c r="H27" s="60">
        <v>54586</v>
      </c>
      <c r="I27" s="60">
        <v>98734</v>
      </c>
      <c r="J27" s="60">
        <v>23369135</v>
      </c>
      <c r="K27" s="60">
        <v>103555</v>
      </c>
      <c r="L27" s="60">
        <v>124081</v>
      </c>
      <c r="M27" s="60">
        <v>666139</v>
      </c>
      <c r="N27" s="60">
        <v>893775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24262910</v>
      </c>
      <c r="X27" s="60">
        <v>58555770</v>
      </c>
      <c r="Y27" s="60">
        <v>-34292860</v>
      </c>
      <c r="Z27" s="140">
        <v>-58.56</v>
      </c>
      <c r="AA27" s="155">
        <v>117111545</v>
      </c>
    </row>
    <row r="28" spans="1:27" ht="12.75">
      <c r="A28" s="183" t="s">
        <v>39</v>
      </c>
      <c r="B28" s="182"/>
      <c r="C28" s="155">
        <v>106505409</v>
      </c>
      <c r="D28" s="155">
        <v>0</v>
      </c>
      <c r="E28" s="156">
        <v>77806066</v>
      </c>
      <c r="F28" s="60">
        <v>77806066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38903034</v>
      </c>
      <c r="Y28" s="60">
        <v>-38903034</v>
      </c>
      <c r="Z28" s="140">
        <v>-100</v>
      </c>
      <c r="AA28" s="155">
        <v>77806066</v>
      </c>
    </row>
    <row r="29" spans="1:27" ht="12.75">
      <c r="A29" s="183" t="s">
        <v>40</v>
      </c>
      <c r="B29" s="182"/>
      <c r="C29" s="155">
        <v>21733327</v>
      </c>
      <c r="D29" s="155">
        <v>0</v>
      </c>
      <c r="E29" s="156">
        <v>8500000</v>
      </c>
      <c r="F29" s="60">
        <v>8500000</v>
      </c>
      <c r="G29" s="60">
        <v>42669</v>
      </c>
      <c r="H29" s="60">
        <v>71768</v>
      </c>
      <c r="I29" s="60">
        <v>731018</v>
      </c>
      <c r="J29" s="60">
        <v>845455</v>
      </c>
      <c r="K29" s="60">
        <v>749567</v>
      </c>
      <c r="L29" s="60">
        <v>831379</v>
      </c>
      <c r="M29" s="60">
        <v>2653928</v>
      </c>
      <c r="N29" s="60">
        <v>4234874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5080329</v>
      </c>
      <c r="X29" s="60">
        <v>4355717</v>
      </c>
      <c r="Y29" s="60">
        <v>724612</v>
      </c>
      <c r="Z29" s="140">
        <v>16.64</v>
      </c>
      <c r="AA29" s="155">
        <v>8500000</v>
      </c>
    </row>
    <row r="30" spans="1:27" ht="12.75">
      <c r="A30" s="183" t="s">
        <v>119</v>
      </c>
      <c r="B30" s="182"/>
      <c r="C30" s="155">
        <v>142514736</v>
      </c>
      <c r="D30" s="155">
        <v>0</v>
      </c>
      <c r="E30" s="156">
        <v>161997710</v>
      </c>
      <c r="F30" s="60">
        <v>161997710</v>
      </c>
      <c r="G30" s="60">
        <v>-4546437</v>
      </c>
      <c r="H30" s="60">
        <v>13464190</v>
      </c>
      <c r="I30" s="60">
        <v>5193929</v>
      </c>
      <c r="J30" s="60">
        <v>14111682</v>
      </c>
      <c r="K30" s="60">
        <v>2141509</v>
      </c>
      <c r="L30" s="60">
        <v>17275099</v>
      </c>
      <c r="M30" s="60">
        <v>63001143</v>
      </c>
      <c r="N30" s="60">
        <v>82417751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96529433</v>
      </c>
      <c r="X30" s="60">
        <v>83013672</v>
      </c>
      <c r="Y30" s="60">
        <v>13515761</v>
      </c>
      <c r="Z30" s="140">
        <v>16.28</v>
      </c>
      <c r="AA30" s="155">
        <v>161997710</v>
      </c>
    </row>
    <row r="31" spans="1:27" ht="12.75">
      <c r="A31" s="183" t="s">
        <v>120</v>
      </c>
      <c r="B31" s="182"/>
      <c r="C31" s="155">
        <v>12960218</v>
      </c>
      <c r="D31" s="155">
        <v>0</v>
      </c>
      <c r="E31" s="156">
        <v>3058744</v>
      </c>
      <c r="F31" s="60">
        <v>3058744</v>
      </c>
      <c r="G31" s="60">
        <v>403658</v>
      </c>
      <c r="H31" s="60">
        <v>1413673</v>
      </c>
      <c r="I31" s="60">
        <v>944780</v>
      </c>
      <c r="J31" s="60">
        <v>2762111</v>
      </c>
      <c r="K31" s="60">
        <v>1395158</v>
      </c>
      <c r="L31" s="60">
        <v>1448561</v>
      </c>
      <c r="M31" s="60">
        <v>1136258</v>
      </c>
      <c r="N31" s="60">
        <v>3979977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6742088</v>
      </c>
      <c r="X31" s="60">
        <v>1567415</v>
      </c>
      <c r="Y31" s="60">
        <v>5174673</v>
      </c>
      <c r="Z31" s="140">
        <v>330.14</v>
      </c>
      <c r="AA31" s="155">
        <v>3058744</v>
      </c>
    </row>
    <row r="32" spans="1:27" ht="12.75">
      <c r="A32" s="183" t="s">
        <v>121</v>
      </c>
      <c r="B32" s="182"/>
      <c r="C32" s="155">
        <v>5942282</v>
      </c>
      <c r="D32" s="155">
        <v>0</v>
      </c>
      <c r="E32" s="156">
        <v>112311678</v>
      </c>
      <c r="F32" s="60">
        <v>112311678</v>
      </c>
      <c r="G32" s="60">
        <v>9759539</v>
      </c>
      <c r="H32" s="60">
        <v>5031962</v>
      </c>
      <c r="I32" s="60">
        <v>5113640</v>
      </c>
      <c r="J32" s="60">
        <v>19905141</v>
      </c>
      <c r="K32" s="60">
        <v>13525713</v>
      </c>
      <c r="L32" s="60">
        <v>6262874</v>
      </c>
      <c r="M32" s="60">
        <v>12037532</v>
      </c>
      <c r="N32" s="60">
        <v>31826119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51731260</v>
      </c>
      <c r="X32" s="60">
        <v>57552694</v>
      </c>
      <c r="Y32" s="60">
        <v>-5821434</v>
      </c>
      <c r="Z32" s="140">
        <v>-10.11</v>
      </c>
      <c r="AA32" s="155">
        <v>112311678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71889</v>
      </c>
      <c r="I33" s="60">
        <v>190190</v>
      </c>
      <c r="J33" s="60">
        <v>262079</v>
      </c>
      <c r="K33" s="60">
        <v>350000</v>
      </c>
      <c r="L33" s="60">
        <v>130000</v>
      </c>
      <c r="M33" s="60">
        <v>1932017</v>
      </c>
      <c r="N33" s="60">
        <v>2412017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2674096</v>
      </c>
      <c r="X33" s="60"/>
      <c r="Y33" s="60">
        <v>2674096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131243186</v>
      </c>
      <c r="D34" s="155">
        <v>0</v>
      </c>
      <c r="E34" s="156">
        <v>136535919</v>
      </c>
      <c r="F34" s="60">
        <v>136535919</v>
      </c>
      <c r="G34" s="60">
        <v>888174</v>
      </c>
      <c r="H34" s="60">
        <v>1764439</v>
      </c>
      <c r="I34" s="60">
        <v>2783031</v>
      </c>
      <c r="J34" s="60">
        <v>5435644</v>
      </c>
      <c r="K34" s="60">
        <v>6502999</v>
      </c>
      <c r="L34" s="60">
        <v>7205289</v>
      </c>
      <c r="M34" s="60">
        <v>6514021</v>
      </c>
      <c r="N34" s="60">
        <v>20222309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25657953</v>
      </c>
      <c r="X34" s="60">
        <v>69966100</v>
      </c>
      <c r="Y34" s="60">
        <v>-44308147</v>
      </c>
      <c r="Z34" s="140">
        <v>-63.33</v>
      </c>
      <c r="AA34" s="155">
        <v>136535919</v>
      </c>
    </row>
    <row r="35" spans="1:27" ht="12.75">
      <c r="A35" s="181" t="s">
        <v>122</v>
      </c>
      <c r="B35" s="185"/>
      <c r="C35" s="155">
        <v>19499476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851045408</v>
      </c>
      <c r="D36" s="188">
        <f>SUM(D25:D35)</f>
        <v>0</v>
      </c>
      <c r="E36" s="189">
        <f t="shared" si="1"/>
        <v>879325434</v>
      </c>
      <c r="F36" s="190">
        <f t="shared" si="1"/>
        <v>879325434</v>
      </c>
      <c r="G36" s="190">
        <f t="shared" si="1"/>
        <v>51492382</v>
      </c>
      <c r="H36" s="190">
        <f t="shared" si="1"/>
        <v>47514561</v>
      </c>
      <c r="I36" s="190">
        <f t="shared" si="1"/>
        <v>37738682</v>
      </c>
      <c r="J36" s="190">
        <f t="shared" si="1"/>
        <v>136745625</v>
      </c>
      <c r="K36" s="190">
        <f t="shared" si="1"/>
        <v>47845341</v>
      </c>
      <c r="L36" s="190">
        <f t="shared" si="1"/>
        <v>56455397</v>
      </c>
      <c r="M36" s="190">
        <f t="shared" si="1"/>
        <v>112484310</v>
      </c>
      <c r="N36" s="190">
        <f t="shared" si="1"/>
        <v>216785048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353530673</v>
      </c>
      <c r="X36" s="190">
        <f t="shared" si="1"/>
        <v>444916290</v>
      </c>
      <c r="Y36" s="190">
        <f t="shared" si="1"/>
        <v>-91385617</v>
      </c>
      <c r="Z36" s="191">
        <f>+IF(X36&lt;&gt;0,+(Y36/X36)*100,0)</f>
        <v>-20.53995752774078</v>
      </c>
      <c r="AA36" s="188">
        <f>SUM(AA25:AA35)</f>
        <v>879325434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-124666463</v>
      </c>
      <c r="D38" s="199">
        <f>+D22-D36</f>
        <v>0</v>
      </c>
      <c r="E38" s="200">
        <f t="shared" si="2"/>
        <v>9480208</v>
      </c>
      <c r="F38" s="106">
        <f t="shared" si="2"/>
        <v>9480208</v>
      </c>
      <c r="G38" s="106">
        <f t="shared" si="2"/>
        <v>92995971</v>
      </c>
      <c r="H38" s="106">
        <f t="shared" si="2"/>
        <v>7960689</v>
      </c>
      <c r="I38" s="106">
        <f t="shared" si="2"/>
        <v>10272559</v>
      </c>
      <c r="J38" s="106">
        <f t="shared" si="2"/>
        <v>111229219</v>
      </c>
      <c r="K38" s="106">
        <f t="shared" si="2"/>
        <v>-2144315</v>
      </c>
      <c r="L38" s="106">
        <f t="shared" si="2"/>
        <v>-10931120</v>
      </c>
      <c r="M38" s="106">
        <f t="shared" si="2"/>
        <v>-16354393</v>
      </c>
      <c r="N38" s="106">
        <f t="shared" si="2"/>
        <v>-29429828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81799391</v>
      </c>
      <c r="X38" s="106">
        <f>IF(F22=F36,0,X22-X36)</f>
        <v>50351567</v>
      </c>
      <c r="Y38" s="106">
        <f t="shared" si="2"/>
        <v>31447824</v>
      </c>
      <c r="Z38" s="201">
        <f>+IF(X38&lt;&gt;0,+(Y38/X38)*100,0)</f>
        <v>62.45649514741021</v>
      </c>
      <c r="AA38" s="199">
        <f>+AA22-AA36</f>
        <v>9480208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72914000</v>
      </c>
      <c r="F39" s="60">
        <v>72914000</v>
      </c>
      <c r="G39" s="60">
        <v>33569000</v>
      </c>
      <c r="H39" s="60">
        <v>0</v>
      </c>
      <c r="I39" s="60">
        <v>2443765</v>
      </c>
      <c r="J39" s="60">
        <v>36012765</v>
      </c>
      <c r="K39" s="60">
        <v>0</v>
      </c>
      <c r="L39" s="60">
        <v>0</v>
      </c>
      <c r="M39" s="60">
        <v>3455000</v>
      </c>
      <c r="N39" s="60">
        <v>3455000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39467765</v>
      </c>
      <c r="X39" s="60">
        <v>51500000</v>
      </c>
      <c r="Y39" s="60">
        <v>-12032235</v>
      </c>
      <c r="Z39" s="140">
        <v>-23.36</v>
      </c>
      <c r="AA39" s="155">
        <v>72914000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-124666463</v>
      </c>
      <c r="D42" s="206">
        <f>SUM(D38:D41)</f>
        <v>0</v>
      </c>
      <c r="E42" s="207">
        <f t="shared" si="3"/>
        <v>82394208</v>
      </c>
      <c r="F42" s="88">
        <f t="shared" si="3"/>
        <v>82394208</v>
      </c>
      <c r="G42" s="88">
        <f t="shared" si="3"/>
        <v>126564971</v>
      </c>
      <c r="H42" s="88">
        <f t="shared" si="3"/>
        <v>7960689</v>
      </c>
      <c r="I42" s="88">
        <f t="shared" si="3"/>
        <v>12716324</v>
      </c>
      <c r="J42" s="88">
        <f t="shared" si="3"/>
        <v>147241984</v>
      </c>
      <c r="K42" s="88">
        <f t="shared" si="3"/>
        <v>-2144315</v>
      </c>
      <c r="L42" s="88">
        <f t="shared" si="3"/>
        <v>-10931120</v>
      </c>
      <c r="M42" s="88">
        <f t="shared" si="3"/>
        <v>-12899393</v>
      </c>
      <c r="N42" s="88">
        <f t="shared" si="3"/>
        <v>-25974828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121267156</v>
      </c>
      <c r="X42" s="88">
        <f t="shared" si="3"/>
        <v>101851567</v>
      </c>
      <c r="Y42" s="88">
        <f t="shared" si="3"/>
        <v>19415589</v>
      </c>
      <c r="Z42" s="208">
        <f>+IF(X42&lt;&gt;0,+(Y42/X42)*100,0)</f>
        <v>19.062631603890786</v>
      </c>
      <c r="AA42" s="206">
        <f>SUM(AA38:AA41)</f>
        <v>82394208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-124666463</v>
      </c>
      <c r="D44" s="210">
        <f>+D42-D43</f>
        <v>0</v>
      </c>
      <c r="E44" s="211">
        <f t="shared" si="4"/>
        <v>82394208</v>
      </c>
      <c r="F44" s="77">
        <f t="shared" si="4"/>
        <v>82394208</v>
      </c>
      <c r="G44" s="77">
        <f t="shared" si="4"/>
        <v>126564971</v>
      </c>
      <c r="H44" s="77">
        <f t="shared" si="4"/>
        <v>7960689</v>
      </c>
      <c r="I44" s="77">
        <f t="shared" si="4"/>
        <v>12716324</v>
      </c>
      <c r="J44" s="77">
        <f t="shared" si="4"/>
        <v>147241984</v>
      </c>
      <c r="K44" s="77">
        <f t="shared" si="4"/>
        <v>-2144315</v>
      </c>
      <c r="L44" s="77">
        <f t="shared" si="4"/>
        <v>-10931120</v>
      </c>
      <c r="M44" s="77">
        <f t="shared" si="4"/>
        <v>-12899393</v>
      </c>
      <c r="N44" s="77">
        <f t="shared" si="4"/>
        <v>-25974828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121267156</v>
      </c>
      <c r="X44" s="77">
        <f t="shared" si="4"/>
        <v>101851567</v>
      </c>
      <c r="Y44" s="77">
        <f t="shared" si="4"/>
        <v>19415589</v>
      </c>
      <c r="Z44" s="212">
        <f>+IF(X44&lt;&gt;0,+(Y44/X44)*100,0)</f>
        <v>19.062631603890786</v>
      </c>
      <c r="AA44" s="210">
        <f>+AA42-AA43</f>
        <v>82394208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-124666463</v>
      </c>
      <c r="D46" s="206">
        <f>SUM(D44:D45)</f>
        <v>0</v>
      </c>
      <c r="E46" s="207">
        <f t="shared" si="5"/>
        <v>82394208</v>
      </c>
      <c r="F46" s="88">
        <f t="shared" si="5"/>
        <v>82394208</v>
      </c>
      <c r="G46" s="88">
        <f t="shared" si="5"/>
        <v>126564971</v>
      </c>
      <c r="H46" s="88">
        <f t="shared" si="5"/>
        <v>7960689</v>
      </c>
      <c r="I46" s="88">
        <f t="shared" si="5"/>
        <v>12716324</v>
      </c>
      <c r="J46" s="88">
        <f t="shared" si="5"/>
        <v>147241984</v>
      </c>
      <c r="K46" s="88">
        <f t="shared" si="5"/>
        <v>-2144315</v>
      </c>
      <c r="L46" s="88">
        <f t="shared" si="5"/>
        <v>-10931120</v>
      </c>
      <c r="M46" s="88">
        <f t="shared" si="5"/>
        <v>-12899393</v>
      </c>
      <c r="N46" s="88">
        <f t="shared" si="5"/>
        <v>-25974828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121267156</v>
      </c>
      <c r="X46" s="88">
        <f t="shared" si="5"/>
        <v>101851567</v>
      </c>
      <c r="Y46" s="88">
        <f t="shared" si="5"/>
        <v>19415589</v>
      </c>
      <c r="Z46" s="208">
        <f>+IF(X46&lt;&gt;0,+(Y46/X46)*100,0)</f>
        <v>19.062631603890786</v>
      </c>
      <c r="AA46" s="206">
        <f>SUM(AA44:AA45)</f>
        <v>82394208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-124666463</v>
      </c>
      <c r="D48" s="217">
        <f>SUM(D46:D47)</f>
        <v>0</v>
      </c>
      <c r="E48" s="218">
        <f t="shared" si="6"/>
        <v>82394208</v>
      </c>
      <c r="F48" s="219">
        <f t="shared" si="6"/>
        <v>82394208</v>
      </c>
      <c r="G48" s="219">
        <f t="shared" si="6"/>
        <v>126564971</v>
      </c>
      <c r="H48" s="220">
        <f t="shared" si="6"/>
        <v>7960689</v>
      </c>
      <c r="I48" s="220">
        <f t="shared" si="6"/>
        <v>12716324</v>
      </c>
      <c r="J48" s="220">
        <f t="shared" si="6"/>
        <v>147241984</v>
      </c>
      <c r="K48" s="220">
        <f t="shared" si="6"/>
        <v>-2144315</v>
      </c>
      <c r="L48" s="220">
        <f t="shared" si="6"/>
        <v>-10931120</v>
      </c>
      <c r="M48" s="219">
        <f t="shared" si="6"/>
        <v>-12899393</v>
      </c>
      <c r="N48" s="219">
        <f t="shared" si="6"/>
        <v>-25974828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121267156</v>
      </c>
      <c r="X48" s="220">
        <f t="shared" si="6"/>
        <v>101851567</v>
      </c>
      <c r="Y48" s="220">
        <f t="shared" si="6"/>
        <v>19415589</v>
      </c>
      <c r="Z48" s="221">
        <f>+IF(X48&lt;&gt;0,+(Y48/X48)*100,0)</f>
        <v>19.062631603890786</v>
      </c>
      <c r="AA48" s="222">
        <f>SUM(AA46:AA47)</f>
        <v>82394208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76086021</v>
      </c>
      <c r="D5" s="153">
        <f>SUM(D6:D8)</f>
        <v>0</v>
      </c>
      <c r="E5" s="154">
        <f t="shared" si="0"/>
        <v>750000</v>
      </c>
      <c r="F5" s="100">
        <f t="shared" si="0"/>
        <v>750000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384328</v>
      </c>
      <c r="Y5" s="100">
        <f t="shared" si="0"/>
        <v>-384328</v>
      </c>
      <c r="Z5" s="137">
        <f>+IF(X5&lt;&gt;0,+(Y5/X5)*100,0)</f>
        <v>-100</v>
      </c>
      <c r="AA5" s="153">
        <f>SUM(AA6:AA8)</f>
        <v>750000</v>
      </c>
    </row>
    <row r="6" spans="1:27" ht="12.75">
      <c r="A6" s="138" t="s">
        <v>75</v>
      </c>
      <c r="B6" s="136"/>
      <c r="C6" s="155"/>
      <c r="D6" s="155"/>
      <c r="E6" s="156">
        <v>450000</v>
      </c>
      <c r="F6" s="60">
        <v>450000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230597</v>
      </c>
      <c r="Y6" s="60">
        <v>-230597</v>
      </c>
      <c r="Z6" s="140">
        <v>-100</v>
      </c>
      <c r="AA6" s="62">
        <v>450000</v>
      </c>
    </row>
    <row r="7" spans="1:27" ht="12.75">
      <c r="A7" s="138" t="s">
        <v>76</v>
      </c>
      <c r="B7" s="136"/>
      <c r="C7" s="157">
        <v>76086021</v>
      </c>
      <c r="D7" s="157"/>
      <c r="E7" s="158">
        <v>300000</v>
      </c>
      <c r="F7" s="159">
        <v>300000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153731</v>
      </c>
      <c r="Y7" s="159">
        <v>-153731</v>
      </c>
      <c r="Z7" s="141">
        <v>-100</v>
      </c>
      <c r="AA7" s="225">
        <v>300000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8064000</v>
      </c>
      <c r="F9" s="100">
        <f t="shared" si="1"/>
        <v>8064000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4132295</v>
      </c>
      <c r="Y9" s="100">
        <f t="shared" si="1"/>
        <v>-4132295</v>
      </c>
      <c r="Z9" s="137">
        <f>+IF(X9&lt;&gt;0,+(Y9/X9)*100,0)</f>
        <v>-100</v>
      </c>
      <c r="AA9" s="102">
        <f>SUM(AA10:AA14)</f>
        <v>8064000</v>
      </c>
    </row>
    <row r="10" spans="1:27" ht="12.75">
      <c r="A10" s="138" t="s">
        <v>79</v>
      </c>
      <c r="B10" s="136"/>
      <c r="C10" s="155"/>
      <c r="D10" s="155"/>
      <c r="E10" s="156">
        <v>150000</v>
      </c>
      <c r="F10" s="60">
        <v>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76866</v>
      </c>
      <c r="Y10" s="60">
        <v>-76866</v>
      </c>
      <c r="Z10" s="140">
        <v>-100</v>
      </c>
      <c r="AA10" s="62">
        <v>150000</v>
      </c>
    </row>
    <row r="11" spans="1:27" ht="12.75">
      <c r="A11" s="138" t="s">
        <v>80</v>
      </c>
      <c r="B11" s="136"/>
      <c r="C11" s="155"/>
      <c r="D11" s="155"/>
      <c r="E11" s="156">
        <v>7914000</v>
      </c>
      <c r="F11" s="60">
        <v>7914000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4055429</v>
      </c>
      <c r="Y11" s="60">
        <v>-4055429</v>
      </c>
      <c r="Z11" s="140">
        <v>-100</v>
      </c>
      <c r="AA11" s="62">
        <v>7914000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10000000</v>
      </c>
      <c r="F15" s="100">
        <f t="shared" si="2"/>
        <v>10000000</v>
      </c>
      <c r="G15" s="100">
        <f t="shared" si="2"/>
        <v>0</v>
      </c>
      <c r="H15" s="100">
        <f t="shared" si="2"/>
        <v>9375348</v>
      </c>
      <c r="I15" s="100">
        <f t="shared" si="2"/>
        <v>5162543</v>
      </c>
      <c r="J15" s="100">
        <f t="shared" si="2"/>
        <v>14537891</v>
      </c>
      <c r="K15" s="100">
        <f t="shared" si="2"/>
        <v>7442976</v>
      </c>
      <c r="L15" s="100">
        <f t="shared" si="2"/>
        <v>1949201</v>
      </c>
      <c r="M15" s="100">
        <f t="shared" si="2"/>
        <v>9763336</v>
      </c>
      <c r="N15" s="100">
        <f t="shared" si="2"/>
        <v>19155513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33693404</v>
      </c>
      <c r="X15" s="100">
        <f t="shared" si="2"/>
        <v>5124373</v>
      </c>
      <c r="Y15" s="100">
        <f t="shared" si="2"/>
        <v>28569031</v>
      </c>
      <c r="Z15" s="137">
        <f>+IF(X15&lt;&gt;0,+(Y15/X15)*100,0)</f>
        <v>557.5127142384054</v>
      </c>
      <c r="AA15" s="102">
        <f>SUM(AA16:AA18)</f>
        <v>10000000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>
        <v>9375348</v>
      </c>
      <c r="I16" s="60">
        <v>5162543</v>
      </c>
      <c r="J16" s="60">
        <v>14537891</v>
      </c>
      <c r="K16" s="60">
        <v>7442976</v>
      </c>
      <c r="L16" s="60">
        <v>1949201</v>
      </c>
      <c r="M16" s="60">
        <v>9763336</v>
      </c>
      <c r="N16" s="60">
        <v>19155513</v>
      </c>
      <c r="O16" s="60"/>
      <c r="P16" s="60"/>
      <c r="Q16" s="60"/>
      <c r="R16" s="60"/>
      <c r="S16" s="60"/>
      <c r="T16" s="60"/>
      <c r="U16" s="60"/>
      <c r="V16" s="60"/>
      <c r="W16" s="60">
        <v>33693404</v>
      </c>
      <c r="X16" s="60"/>
      <c r="Y16" s="60">
        <v>33693404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10000000</v>
      </c>
      <c r="F17" s="60">
        <v>10000000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5124373</v>
      </c>
      <c r="Y17" s="60">
        <v>-5124373</v>
      </c>
      <c r="Z17" s="140">
        <v>-100</v>
      </c>
      <c r="AA17" s="62">
        <v>10000000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55000000</v>
      </c>
      <c r="F19" s="100">
        <f t="shared" si="3"/>
        <v>55000000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28184052</v>
      </c>
      <c r="Y19" s="100">
        <f t="shared" si="3"/>
        <v>-28184052</v>
      </c>
      <c r="Z19" s="137">
        <f>+IF(X19&lt;&gt;0,+(Y19/X19)*100,0)</f>
        <v>-100</v>
      </c>
      <c r="AA19" s="102">
        <f>SUM(AA20:AA23)</f>
        <v>55000000</v>
      </c>
    </row>
    <row r="20" spans="1:27" ht="12.75">
      <c r="A20" s="138" t="s">
        <v>89</v>
      </c>
      <c r="B20" s="136"/>
      <c r="C20" s="155"/>
      <c r="D20" s="155"/>
      <c r="E20" s="156">
        <v>10000000</v>
      </c>
      <c r="F20" s="60">
        <v>10000000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5124373</v>
      </c>
      <c r="Y20" s="60">
        <v>-5124373</v>
      </c>
      <c r="Z20" s="140">
        <v>-100</v>
      </c>
      <c r="AA20" s="62">
        <v>10000000</v>
      </c>
    </row>
    <row r="21" spans="1:27" ht="12.75">
      <c r="A21" s="138" t="s">
        <v>90</v>
      </c>
      <c r="B21" s="136"/>
      <c r="C21" s="155"/>
      <c r="D21" s="155"/>
      <c r="E21" s="156">
        <v>30000000</v>
      </c>
      <c r="F21" s="60">
        <v>30000000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15373119</v>
      </c>
      <c r="Y21" s="60">
        <v>-15373119</v>
      </c>
      <c r="Z21" s="140">
        <v>-100</v>
      </c>
      <c r="AA21" s="62">
        <v>30000000</v>
      </c>
    </row>
    <row r="22" spans="1:27" ht="12.75">
      <c r="A22" s="138" t="s">
        <v>91</v>
      </c>
      <c r="B22" s="136"/>
      <c r="C22" s="157"/>
      <c r="D22" s="157"/>
      <c r="E22" s="158">
        <v>15000000</v>
      </c>
      <c r="F22" s="159">
        <v>15000000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7686560</v>
      </c>
      <c r="Y22" s="159">
        <v>-7686560</v>
      </c>
      <c r="Z22" s="141">
        <v>-100</v>
      </c>
      <c r="AA22" s="225">
        <v>15000000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2365000</v>
      </c>
      <c r="F24" s="100">
        <v>2365000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2365000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76086021</v>
      </c>
      <c r="D25" s="217">
        <f>+D5+D9+D15+D19+D24</f>
        <v>0</v>
      </c>
      <c r="E25" s="230">
        <f t="shared" si="4"/>
        <v>76179000</v>
      </c>
      <c r="F25" s="219">
        <f t="shared" si="4"/>
        <v>76179000</v>
      </c>
      <c r="G25" s="219">
        <f t="shared" si="4"/>
        <v>0</v>
      </c>
      <c r="H25" s="219">
        <f t="shared" si="4"/>
        <v>9375348</v>
      </c>
      <c r="I25" s="219">
        <f t="shared" si="4"/>
        <v>5162543</v>
      </c>
      <c r="J25" s="219">
        <f t="shared" si="4"/>
        <v>14537891</v>
      </c>
      <c r="K25" s="219">
        <f t="shared" si="4"/>
        <v>7442976</v>
      </c>
      <c r="L25" s="219">
        <f t="shared" si="4"/>
        <v>1949201</v>
      </c>
      <c r="M25" s="219">
        <f t="shared" si="4"/>
        <v>9763336</v>
      </c>
      <c r="N25" s="219">
        <f t="shared" si="4"/>
        <v>19155513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33693404</v>
      </c>
      <c r="X25" s="219">
        <f t="shared" si="4"/>
        <v>37825048</v>
      </c>
      <c r="Y25" s="219">
        <f t="shared" si="4"/>
        <v>-4131644</v>
      </c>
      <c r="Z25" s="231">
        <f>+IF(X25&lt;&gt;0,+(Y25/X25)*100,0)</f>
        <v>-10.923037030911368</v>
      </c>
      <c r="AA25" s="232">
        <f>+AA5+AA9+AA15+AA19+AA24</f>
        <v>76179000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56729517</v>
      </c>
      <c r="D28" s="155"/>
      <c r="E28" s="156">
        <v>72914000</v>
      </c>
      <c r="F28" s="60">
        <v>72914000</v>
      </c>
      <c r="G28" s="60"/>
      <c r="H28" s="60">
        <v>9375347</v>
      </c>
      <c r="I28" s="60">
        <v>5162543</v>
      </c>
      <c r="J28" s="60">
        <v>14537890</v>
      </c>
      <c r="K28" s="60">
        <v>7442976</v>
      </c>
      <c r="L28" s="60">
        <v>1949201</v>
      </c>
      <c r="M28" s="60">
        <v>9763337</v>
      </c>
      <c r="N28" s="60">
        <v>19155514</v>
      </c>
      <c r="O28" s="60"/>
      <c r="P28" s="60"/>
      <c r="Q28" s="60"/>
      <c r="R28" s="60"/>
      <c r="S28" s="60"/>
      <c r="T28" s="60"/>
      <c r="U28" s="60"/>
      <c r="V28" s="60"/>
      <c r="W28" s="60">
        <v>33693404</v>
      </c>
      <c r="X28" s="60">
        <v>51500000</v>
      </c>
      <c r="Y28" s="60">
        <v>-17806596</v>
      </c>
      <c r="Z28" s="140">
        <v>-34.58</v>
      </c>
      <c r="AA28" s="155">
        <v>72914000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56729517</v>
      </c>
      <c r="D32" s="210">
        <f>SUM(D28:D31)</f>
        <v>0</v>
      </c>
      <c r="E32" s="211">
        <f t="shared" si="5"/>
        <v>72914000</v>
      </c>
      <c r="F32" s="77">
        <f t="shared" si="5"/>
        <v>72914000</v>
      </c>
      <c r="G32" s="77">
        <f t="shared" si="5"/>
        <v>0</v>
      </c>
      <c r="H32" s="77">
        <f t="shared" si="5"/>
        <v>9375347</v>
      </c>
      <c r="I32" s="77">
        <f t="shared" si="5"/>
        <v>5162543</v>
      </c>
      <c r="J32" s="77">
        <f t="shared" si="5"/>
        <v>14537890</v>
      </c>
      <c r="K32" s="77">
        <f t="shared" si="5"/>
        <v>7442976</v>
      </c>
      <c r="L32" s="77">
        <f t="shared" si="5"/>
        <v>1949201</v>
      </c>
      <c r="M32" s="77">
        <f t="shared" si="5"/>
        <v>9763337</v>
      </c>
      <c r="N32" s="77">
        <f t="shared" si="5"/>
        <v>19155514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33693404</v>
      </c>
      <c r="X32" s="77">
        <f t="shared" si="5"/>
        <v>51500000</v>
      </c>
      <c r="Y32" s="77">
        <f t="shared" si="5"/>
        <v>-17806596</v>
      </c>
      <c r="Z32" s="212">
        <f>+IF(X32&lt;&gt;0,+(Y32/X32)*100,0)</f>
        <v>-34.5759145631068</v>
      </c>
      <c r="AA32" s="79">
        <f>SUM(AA28:AA31)</f>
        <v>72914000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19356504</v>
      </c>
      <c r="D35" s="155"/>
      <c r="E35" s="156">
        <v>3265000</v>
      </c>
      <c r="F35" s="60">
        <v>3265000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1673214</v>
      </c>
      <c r="Y35" s="60">
        <v>-1673214</v>
      </c>
      <c r="Z35" s="140">
        <v>-100</v>
      </c>
      <c r="AA35" s="62">
        <v>3265000</v>
      </c>
    </row>
    <row r="36" spans="1:27" ht="12.75">
      <c r="A36" s="238" t="s">
        <v>139</v>
      </c>
      <c r="B36" s="149"/>
      <c r="C36" s="222">
        <f aca="true" t="shared" si="6" ref="C36:Y36">SUM(C32:C35)</f>
        <v>76086021</v>
      </c>
      <c r="D36" s="222">
        <f>SUM(D32:D35)</f>
        <v>0</v>
      </c>
      <c r="E36" s="218">
        <f t="shared" si="6"/>
        <v>76179000</v>
      </c>
      <c r="F36" s="220">
        <f t="shared" si="6"/>
        <v>76179000</v>
      </c>
      <c r="G36" s="220">
        <f t="shared" si="6"/>
        <v>0</v>
      </c>
      <c r="H36" s="220">
        <f t="shared" si="6"/>
        <v>9375347</v>
      </c>
      <c r="I36" s="220">
        <f t="shared" si="6"/>
        <v>5162543</v>
      </c>
      <c r="J36" s="220">
        <f t="shared" si="6"/>
        <v>14537890</v>
      </c>
      <c r="K36" s="220">
        <f t="shared" si="6"/>
        <v>7442976</v>
      </c>
      <c r="L36" s="220">
        <f t="shared" si="6"/>
        <v>1949201</v>
      </c>
      <c r="M36" s="220">
        <f t="shared" si="6"/>
        <v>9763337</v>
      </c>
      <c r="N36" s="220">
        <f t="shared" si="6"/>
        <v>19155514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33693404</v>
      </c>
      <c r="X36" s="220">
        <f t="shared" si="6"/>
        <v>53173214</v>
      </c>
      <c r="Y36" s="220">
        <f t="shared" si="6"/>
        <v>-19479810</v>
      </c>
      <c r="Z36" s="221">
        <f>+IF(X36&lt;&gt;0,+(Y36/X36)*100,0)</f>
        <v>-36.63462960881018</v>
      </c>
      <c r="AA36" s="239">
        <f>SUM(AA32:AA35)</f>
        <v>76179000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1630244</v>
      </c>
      <c r="D6" s="155"/>
      <c r="E6" s="59"/>
      <c r="F6" s="60"/>
      <c r="G6" s="60">
        <v>14387000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>
        <v>1125441</v>
      </c>
      <c r="D7" s="155"/>
      <c r="E7" s="59">
        <v>1116578</v>
      </c>
      <c r="F7" s="60">
        <v>1116578</v>
      </c>
      <c r="G7" s="60">
        <v>537492</v>
      </c>
      <c r="H7" s="60">
        <v>1125441</v>
      </c>
      <c r="I7" s="60">
        <v>1125441</v>
      </c>
      <c r="J7" s="60">
        <v>1125441</v>
      </c>
      <c r="K7" s="60">
        <v>1125441</v>
      </c>
      <c r="L7" s="60">
        <v>1125441</v>
      </c>
      <c r="M7" s="60">
        <v>1125441</v>
      </c>
      <c r="N7" s="60">
        <v>1125441</v>
      </c>
      <c r="O7" s="60"/>
      <c r="P7" s="60"/>
      <c r="Q7" s="60"/>
      <c r="R7" s="60"/>
      <c r="S7" s="60"/>
      <c r="T7" s="60"/>
      <c r="U7" s="60"/>
      <c r="V7" s="60"/>
      <c r="W7" s="60">
        <v>1125441</v>
      </c>
      <c r="X7" s="60">
        <v>558289</v>
      </c>
      <c r="Y7" s="60">
        <v>567152</v>
      </c>
      <c r="Z7" s="140">
        <v>101.59</v>
      </c>
      <c r="AA7" s="62">
        <v>1116578</v>
      </c>
    </row>
    <row r="8" spans="1:27" ht="12.75">
      <c r="A8" s="249" t="s">
        <v>145</v>
      </c>
      <c r="B8" s="182"/>
      <c r="C8" s="155">
        <v>58494723</v>
      </c>
      <c r="D8" s="155"/>
      <c r="E8" s="59">
        <v>114524981</v>
      </c>
      <c r="F8" s="60">
        <v>114524981</v>
      </c>
      <c r="G8" s="60">
        <v>131183738</v>
      </c>
      <c r="H8" s="60">
        <v>153040109</v>
      </c>
      <c r="I8" s="60">
        <v>77111838</v>
      </c>
      <c r="J8" s="60">
        <v>77111838</v>
      </c>
      <c r="K8" s="60">
        <v>88446624</v>
      </c>
      <c r="L8" s="60">
        <v>99041142</v>
      </c>
      <c r="M8" s="60">
        <v>115068213</v>
      </c>
      <c r="N8" s="60">
        <v>115068213</v>
      </c>
      <c r="O8" s="60"/>
      <c r="P8" s="60"/>
      <c r="Q8" s="60"/>
      <c r="R8" s="60"/>
      <c r="S8" s="60"/>
      <c r="T8" s="60"/>
      <c r="U8" s="60"/>
      <c r="V8" s="60"/>
      <c r="W8" s="60">
        <v>115068213</v>
      </c>
      <c r="X8" s="60">
        <v>57262491</v>
      </c>
      <c r="Y8" s="60">
        <v>57805722</v>
      </c>
      <c r="Z8" s="140">
        <v>100.95</v>
      </c>
      <c r="AA8" s="62">
        <v>114524981</v>
      </c>
    </row>
    <row r="9" spans="1:27" ht="12.75">
      <c r="A9" s="249" t="s">
        <v>146</v>
      </c>
      <c r="B9" s="182"/>
      <c r="C9" s="155">
        <v>13663480</v>
      </c>
      <c r="D9" s="155"/>
      <c r="E9" s="59"/>
      <c r="F9" s="60"/>
      <c r="G9" s="60">
        <v>31776996</v>
      </c>
      <c r="H9" s="60">
        <v>85076973</v>
      </c>
      <c r="I9" s="60">
        <v>32466567</v>
      </c>
      <c r="J9" s="60">
        <v>32466567</v>
      </c>
      <c r="K9" s="60">
        <v>30416847</v>
      </c>
      <c r="L9" s="60">
        <v>25044063</v>
      </c>
      <c r="M9" s="60">
        <v>7683442</v>
      </c>
      <c r="N9" s="60">
        <v>7683442</v>
      </c>
      <c r="O9" s="60"/>
      <c r="P9" s="60"/>
      <c r="Q9" s="60"/>
      <c r="R9" s="60"/>
      <c r="S9" s="60"/>
      <c r="T9" s="60"/>
      <c r="U9" s="60"/>
      <c r="V9" s="60"/>
      <c r="W9" s="60">
        <v>7683442</v>
      </c>
      <c r="X9" s="60"/>
      <c r="Y9" s="60">
        <v>7683442</v>
      </c>
      <c r="Z9" s="140"/>
      <c r="AA9" s="62"/>
    </row>
    <row r="10" spans="1:27" ht="12.75">
      <c r="A10" s="249" t="s">
        <v>147</v>
      </c>
      <c r="B10" s="182"/>
      <c r="C10" s="155">
        <v>20203215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1563579</v>
      </c>
      <c r="D11" s="155"/>
      <c r="E11" s="59">
        <v>425677</v>
      </c>
      <c r="F11" s="60">
        <v>425677</v>
      </c>
      <c r="G11" s="60">
        <v>1362578</v>
      </c>
      <c r="H11" s="60">
        <v>1630608</v>
      </c>
      <c r="I11" s="60">
        <v>1174458</v>
      </c>
      <c r="J11" s="60">
        <v>1174458</v>
      </c>
      <c r="K11" s="60">
        <v>1529904</v>
      </c>
      <c r="L11" s="60">
        <v>2608944</v>
      </c>
      <c r="M11" s="60">
        <v>3297685</v>
      </c>
      <c r="N11" s="60">
        <v>3297685</v>
      </c>
      <c r="O11" s="60"/>
      <c r="P11" s="60"/>
      <c r="Q11" s="60"/>
      <c r="R11" s="60"/>
      <c r="S11" s="60"/>
      <c r="T11" s="60"/>
      <c r="U11" s="60"/>
      <c r="V11" s="60"/>
      <c r="W11" s="60">
        <v>3297685</v>
      </c>
      <c r="X11" s="60">
        <v>212839</v>
      </c>
      <c r="Y11" s="60">
        <v>3084846</v>
      </c>
      <c r="Z11" s="140">
        <v>1449.38</v>
      </c>
      <c r="AA11" s="62">
        <v>425677</v>
      </c>
    </row>
    <row r="12" spans="1:27" ht="12.75">
      <c r="A12" s="250" t="s">
        <v>56</v>
      </c>
      <c r="B12" s="251"/>
      <c r="C12" s="168">
        <f aca="true" t="shared" si="0" ref="C12:Y12">SUM(C6:C11)</f>
        <v>96680682</v>
      </c>
      <c r="D12" s="168">
        <f>SUM(D6:D11)</f>
        <v>0</v>
      </c>
      <c r="E12" s="72">
        <f t="shared" si="0"/>
        <v>116067236</v>
      </c>
      <c r="F12" s="73">
        <f t="shared" si="0"/>
        <v>116067236</v>
      </c>
      <c r="G12" s="73">
        <f t="shared" si="0"/>
        <v>179247804</v>
      </c>
      <c r="H12" s="73">
        <f t="shared" si="0"/>
        <v>240873131</v>
      </c>
      <c r="I12" s="73">
        <f t="shared" si="0"/>
        <v>111878304</v>
      </c>
      <c r="J12" s="73">
        <f t="shared" si="0"/>
        <v>111878304</v>
      </c>
      <c r="K12" s="73">
        <f t="shared" si="0"/>
        <v>121518816</v>
      </c>
      <c r="L12" s="73">
        <f t="shared" si="0"/>
        <v>127819590</v>
      </c>
      <c r="M12" s="73">
        <f t="shared" si="0"/>
        <v>127174781</v>
      </c>
      <c r="N12" s="73">
        <f t="shared" si="0"/>
        <v>127174781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127174781</v>
      </c>
      <c r="X12" s="73">
        <f t="shared" si="0"/>
        <v>58033619</v>
      </c>
      <c r="Y12" s="73">
        <f t="shared" si="0"/>
        <v>69141162</v>
      </c>
      <c r="Z12" s="170">
        <f>+IF(X12&lt;&gt;0,+(Y12/X12)*100,0)</f>
        <v>119.13984202846284</v>
      </c>
      <c r="AA12" s="74">
        <f>SUM(AA6:AA11)</f>
        <v>116067236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1093733</v>
      </c>
      <c r="F15" s="60">
        <v>1093733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546867</v>
      </c>
      <c r="Y15" s="60">
        <v>-546867</v>
      </c>
      <c r="Z15" s="140">
        <v>-100</v>
      </c>
      <c r="AA15" s="62">
        <v>1093733</v>
      </c>
    </row>
    <row r="16" spans="1:27" ht="12.75">
      <c r="A16" s="249" t="s">
        <v>151</v>
      </c>
      <c r="B16" s="182"/>
      <c r="C16" s="155">
        <v>46260000</v>
      </c>
      <c r="D16" s="155"/>
      <c r="E16" s="59"/>
      <c r="F16" s="60"/>
      <c r="G16" s="159">
        <v>1125441</v>
      </c>
      <c r="H16" s="159">
        <v>537492</v>
      </c>
      <c r="I16" s="159">
        <v>537492</v>
      </c>
      <c r="J16" s="60">
        <v>537492</v>
      </c>
      <c r="K16" s="159">
        <v>537492</v>
      </c>
      <c r="L16" s="159">
        <v>537492</v>
      </c>
      <c r="M16" s="60">
        <v>537492</v>
      </c>
      <c r="N16" s="159">
        <v>537492</v>
      </c>
      <c r="O16" s="159"/>
      <c r="P16" s="159"/>
      <c r="Q16" s="60"/>
      <c r="R16" s="159"/>
      <c r="S16" s="159"/>
      <c r="T16" s="60"/>
      <c r="U16" s="159"/>
      <c r="V16" s="159"/>
      <c r="W16" s="159">
        <v>537492</v>
      </c>
      <c r="X16" s="60"/>
      <c r="Y16" s="159">
        <v>537492</v>
      </c>
      <c r="Z16" s="141"/>
      <c r="AA16" s="225"/>
    </row>
    <row r="17" spans="1:27" ht="12.75">
      <c r="A17" s="249" t="s">
        <v>152</v>
      </c>
      <c r="B17" s="182"/>
      <c r="C17" s="155">
        <v>52826400</v>
      </c>
      <c r="D17" s="155"/>
      <c r="E17" s="59">
        <v>97027358</v>
      </c>
      <c r="F17" s="60">
        <v>97027358</v>
      </c>
      <c r="G17" s="60">
        <v>51996400</v>
      </c>
      <c r="H17" s="60">
        <v>51996400</v>
      </c>
      <c r="I17" s="60">
        <v>51996400</v>
      </c>
      <c r="J17" s="60">
        <v>51996400</v>
      </c>
      <c r="K17" s="60">
        <v>51996400</v>
      </c>
      <c r="L17" s="60">
        <v>52826400</v>
      </c>
      <c r="M17" s="60">
        <v>52826400</v>
      </c>
      <c r="N17" s="60">
        <v>52826400</v>
      </c>
      <c r="O17" s="60"/>
      <c r="P17" s="60"/>
      <c r="Q17" s="60"/>
      <c r="R17" s="60"/>
      <c r="S17" s="60"/>
      <c r="T17" s="60"/>
      <c r="U17" s="60"/>
      <c r="V17" s="60"/>
      <c r="W17" s="60">
        <v>52826400</v>
      </c>
      <c r="X17" s="60">
        <v>48513679</v>
      </c>
      <c r="Y17" s="60">
        <v>4312721</v>
      </c>
      <c r="Z17" s="140">
        <v>8.89</v>
      </c>
      <c r="AA17" s="62">
        <v>97027358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1780349749</v>
      </c>
      <c r="D19" s="155"/>
      <c r="E19" s="59">
        <v>3034333890</v>
      </c>
      <c r="F19" s="60">
        <v>3034333890</v>
      </c>
      <c r="G19" s="60">
        <v>1789568971</v>
      </c>
      <c r="H19" s="60">
        <v>1789568971</v>
      </c>
      <c r="I19" s="60">
        <v>1789568971</v>
      </c>
      <c r="J19" s="60">
        <v>1789568971</v>
      </c>
      <c r="K19" s="60">
        <v>1789568971</v>
      </c>
      <c r="L19" s="60">
        <v>1780349750</v>
      </c>
      <c r="M19" s="60">
        <v>1780349750</v>
      </c>
      <c r="N19" s="60">
        <v>1780349750</v>
      </c>
      <c r="O19" s="60"/>
      <c r="P19" s="60"/>
      <c r="Q19" s="60"/>
      <c r="R19" s="60"/>
      <c r="S19" s="60"/>
      <c r="T19" s="60"/>
      <c r="U19" s="60"/>
      <c r="V19" s="60"/>
      <c r="W19" s="60">
        <v>1780349750</v>
      </c>
      <c r="X19" s="60">
        <v>1517166945</v>
      </c>
      <c r="Y19" s="60">
        <v>263182805</v>
      </c>
      <c r="Z19" s="140">
        <v>17.35</v>
      </c>
      <c r="AA19" s="62">
        <v>3034333890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3231570</v>
      </c>
      <c r="D21" s="155"/>
      <c r="E21" s="59">
        <v>4637922</v>
      </c>
      <c r="F21" s="60">
        <v>4637922</v>
      </c>
      <c r="G21" s="60">
        <v>3231570</v>
      </c>
      <c r="H21" s="60">
        <v>3231570</v>
      </c>
      <c r="I21" s="60">
        <v>3231570</v>
      </c>
      <c r="J21" s="60">
        <v>3231570</v>
      </c>
      <c r="K21" s="60">
        <v>3231570</v>
      </c>
      <c r="L21" s="60">
        <v>3231570</v>
      </c>
      <c r="M21" s="60">
        <v>3231570</v>
      </c>
      <c r="N21" s="60">
        <v>3231570</v>
      </c>
      <c r="O21" s="60"/>
      <c r="P21" s="60"/>
      <c r="Q21" s="60"/>
      <c r="R21" s="60"/>
      <c r="S21" s="60"/>
      <c r="T21" s="60"/>
      <c r="U21" s="60"/>
      <c r="V21" s="60"/>
      <c r="W21" s="60">
        <v>3231570</v>
      </c>
      <c r="X21" s="60">
        <v>2318961</v>
      </c>
      <c r="Y21" s="60">
        <v>912609</v>
      </c>
      <c r="Z21" s="140">
        <v>39.35</v>
      </c>
      <c r="AA21" s="62">
        <v>4637922</v>
      </c>
    </row>
    <row r="22" spans="1:27" ht="12.75">
      <c r="A22" s="249" t="s">
        <v>157</v>
      </c>
      <c r="B22" s="182"/>
      <c r="C22" s="155">
        <v>1686129</v>
      </c>
      <c r="D22" s="155"/>
      <c r="E22" s="59">
        <v>80873</v>
      </c>
      <c r="F22" s="60">
        <v>80873</v>
      </c>
      <c r="G22" s="60">
        <v>1686130</v>
      </c>
      <c r="H22" s="60">
        <v>1686129</v>
      </c>
      <c r="I22" s="60">
        <v>1686129</v>
      </c>
      <c r="J22" s="60">
        <v>1686129</v>
      </c>
      <c r="K22" s="60">
        <v>1686130</v>
      </c>
      <c r="L22" s="60">
        <v>1686130</v>
      </c>
      <c r="M22" s="60">
        <v>1686130</v>
      </c>
      <c r="N22" s="60">
        <v>1686130</v>
      </c>
      <c r="O22" s="60"/>
      <c r="P22" s="60"/>
      <c r="Q22" s="60"/>
      <c r="R22" s="60"/>
      <c r="S22" s="60"/>
      <c r="T22" s="60"/>
      <c r="U22" s="60"/>
      <c r="V22" s="60"/>
      <c r="W22" s="60">
        <v>1686130</v>
      </c>
      <c r="X22" s="60">
        <v>40437</v>
      </c>
      <c r="Y22" s="60">
        <v>1645693</v>
      </c>
      <c r="Z22" s="140">
        <v>4069.77</v>
      </c>
      <c r="AA22" s="62">
        <v>80873</v>
      </c>
    </row>
    <row r="23" spans="1:27" ht="12.75">
      <c r="A23" s="249" t="s">
        <v>158</v>
      </c>
      <c r="B23" s="182"/>
      <c r="C23" s="155">
        <v>537492</v>
      </c>
      <c r="D23" s="155"/>
      <c r="E23" s="59"/>
      <c r="F23" s="60"/>
      <c r="G23" s="159">
        <v>46260000</v>
      </c>
      <c r="H23" s="159">
        <v>46260000</v>
      </c>
      <c r="I23" s="159">
        <v>46260000</v>
      </c>
      <c r="J23" s="60">
        <v>46260000</v>
      </c>
      <c r="K23" s="159">
        <v>46260000</v>
      </c>
      <c r="L23" s="159">
        <v>46260000</v>
      </c>
      <c r="M23" s="60">
        <v>46260000</v>
      </c>
      <c r="N23" s="159">
        <v>46260000</v>
      </c>
      <c r="O23" s="159"/>
      <c r="P23" s="159"/>
      <c r="Q23" s="60"/>
      <c r="R23" s="159"/>
      <c r="S23" s="159"/>
      <c r="T23" s="60"/>
      <c r="U23" s="159"/>
      <c r="V23" s="159"/>
      <c r="W23" s="159">
        <v>46260000</v>
      </c>
      <c r="X23" s="60"/>
      <c r="Y23" s="159">
        <v>46260000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1884891340</v>
      </c>
      <c r="D24" s="168">
        <f>SUM(D15:D23)</f>
        <v>0</v>
      </c>
      <c r="E24" s="76">
        <f t="shared" si="1"/>
        <v>3137173776</v>
      </c>
      <c r="F24" s="77">
        <f t="shared" si="1"/>
        <v>3137173776</v>
      </c>
      <c r="G24" s="77">
        <f t="shared" si="1"/>
        <v>1893868512</v>
      </c>
      <c r="H24" s="77">
        <f t="shared" si="1"/>
        <v>1893280562</v>
      </c>
      <c r="I24" s="77">
        <f t="shared" si="1"/>
        <v>1893280562</v>
      </c>
      <c r="J24" s="77">
        <f t="shared" si="1"/>
        <v>1893280562</v>
      </c>
      <c r="K24" s="77">
        <f t="shared" si="1"/>
        <v>1893280563</v>
      </c>
      <c r="L24" s="77">
        <f t="shared" si="1"/>
        <v>1884891342</v>
      </c>
      <c r="M24" s="77">
        <f t="shared" si="1"/>
        <v>1884891342</v>
      </c>
      <c r="N24" s="77">
        <f t="shared" si="1"/>
        <v>1884891342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1884891342</v>
      </c>
      <c r="X24" s="77">
        <f t="shared" si="1"/>
        <v>1568586889</v>
      </c>
      <c r="Y24" s="77">
        <f t="shared" si="1"/>
        <v>316304453</v>
      </c>
      <c r="Z24" s="212">
        <f>+IF(X24&lt;&gt;0,+(Y24/X24)*100,0)</f>
        <v>20.16493030881122</v>
      </c>
      <c r="AA24" s="79">
        <f>SUM(AA15:AA23)</f>
        <v>3137173776</v>
      </c>
    </row>
    <row r="25" spans="1:27" ht="12.75">
      <c r="A25" s="250" t="s">
        <v>159</v>
      </c>
      <c r="B25" s="251"/>
      <c r="C25" s="168">
        <f aca="true" t="shared" si="2" ref="C25:Y25">+C12+C24</f>
        <v>1981572022</v>
      </c>
      <c r="D25" s="168">
        <f>+D12+D24</f>
        <v>0</v>
      </c>
      <c r="E25" s="72">
        <f t="shared" si="2"/>
        <v>3253241012</v>
      </c>
      <c r="F25" s="73">
        <f t="shared" si="2"/>
        <v>3253241012</v>
      </c>
      <c r="G25" s="73">
        <f t="shared" si="2"/>
        <v>2073116316</v>
      </c>
      <c r="H25" s="73">
        <f t="shared" si="2"/>
        <v>2134153693</v>
      </c>
      <c r="I25" s="73">
        <f t="shared" si="2"/>
        <v>2005158866</v>
      </c>
      <c r="J25" s="73">
        <f t="shared" si="2"/>
        <v>2005158866</v>
      </c>
      <c r="K25" s="73">
        <f t="shared" si="2"/>
        <v>2014799379</v>
      </c>
      <c r="L25" s="73">
        <f t="shared" si="2"/>
        <v>2012710932</v>
      </c>
      <c r="M25" s="73">
        <f t="shared" si="2"/>
        <v>2012066123</v>
      </c>
      <c r="N25" s="73">
        <f t="shared" si="2"/>
        <v>2012066123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2012066123</v>
      </c>
      <c r="X25" s="73">
        <f t="shared" si="2"/>
        <v>1626620508</v>
      </c>
      <c r="Y25" s="73">
        <f t="shared" si="2"/>
        <v>385445615</v>
      </c>
      <c r="Z25" s="170">
        <f>+IF(X25&lt;&gt;0,+(Y25/X25)*100,0)</f>
        <v>23.696099557598842</v>
      </c>
      <c r="AA25" s="74">
        <f>+AA12+AA24</f>
        <v>3253241012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17071168</v>
      </c>
      <c r="I29" s="60">
        <v>13353264</v>
      </c>
      <c r="J29" s="60">
        <v>13353264</v>
      </c>
      <c r="K29" s="60">
        <v>6125002</v>
      </c>
      <c r="L29" s="60">
        <v>24848372</v>
      </c>
      <c r="M29" s="60">
        <v>24637366</v>
      </c>
      <c r="N29" s="60">
        <v>24637366</v>
      </c>
      <c r="O29" s="60"/>
      <c r="P29" s="60"/>
      <c r="Q29" s="60"/>
      <c r="R29" s="60"/>
      <c r="S29" s="60"/>
      <c r="T29" s="60"/>
      <c r="U29" s="60"/>
      <c r="V29" s="60"/>
      <c r="W29" s="60">
        <v>24637366</v>
      </c>
      <c r="X29" s="60"/>
      <c r="Y29" s="60">
        <v>24637366</v>
      </c>
      <c r="Z29" s="140"/>
      <c r="AA29" s="62"/>
    </row>
    <row r="30" spans="1:27" ht="12.75">
      <c r="A30" s="249" t="s">
        <v>52</v>
      </c>
      <c r="B30" s="182"/>
      <c r="C30" s="155">
        <v>4542573</v>
      </c>
      <c r="D30" s="155"/>
      <c r="E30" s="59">
        <v>3672625</v>
      </c>
      <c r="F30" s="60">
        <v>3672625</v>
      </c>
      <c r="G30" s="60">
        <v>4542573</v>
      </c>
      <c r="H30" s="60">
        <v>4542573</v>
      </c>
      <c r="I30" s="60">
        <v>4542573</v>
      </c>
      <c r="J30" s="60">
        <v>4542573</v>
      </c>
      <c r="K30" s="60">
        <v>4542573</v>
      </c>
      <c r="L30" s="60">
        <v>4542573</v>
      </c>
      <c r="M30" s="60">
        <v>4542573</v>
      </c>
      <c r="N30" s="60">
        <v>4542573</v>
      </c>
      <c r="O30" s="60"/>
      <c r="P30" s="60"/>
      <c r="Q30" s="60"/>
      <c r="R30" s="60"/>
      <c r="S30" s="60"/>
      <c r="T30" s="60"/>
      <c r="U30" s="60"/>
      <c r="V30" s="60"/>
      <c r="W30" s="60">
        <v>4542573</v>
      </c>
      <c r="X30" s="60">
        <v>1836313</v>
      </c>
      <c r="Y30" s="60">
        <v>2706260</v>
      </c>
      <c r="Z30" s="140">
        <v>147.37</v>
      </c>
      <c r="AA30" s="62">
        <v>3672625</v>
      </c>
    </row>
    <row r="31" spans="1:27" ht="12.75">
      <c r="A31" s="249" t="s">
        <v>163</v>
      </c>
      <c r="B31" s="182"/>
      <c r="C31" s="155">
        <v>7380924</v>
      </c>
      <c r="D31" s="155"/>
      <c r="E31" s="59">
        <v>5875365</v>
      </c>
      <c r="F31" s="60">
        <v>5875365</v>
      </c>
      <c r="G31" s="60">
        <v>7413358</v>
      </c>
      <c r="H31" s="60">
        <v>7598445</v>
      </c>
      <c r="I31" s="60">
        <v>7603692</v>
      </c>
      <c r="J31" s="60">
        <v>7603692</v>
      </c>
      <c r="K31" s="60">
        <v>7993211</v>
      </c>
      <c r="L31" s="60">
        <v>8044356</v>
      </c>
      <c r="M31" s="60">
        <v>8091210</v>
      </c>
      <c r="N31" s="60">
        <v>8091210</v>
      </c>
      <c r="O31" s="60"/>
      <c r="P31" s="60"/>
      <c r="Q31" s="60"/>
      <c r="R31" s="60"/>
      <c r="S31" s="60"/>
      <c r="T31" s="60"/>
      <c r="U31" s="60"/>
      <c r="V31" s="60"/>
      <c r="W31" s="60">
        <v>8091210</v>
      </c>
      <c r="X31" s="60">
        <v>2937683</v>
      </c>
      <c r="Y31" s="60">
        <v>5153527</v>
      </c>
      <c r="Z31" s="140">
        <v>175.43</v>
      </c>
      <c r="AA31" s="62">
        <v>5875365</v>
      </c>
    </row>
    <row r="32" spans="1:27" ht="12.75">
      <c r="A32" s="249" t="s">
        <v>164</v>
      </c>
      <c r="B32" s="182"/>
      <c r="C32" s="155">
        <v>395083129</v>
      </c>
      <c r="D32" s="155"/>
      <c r="E32" s="59">
        <v>260826653</v>
      </c>
      <c r="F32" s="60">
        <v>260826653</v>
      </c>
      <c r="G32" s="60">
        <v>334793630</v>
      </c>
      <c r="H32" s="60">
        <v>381323099</v>
      </c>
      <c r="I32" s="60">
        <v>243655627</v>
      </c>
      <c r="J32" s="60">
        <v>243655627</v>
      </c>
      <c r="K32" s="60">
        <v>265671758</v>
      </c>
      <c r="L32" s="60">
        <v>265299415</v>
      </c>
      <c r="M32" s="60">
        <v>287677409</v>
      </c>
      <c r="N32" s="60">
        <v>287677409</v>
      </c>
      <c r="O32" s="60"/>
      <c r="P32" s="60"/>
      <c r="Q32" s="60"/>
      <c r="R32" s="60"/>
      <c r="S32" s="60"/>
      <c r="T32" s="60"/>
      <c r="U32" s="60"/>
      <c r="V32" s="60"/>
      <c r="W32" s="60">
        <v>287677409</v>
      </c>
      <c r="X32" s="60">
        <v>130413327</v>
      </c>
      <c r="Y32" s="60">
        <v>157264082</v>
      </c>
      <c r="Z32" s="140">
        <v>120.59</v>
      </c>
      <c r="AA32" s="62">
        <v>260826653</v>
      </c>
    </row>
    <row r="33" spans="1:27" ht="12.75">
      <c r="A33" s="249" t="s">
        <v>165</v>
      </c>
      <c r="B33" s="182"/>
      <c r="C33" s="155">
        <v>278534</v>
      </c>
      <c r="D33" s="155"/>
      <c r="E33" s="59">
        <v>24736929</v>
      </c>
      <c r="F33" s="60">
        <v>24736929</v>
      </c>
      <c r="G33" s="60"/>
      <c r="H33" s="60"/>
      <c r="I33" s="60"/>
      <c r="J33" s="60"/>
      <c r="K33" s="60">
        <v>66751315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12368465</v>
      </c>
      <c r="Y33" s="60">
        <v>-12368465</v>
      </c>
      <c r="Z33" s="140">
        <v>-100</v>
      </c>
      <c r="AA33" s="62">
        <v>24736929</v>
      </c>
    </row>
    <row r="34" spans="1:27" ht="12.75">
      <c r="A34" s="250" t="s">
        <v>58</v>
      </c>
      <c r="B34" s="251"/>
      <c r="C34" s="168">
        <f aca="true" t="shared" si="3" ref="C34:Y34">SUM(C29:C33)</f>
        <v>407285160</v>
      </c>
      <c r="D34" s="168">
        <f>SUM(D29:D33)</f>
        <v>0</v>
      </c>
      <c r="E34" s="72">
        <f t="shared" si="3"/>
        <v>295111572</v>
      </c>
      <c r="F34" s="73">
        <f t="shared" si="3"/>
        <v>295111572</v>
      </c>
      <c r="G34" s="73">
        <f t="shared" si="3"/>
        <v>346749561</v>
      </c>
      <c r="H34" s="73">
        <f t="shared" si="3"/>
        <v>410535285</v>
      </c>
      <c r="I34" s="73">
        <f t="shared" si="3"/>
        <v>269155156</v>
      </c>
      <c r="J34" s="73">
        <f t="shared" si="3"/>
        <v>269155156</v>
      </c>
      <c r="K34" s="73">
        <f t="shared" si="3"/>
        <v>351083859</v>
      </c>
      <c r="L34" s="73">
        <f t="shared" si="3"/>
        <v>302734716</v>
      </c>
      <c r="M34" s="73">
        <f t="shared" si="3"/>
        <v>324948558</v>
      </c>
      <c r="N34" s="73">
        <f t="shared" si="3"/>
        <v>324948558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324948558</v>
      </c>
      <c r="X34" s="73">
        <f t="shared" si="3"/>
        <v>147555788</v>
      </c>
      <c r="Y34" s="73">
        <f t="shared" si="3"/>
        <v>177392770</v>
      </c>
      <c r="Z34" s="170">
        <f>+IF(X34&lt;&gt;0,+(Y34/X34)*100,0)</f>
        <v>120.2208143810665</v>
      </c>
      <c r="AA34" s="74">
        <f>SUM(AA29:AA33)</f>
        <v>295111572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34773686</v>
      </c>
      <c r="D37" s="155"/>
      <c r="E37" s="59">
        <v>37635383</v>
      </c>
      <c r="F37" s="60">
        <v>37635383</v>
      </c>
      <c r="G37" s="60">
        <v>33364079</v>
      </c>
      <c r="H37" s="60">
        <v>33364079</v>
      </c>
      <c r="I37" s="60">
        <v>33364079</v>
      </c>
      <c r="J37" s="60">
        <v>33364079</v>
      </c>
      <c r="K37" s="60">
        <v>33364079</v>
      </c>
      <c r="L37" s="60">
        <v>33364079</v>
      </c>
      <c r="M37" s="60">
        <v>33364079</v>
      </c>
      <c r="N37" s="60">
        <v>33364079</v>
      </c>
      <c r="O37" s="60"/>
      <c r="P37" s="60"/>
      <c r="Q37" s="60"/>
      <c r="R37" s="60"/>
      <c r="S37" s="60"/>
      <c r="T37" s="60"/>
      <c r="U37" s="60"/>
      <c r="V37" s="60"/>
      <c r="W37" s="60">
        <v>33364079</v>
      </c>
      <c r="X37" s="60">
        <v>18817692</v>
      </c>
      <c r="Y37" s="60">
        <v>14546387</v>
      </c>
      <c r="Z37" s="140">
        <v>77.3</v>
      </c>
      <c r="AA37" s="62">
        <v>37635383</v>
      </c>
    </row>
    <row r="38" spans="1:27" ht="12.75">
      <c r="A38" s="249" t="s">
        <v>165</v>
      </c>
      <c r="B38" s="182"/>
      <c r="C38" s="155">
        <v>44281554</v>
      </c>
      <c r="D38" s="155"/>
      <c r="E38" s="59">
        <v>47153459</v>
      </c>
      <c r="F38" s="60">
        <v>47153459</v>
      </c>
      <c r="G38" s="60">
        <v>66751315</v>
      </c>
      <c r="H38" s="60">
        <v>66751315</v>
      </c>
      <c r="I38" s="60">
        <v>66751315</v>
      </c>
      <c r="J38" s="60">
        <v>66751315</v>
      </c>
      <c r="K38" s="60"/>
      <c r="L38" s="60">
        <v>70751348</v>
      </c>
      <c r="M38" s="60">
        <v>70751348</v>
      </c>
      <c r="N38" s="60">
        <v>70751348</v>
      </c>
      <c r="O38" s="60"/>
      <c r="P38" s="60"/>
      <c r="Q38" s="60"/>
      <c r="R38" s="60"/>
      <c r="S38" s="60"/>
      <c r="T38" s="60"/>
      <c r="U38" s="60"/>
      <c r="V38" s="60"/>
      <c r="W38" s="60">
        <v>70751348</v>
      </c>
      <c r="X38" s="60">
        <v>23576730</v>
      </c>
      <c r="Y38" s="60">
        <v>47174618</v>
      </c>
      <c r="Z38" s="140">
        <v>200.09</v>
      </c>
      <c r="AA38" s="62">
        <v>47153459</v>
      </c>
    </row>
    <row r="39" spans="1:27" ht="12.75">
      <c r="A39" s="250" t="s">
        <v>59</v>
      </c>
      <c r="B39" s="253"/>
      <c r="C39" s="168">
        <f aca="true" t="shared" si="4" ref="C39:Y39">SUM(C37:C38)</f>
        <v>79055240</v>
      </c>
      <c r="D39" s="168">
        <f>SUM(D37:D38)</f>
        <v>0</v>
      </c>
      <c r="E39" s="76">
        <f t="shared" si="4"/>
        <v>84788842</v>
      </c>
      <c r="F39" s="77">
        <f t="shared" si="4"/>
        <v>84788842</v>
      </c>
      <c r="G39" s="77">
        <f t="shared" si="4"/>
        <v>100115394</v>
      </c>
      <c r="H39" s="77">
        <f t="shared" si="4"/>
        <v>100115394</v>
      </c>
      <c r="I39" s="77">
        <f t="shared" si="4"/>
        <v>100115394</v>
      </c>
      <c r="J39" s="77">
        <f t="shared" si="4"/>
        <v>100115394</v>
      </c>
      <c r="K39" s="77">
        <f t="shared" si="4"/>
        <v>33364079</v>
      </c>
      <c r="L39" s="77">
        <f t="shared" si="4"/>
        <v>104115427</v>
      </c>
      <c r="M39" s="77">
        <f t="shared" si="4"/>
        <v>104115427</v>
      </c>
      <c r="N39" s="77">
        <f t="shared" si="4"/>
        <v>104115427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104115427</v>
      </c>
      <c r="X39" s="77">
        <f t="shared" si="4"/>
        <v>42394422</v>
      </c>
      <c r="Y39" s="77">
        <f t="shared" si="4"/>
        <v>61721005</v>
      </c>
      <c r="Z39" s="212">
        <f>+IF(X39&lt;&gt;0,+(Y39/X39)*100,0)</f>
        <v>145.58756102394793</v>
      </c>
      <c r="AA39" s="79">
        <f>SUM(AA37:AA38)</f>
        <v>84788842</v>
      </c>
    </row>
    <row r="40" spans="1:27" ht="12.75">
      <c r="A40" s="250" t="s">
        <v>167</v>
      </c>
      <c r="B40" s="251"/>
      <c r="C40" s="168">
        <f aca="true" t="shared" si="5" ref="C40:Y40">+C34+C39</f>
        <v>486340400</v>
      </c>
      <c r="D40" s="168">
        <f>+D34+D39</f>
        <v>0</v>
      </c>
      <c r="E40" s="72">
        <f t="shared" si="5"/>
        <v>379900414</v>
      </c>
      <c r="F40" s="73">
        <f t="shared" si="5"/>
        <v>379900414</v>
      </c>
      <c r="G40" s="73">
        <f t="shared" si="5"/>
        <v>446864955</v>
      </c>
      <c r="H40" s="73">
        <f t="shared" si="5"/>
        <v>510650679</v>
      </c>
      <c r="I40" s="73">
        <f t="shared" si="5"/>
        <v>369270550</v>
      </c>
      <c r="J40" s="73">
        <f t="shared" si="5"/>
        <v>369270550</v>
      </c>
      <c r="K40" s="73">
        <f t="shared" si="5"/>
        <v>384447938</v>
      </c>
      <c r="L40" s="73">
        <f t="shared" si="5"/>
        <v>406850143</v>
      </c>
      <c r="M40" s="73">
        <f t="shared" si="5"/>
        <v>429063985</v>
      </c>
      <c r="N40" s="73">
        <f t="shared" si="5"/>
        <v>429063985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429063985</v>
      </c>
      <c r="X40" s="73">
        <f t="shared" si="5"/>
        <v>189950210</v>
      </c>
      <c r="Y40" s="73">
        <f t="shared" si="5"/>
        <v>239113775</v>
      </c>
      <c r="Z40" s="170">
        <f>+IF(X40&lt;&gt;0,+(Y40/X40)*100,0)</f>
        <v>125.88234306242674</v>
      </c>
      <c r="AA40" s="74">
        <f>+AA34+AA39</f>
        <v>379900414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1495231622</v>
      </c>
      <c r="D42" s="257">
        <f>+D25-D40</f>
        <v>0</v>
      </c>
      <c r="E42" s="258">
        <f t="shared" si="6"/>
        <v>2873340598</v>
      </c>
      <c r="F42" s="259">
        <f t="shared" si="6"/>
        <v>2873340598</v>
      </c>
      <c r="G42" s="259">
        <f t="shared" si="6"/>
        <v>1626251361</v>
      </c>
      <c r="H42" s="259">
        <f t="shared" si="6"/>
        <v>1623503014</v>
      </c>
      <c r="I42" s="259">
        <f t="shared" si="6"/>
        <v>1635888316</v>
      </c>
      <c r="J42" s="259">
        <f t="shared" si="6"/>
        <v>1635888316</v>
      </c>
      <c r="K42" s="259">
        <f t="shared" si="6"/>
        <v>1630351441</v>
      </c>
      <c r="L42" s="259">
        <f t="shared" si="6"/>
        <v>1605860789</v>
      </c>
      <c r="M42" s="259">
        <f t="shared" si="6"/>
        <v>1583002138</v>
      </c>
      <c r="N42" s="259">
        <f t="shared" si="6"/>
        <v>1583002138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1583002138</v>
      </c>
      <c r="X42" s="259">
        <f t="shared" si="6"/>
        <v>1436670298</v>
      </c>
      <c r="Y42" s="259">
        <f t="shared" si="6"/>
        <v>146331840</v>
      </c>
      <c r="Z42" s="260">
        <f>+IF(X42&lt;&gt;0,+(Y42/X42)*100,0)</f>
        <v>10.185485159936118</v>
      </c>
      <c r="AA42" s="261">
        <f>+AA25-AA40</f>
        <v>2873340598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1495231622</v>
      </c>
      <c r="D45" s="155"/>
      <c r="E45" s="59">
        <v>2862930310</v>
      </c>
      <c r="F45" s="60">
        <v>2862930310</v>
      </c>
      <c r="G45" s="60">
        <v>1626251361</v>
      </c>
      <c r="H45" s="60">
        <v>1623503014</v>
      </c>
      <c r="I45" s="60">
        <v>1635888316</v>
      </c>
      <c r="J45" s="60">
        <v>1635888316</v>
      </c>
      <c r="K45" s="60">
        <v>1630351441</v>
      </c>
      <c r="L45" s="60">
        <v>1605860789</v>
      </c>
      <c r="M45" s="60">
        <v>1583002138</v>
      </c>
      <c r="N45" s="60">
        <v>1583002138</v>
      </c>
      <c r="O45" s="60"/>
      <c r="P45" s="60"/>
      <c r="Q45" s="60"/>
      <c r="R45" s="60"/>
      <c r="S45" s="60"/>
      <c r="T45" s="60"/>
      <c r="U45" s="60"/>
      <c r="V45" s="60"/>
      <c r="W45" s="60">
        <v>1583002138</v>
      </c>
      <c r="X45" s="60">
        <v>1431465155</v>
      </c>
      <c r="Y45" s="60">
        <v>151536983</v>
      </c>
      <c r="Z45" s="139">
        <v>10.59</v>
      </c>
      <c r="AA45" s="62">
        <v>2862930310</v>
      </c>
    </row>
    <row r="46" spans="1:27" ht="12.75">
      <c r="A46" s="249" t="s">
        <v>171</v>
      </c>
      <c r="B46" s="182"/>
      <c r="C46" s="155"/>
      <c r="D46" s="155"/>
      <c r="E46" s="59">
        <v>10410288</v>
      </c>
      <c r="F46" s="60">
        <v>10410288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5205144</v>
      </c>
      <c r="Y46" s="60">
        <v>-5205144</v>
      </c>
      <c r="Z46" s="139">
        <v>-100</v>
      </c>
      <c r="AA46" s="62">
        <v>10410288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1495231622</v>
      </c>
      <c r="D48" s="217">
        <f>SUM(D45:D47)</f>
        <v>0</v>
      </c>
      <c r="E48" s="264">
        <f t="shared" si="7"/>
        <v>2873340598</v>
      </c>
      <c r="F48" s="219">
        <f t="shared" si="7"/>
        <v>2873340598</v>
      </c>
      <c r="G48" s="219">
        <f t="shared" si="7"/>
        <v>1626251361</v>
      </c>
      <c r="H48" s="219">
        <f t="shared" si="7"/>
        <v>1623503014</v>
      </c>
      <c r="I48" s="219">
        <f t="shared" si="7"/>
        <v>1635888316</v>
      </c>
      <c r="J48" s="219">
        <f t="shared" si="7"/>
        <v>1635888316</v>
      </c>
      <c r="K48" s="219">
        <f t="shared" si="7"/>
        <v>1630351441</v>
      </c>
      <c r="L48" s="219">
        <f t="shared" si="7"/>
        <v>1605860789</v>
      </c>
      <c r="M48" s="219">
        <f t="shared" si="7"/>
        <v>1583002138</v>
      </c>
      <c r="N48" s="219">
        <f t="shared" si="7"/>
        <v>1583002138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1583002138</v>
      </c>
      <c r="X48" s="219">
        <f t="shared" si="7"/>
        <v>1436670299</v>
      </c>
      <c r="Y48" s="219">
        <f t="shared" si="7"/>
        <v>146331839</v>
      </c>
      <c r="Z48" s="265">
        <f>+IF(X48&lt;&gt;0,+(Y48/X48)*100,0)</f>
        <v>10.18548508324108</v>
      </c>
      <c r="AA48" s="232">
        <f>SUM(AA45:AA47)</f>
        <v>2873340598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132629469</v>
      </c>
      <c r="F6" s="60">
        <v>132629469</v>
      </c>
      <c r="G6" s="60">
        <v>9984483</v>
      </c>
      <c r="H6" s="60">
        <v>10441228</v>
      </c>
      <c r="I6" s="60">
        <v>6356853</v>
      </c>
      <c r="J6" s="60">
        <v>26782564</v>
      </c>
      <c r="K6" s="60">
        <v>7069075</v>
      </c>
      <c r="L6" s="60">
        <v>9773609</v>
      </c>
      <c r="M6" s="60">
        <v>6216346</v>
      </c>
      <c r="N6" s="60">
        <v>23059030</v>
      </c>
      <c r="O6" s="60"/>
      <c r="P6" s="60"/>
      <c r="Q6" s="60"/>
      <c r="R6" s="60"/>
      <c r="S6" s="60"/>
      <c r="T6" s="60"/>
      <c r="U6" s="60"/>
      <c r="V6" s="60"/>
      <c r="W6" s="60">
        <v>49841594</v>
      </c>
      <c r="X6" s="60">
        <v>67964289</v>
      </c>
      <c r="Y6" s="60">
        <v>-18122695</v>
      </c>
      <c r="Z6" s="140">
        <v>-26.67</v>
      </c>
      <c r="AA6" s="62">
        <v>132629469</v>
      </c>
    </row>
    <row r="7" spans="1:27" ht="12.75">
      <c r="A7" s="249" t="s">
        <v>32</v>
      </c>
      <c r="B7" s="182"/>
      <c r="C7" s="155">
        <v>383962116</v>
      </c>
      <c r="D7" s="155"/>
      <c r="E7" s="59">
        <v>341953913</v>
      </c>
      <c r="F7" s="60">
        <v>341953913</v>
      </c>
      <c r="G7" s="60">
        <v>24702811</v>
      </c>
      <c r="H7" s="60">
        <v>37652597</v>
      </c>
      <c r="I7" s="60">
        <v>17766147</v>
      </c>
      <c r="J7" s="60">
        <v>80121555</v>
      </c>
      <c r="K7" s="60">
        <v>20675016</v>
      </c>
      <c r="L7" s="60">
        <v>18547726</v>
      </c>
      <c r="M7" s="60">
        <v>15756570</v>
      </c>
      <c r="N7" s="60">
        <v>54979312</v>
      </c>
      <c r="O7" s="60"/>
      <c r="P7" s="60"/>
      <c r="Q7" s="60"/>
      <c r="R7" s="60"/>
      <c r="S7" s="60"/>
      <c r="T7" s="60"/>
      <c r="U7" s="60"/>
      <c r="V7" s="60"/>
      <c r="W7" s="60">
        <v>135100867</v>
      </c>
      <c r="X7" s="60">
        <v>175229946</v>
      </c>
      <c r="Y7" s="60">
        <v>-40129079</v>
      </c>
      <c r="Z7" s="140">
        <v>-22.9</v>
      </c>
      <c r="AA7" s="62">
        <v>341953913</v>
      </c>
    </row>
    <row r="8" spans="1:27" ht="12.75">
      <c r="A8" s="249" t="s">
        <v>178</v>
      </c>
      <c r="B8" s="182"/>
      <c r="C8" s="155"/>
      <c r="D8" s="155"/>
      <c r="E8" s="59">
        <v>136240383</v>
      </c>
      <c r="F8" s="60">
        <v>136240383</v>
      </c>
      <c r="G8" s="60">
        <v>1207328</v>
      </c>
      <c r="H8" s="60">
        <v>6206205</v>
      </c>
      <c r="I8" s="60">
        <v>9976039</v>
      </c>
      <c r="J8" s="60">
        <v>17389572</v>
      </c>
      <c r="K8" s="60">
        <v>17335459</v>
      </c>
      <c r="L8" s="60">
        <v>2633189</v>
      </c>
      <c r="M8" s="60">
        <v>7767018</v>
      </c>
      <c r="N8" s="60">
        <v>27735666</v>
      </c>
      <c r="O8" s="60"/>
      <c r="P8" s="60"/>
      <c r="Q8" s="60"/>
      <c r="R8" s="60"/>
      <c r="S8" s="60"/>
      <c r="T8" s="60"/>
      <c r="U8" s="60"/>
      <c r="V8" s="60"/>
      <c r="W8" s="60">
        <v>45125238</v>
      </c>
      <c r="X8" s="60">
        <v>69814656</v>
      </c>
      <c r="Y8" s="60">
        <v>-24689418</v>
      </c>
      <c r="Z8" s="140">
        <v>-35.36</v>
      </c>
      <c r="AA8" s="62">
        <v>136240383</v>
      </c>
    </row>
    <row r="9" spans="1:27" ht="12.75">
      <c r="A9" s="249" t="s">
        <v>179</v>
      </c>
      <c r="B9" s="182"/>
      <c r="C9" s="155">
        <v>191693517</v>
      </c>
      <c r="D9" s="155"/>
      <c r="E9" s="59">
        <v>150631000</v>
      </c>
      <c r="F9" s="60">
        <v>150631000</v>
      </c>
      <c r="G9" s="60">
        <v>61609000</v>
      </c>
      <c r="H9" s="60">
        <v>1770000</v>
      </c>
      <c r="I9" s="60"/>
      <c r="J9" s="60">
        <v>63379000</v>
      </c>
      <c r="K9" s="60"/>
      <c r="L9" s="60"/>
      <c r="M9" s="60">
        <v>50662000</v>
      </c>
      <c r="N9" s="60">
        <v>50662000</v>
      </c>
      <c r="O9" s="60"/>
      <c r="P9" s="60"/>
      <c r="Q9" s="60"/>
      <c r="R9" s="60"/>
      <c r="S9" s="60"/>
      <c r="T9" s="60"/>
      <c r="U9" s="60"/>
      <c r="V9" s="60"/>
      <c r="W9" s="60">
        <v>114041000</v>
      </c>
      <c r="X9" s="60">
        <v>123565000</v>
      </c>
      <c r="Y9" s="60">
        <v>-9524000</v>
      </c>
      <c r="Z9" s="140">
        <v>-7.71</v>
      </c>
      <c r="AA9" s="62">
        <v>150631000</v>
      </c>
    </row>
    <row r="10" spans="1:27" ht="12.75">
      <c r="A10" s="249" t="s">
        <v>180</v>
      </c>
      <c r="B10" s="182"/>
      <c r="C10" s="155"/>
      <c r="D10" s="155"/>
      <c r="E10" s="59">
        <v>72914000</v>
      </c>
      <c r="F10" s="60">
        <v>72914000</v>
      </c>
      <c r="G10" s="60">
        <v>33569000</v>
      </c>
      <c r="H10" s="60">
        <v>2443765</v>
      </c>
      <c r="I10" s="60"/>
      <c r="J10" s="60">
        <v>36012765</v>
      </c>
      <c r="K10" s="60"/>
      <c r="L10" s="60"/>
      <c r="M10" s="60">
        <v>3455000</v>
      </c>
      <c r="N10" s="60">
        <v>3455000</v>
      </c>
      <c r="O10" s="60"/>
      <c r="P10" s="60"/>
      <c r="Q10" s="60"/>
      <c r="R10" s="60"/>
      <c r="S10" s="60"/>
      <c r="T10" s="60"/>
      <c r="U10" s="60"/>
      <c r="V10" s="60"/>
      <c r="W10" s="60">
        <v>39467765</v>
      </c>
      <c r="X10" s="60">
        <v>51500000</v>
      </c>
      <c r="Y10" s="60">
        <v>-12032235</v>
      </c>
      <c r="Z10" s="140">
        <v>-23.36</v>
      </c>
      <c r="AA10" s="62">
        <v>72914000</v>
      </c>
    </row>
    <row r="11" spans="1:27" ht="12.75">
      <c r="A11" s="249" t="s">
        <v>181</v>
      </c>
      <c r="B11" s="182"/>
      <c r="C11" s="155">
        <v>2274609</v>
      </c>
      <c r="D11" s="155"/>
      <c r="E11" s="59">
        <v>37074566</v>
      </c>
      <c r="F11" s="60">
        <v>37074566</v>
      </c>
      <c r="G11" s="60">
        <v>217533</v>
      </c>
      <c r="H11" s="60">
        <v>4095095</v>
      </c>
      <c r="I11" s="60">
        <v>505513</v>
      </c>
      <c r="J11" s="60">
        <v>4818141</v>
      </c>
      <c r="K11" s="60">
        <v>536580</v>
      </c>
      <c r="L11" s="60">
        <v>4679165</v>
      </c>
      <c r="M11" s="60">
        <v>440232</v>
      </c>
      <c r="N11" s="60">
        <v>5655977</v>
      </c>
      <c r="O11" s="60"/>
      <c r="P11" s="60"/>
      <c r="Q11" s="60"/>
      <c r="R11" s="60"/>
      <c r="S11" s="60"/>
      <c r="T11" s="60"/>
      <c r="U11" s="60"/>
      <c r="V11" s="60"/>
      <c r="W11" s="60">
        <v>10474118</v>
      </c>
      <c r="X11" s="60">
        <v>18998392</v>
      </c>
      <c r="Y11" s="60">
        <v>-8524274</v>
      </c>
      <c r="Z11" s="140">
        <v>-44.87</v>
      </c>
      <c r="AA11" s="62">
        <v>37074566</v>
      </c>
    </row>
    <row r="12" spans="1:27" ht="12.75">
      <c r="A12" s="249" t="s">
        <v>182</v>
      </c>
      <c r="B12" s="182"/>
      <c r="C12" s="155">
        <v>8485</v>
      </c>
      <c r="D12" s="155"/>
      <c r="E12" s="59"/>
      <c r="F12" s="60"/>
      <c r="G12" s="60"/>
      <c r="H12" s="60">
        <v>9900</v>
      </c>
      <c r="I12" s="60"/>
      <c r="J12" s="60">
        <v>9900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9900</v>
      </c>
      <c r="X12" s="60"/>
      <c r="Y12" s="60">
        <v>9900</v>
      </c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-495953517</v>
      </c>
      <c r="D14" s="155"/>
      <c r="E14" s="59">
        <v>-510805014</v>
      </c>
      <c r="F14" s="60">
        <v>-510805014</v>
      </c>
      <c r="G14" s="60">
        <v>-138148423</v>
      </c>
      <c r="H14" s="60">
        <v>-60115015</v>
      </c>
      <c r="I14" s="60">
        <v>-34804006</v>
      </c>
      <c r="J14" s="60">
        <v>-233067444</v>
      </c>
      <c r="K14" s="60">
        <v>-48606406</v>
      </c>
      <c r="L14" s="60">
        <v>-33470695</v>
      </c>
      <c r="M14" s="60">
        <v>-80160280</v>
      </c>
      <c r="N14" s="60">
        <v>-162237381</v>
      </c>
      <c r="O14" s="60"/>
      <c r="P14" s="60"/>
      <c r="Q14" s="60"/>
      <c r="R14" s="60"/>
      <c r="S14" s="60"/>
      <c r="T14" s="60"/>
      <c r="U14" s="60"/>
      <c r="V14" s="60"/>
      <c r="W14" s="60">
        <v>-395304825</v>
      </c>
      <c r="X14" s="60">
        <v>-261755552</v>
      </c>
      <c r="Y14" s="60">
        <v>-133549273</v>
      </c>
      <c r="Z14" s="140">
        <v>51.02</v>
      </c>
      <c r="AA14" s="62">
        <v>-510805014</v>
      </c>
    </row>
    <row r="15" spans="1:27" ht="12.75">
      <c r="A15" s="249" t="s">
        <v>40</v>
      </c>
      <c r="B15" s="182"/>
      <c r="C15" s="155">
        <v>-18074730</v>
      </c>
      <c r="D15" s="155"/>
      <c r="E15" s="59">
        <v>-8499999</v>
      </c>
      <c r="F15" s="60">
        <v>-8499999</v>
      </c>
      <c r="G15" s="60"/>
      <c r="H15" s="60"/>
      <c r="I15" s="60">
        <v>-731018</v>
      </c>
      <c r="J15" s="60">
        <v>-731018</v>
      </c>
      <c r="K15" s="60">
        <v>-749567</v>
      </c>
      <c r="L15" s="60">
        <v>-831379</v>
      </c>
      <c r="M15" s="60">
        <v>-2653928</v>
      </c>
      <c r="N15" s="60">
        <v>-4234874</v>
      </c>
      <c r="O15" s="60"/>
      <c r="P15" s="60"/>
      <c r="Q15" s="60"/>
      <c r="R15" s="60"/>
      <c r="S15" s="60"/>
      <c r="T15" s="60"/>
      <c r="U15" s="60"/>
      <c r="V15" s="60"/>
      <c r="W15" s="60">
        <v>-4965892</v>
      </c>
      <c r="X15" s="60">
        <v>-4355717</v>
      </c>
      <c r="Y15" s="60">
        <v>-610175</v>
      </c>
      <c r="Z15" s="140">
        <v>14.01</v>
      </c>
      <c r="AA15" s="62">
        <v>-8499999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63910480</v>
      </c>
      <c r="D17" s="168">
        <f t="shared" si="0"/>
        <v>0</v>
      </c>
      <c r="E17" s="72">
        <f t="shared" si="0"/>
        <v>352138318</v>
      </c>
      <c r="F17" s="73">
        <f t="shared" si="0"/>
        <v>352138318</v>
      </c>
      <c r="G17" s="73">
        <f t="shared" si="0"/>
        <v>-6858268</v>
      </c>
      <c r="H17" s="73">
        <f t="shared" si="0"/>
        <v>2503775</v>
      </c>
      <c r="I17" s="73">
        <f t="shared" si="0"/>
        <v>-930472</v>
      </c>
      <c r="J17" s="73">
        <f t="shared" si="0"/>
        <v>-5284965</v>
      </c>
      <c r="K17" s="73">
        <f t="shared" si="0"/>
        <v>-3739843</v>
      </c>
      <c r="L17" s="73">
        <f t="shared" si="0"/>
        <v>1331615</v>
      </c>
      <c r="M17" s="73">
        <f t="shared" si="0"/>
        <v>1482958</v>
      </c>
      <c r="N17" s="73">
        <f t="shared" si="0"/>
        <v>-925270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-6210235</v>
      </c>
      <c r="X17" s="73">
        <f t="shared" si="0"/>
        <v>240961014</v>
      </c>
      <c r="Y17" s="73">
        <f t="shared" si="0"/>
        <v>-247171249</v>
      </c>
      <c r="Z17" s="170">
        <f>+IF(X17&lt;&gt;0,+(Y17/X17)*100,0)</f>
        <v>-102.57727791600347</v>
      </c>
      <c r="AA17" s="74">
        <f>SUM(AA6:AA16)</f>
        <v>352138318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-54362513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-72914000</v>
      </c>
      <c r="F26" s="60">
        <v>-72914000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-51500000</v>
      </c>
      <c r="Y26" s="60">
        <v>51500000</v>
      </c>
      <c r="Z26" s="140">
        <v>-100</v>
      </c>
      <c r="AA26" s="62">
        <v>-72914000</v>
      </c>
    </row>
    <row r="27" spans="1:27" ht="12.75">
      <c r="A27" s="250" t="s">
        <v>192</v>
      </c>
      <c r="B27" s="251"/>
      <c r="C27" s="168">
        <f aca="true" t="shared" si="1" ref="C27:Y27">SUM(C21:C26)</f>
        <v>-54362513</v>
      </c>
      <c r="D27" s="168">
        <f>SUM(D21:D26)</f>
        <v>0</v>
      </c>
      <c r="E27" s="72">
        <f t="shared" si="1"/>
        <v>-72914000</v>
      </c>
      <c r="F27" s="73">
        <f t="shared" si="1"/>
        <v>-72914000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-51500000</v>
      </c>
      <c r="Y27" s="73">
        <f t="shared" si="1"/>
        <v>51500000</v>
      </c>
      <c r="Z27" s="170">
        <f>+IF(X27&lt;&gt;0,+(Y27/X27)*100,0)</f>
        <v>-100</v>
      </c>
      <c r="AA27" s="74">
        <f>SUM(AA21:AA26)</f>
        <v>-72914000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9547967</v>
      </c>
      <c r="D38" s="153">
        <f>+D17+D27+D36</f>
        <v>0</v>
      </c>
      <c r="E38" s="99">
        <f t="shared" si="3"/>
        <v>279224318</v>
      </c>
      <c r="F38" s="100">
        <f t="shared" si="3"/>
        <v>279224318</v>
      </c>
      <c r="G38" s="100">
        <f t="shared" si="3"/>
        <v>-6858268</v>
      </c>
      <c r="H38" s="100">
        <f t="shared" si="3"/>
        <v>2503775</v>
      </c>
      <c r="I38" s="100">
        <f t="shared" si="3"/>
        <v>-930472</v>
      </c>
      <c r="J38" s="100">
        <f t="shared" si="3"/>
        <v>-5284965</v>
      </c>
      <c r="K38" s="100">
        <f t="shared" si="3"/>
        <v>-3739843</v>
      </c>
      <c r="L38" s="100">
        <f t="shared" si="3"/>
        <v>1331615</v>
      </c>
      <c r="M38" s="100">
        <f t="shared" si="3"/>
        <v>1482958</v>
      </c>
      <c r="N38" s="100">
        <f t="shared" si="3"/>
        <v>-925270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-6210235</v>
      </c>
      <c r="X38" s="100">
        <f t="shared" si="3"/>
        <v>189461014</v>
      </c>
      <c r="Y38" s="100">
        <f t="shared" si="3"/>
        <v>-195671249</v>
      </c>
      <c r="Z38" s="137">
        <f>+IF(X38&lt;&gt;0,+(Y38/X38)*100,0)</f>
        <v>-103.27784321897487</v>
      </c>
      <c r="AA38" s="102">
        <f>+AA17+AA27+AA36</f>
        <v>279224318</v>
      </c>
    </row>
    <row r="39" spans="1:27" ht="12.75">
      <c r="A39" s="249" t="s">
        <v>200</v>
      </c>
      <c r="B39" s="182"/>
      <c r="C39" s="153">
        <v>-4058752</v>
      </c>
      <c r="D39" s="153"/>
      <c r="E39" s="99"/>
      <c r="F39" s="100"/>
      <c r="G39" s="100">
        <v>-3514803</v>
      </c>
      <c r="H39" s="100">
        <v>-10373071</v>
      </c>
      <c r="I39" s="100">
        <v>-7869296</v>
      </c>
      <c r="J39" s="100">
        <v>-3514803</v>
      </c>
      <c r="K39" s="100">
        <v>-8799768</v>
      </c>
      <c r="L39" s="100">
        <v>-12539611</v>
      </c>
      <c r="M39" s="100">
        <v>-11207996</v>
      </c>
      <c r="N39" s="100">
        <v>-8799768</v>
      </c>
      <c r="O39" s="100"/>
      <c r="P39" s="100"/>
      <c r="Q39" s="100"/>
      <c r="R39" s="100"/>
      <c r="S39" s="100"/>
      <c r="T39" s="100"/>
      <c r="U39" s="100"/>
      <c r="V39" s="100"/>
      <c r="W39" s="100">
        <v>-3514803</v>
      </c>
      <c r="X39" s="100"/>
      <c r="Y39" s="100">
        <v>-3514803</v>
      </c>
      <c r="Z39" s="137"/>
      <c r="AA39" s="102"/>
    </row>
    <row r="40" spans="1:27" ht="12.75">
      <c r="A40" s="269" t="s">
        <v>201</v>
      </c>
      <c r="B40" s="256"/>
      <c r="C40" s="257">
        <v>5489215</v>
      </c>
      <c r="D40" s="257"/>
      <c r="E40" s="258">
        <v>279224317</v>
      </c>
      <c r="F40" s="259">
        <v>279224317</v>
      </c>
      <c r="G40" s="259">
        <v>-10373071</v>
      </c>
      <c r="H40" s="259">
        <v>-7869296</v>
      </c>
      <c r="I40" s="259">
        <v>-8799768</v>
      </c>
      <c r="J40" s="259">
        <v>-8799768</v>
      </c>
      <c r="K40" s="259">
        <v>-12539611</v>
      </c>
      <c r="L40" s="259">
        <v>-11207996</v>
      </c>
      <c r="M40" s="259">
        <v>-9725038</v>
      </c>
      <c r="N40" s="259">
        <v>-9725038</v>
      </c>
      <c r="O40" s="259"/>
      <c r="P40" s="259"/>
      <c r="Q40" s="259"/>
      <c r="R40" s="259"/>
      <c r="S40" s="259"/>
      <c r="T40" s="259"/>
      <c r="U40" s="259"/>
      <c r="V40" s="259"/>
      <c r="W40" s="259">
        <v>-9725038</v>
      </c>
      <c r="X40" s="259">
        <v>189461013</v>
      </c>
      <c r="Y40" s="259">
        <v>-199186051</v>
      </c>
      <c r="Z40" s="260">
        <v>-105.13</v>
      </c>
      <c r="AA40" s="261">
        <v>279224317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76086021</v>
      </c>
      <c r="D5" s="200">
        <f t="shared" si="0"/>
        <v>0</v>
      </c>
      <c r="E5" s="106">
        <f t="shared" si="0"/>
        <v>10000000</v>
      </c>
      <c r="F5" s="106">
        <f t="shared" si="0"/>
        <v>10000000</v>
      </c>
      <c r="G5" s="106">
        <f t="shared" si="0"/>
        <v>0</v>
      </c>
      <c r="H5" s="106">
        <f t="shared" si="0"/>
        <v>3684927</v>
      </c>
      <c r="I5" s="106">
        <f t="shared" si="0"/>
        <v>1723161</v>
      </c>
      <c r="J5" s="106">
        <f t="shared" si="0"/>
        <v>5408088</v>
      </c>
      <c r="K5" s="106">
        <f t="shared" si="0"/>
        <v>1873161</v>
      </c>
      <c r="L5" s="106">
        <f t="shared" si="0"/>
        <v>1949201</v>
      </c>
      <c r="M5" s="106">
        <f t="shared" si="0"/>
        <v>4391919</v>
      </c>
      <c r="N5" s="106">
        <f t="shared" si="0"/>
        <v>8214281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13622369</v>
      </c>
      <c r="X5" s="106">
        <f t="shared" si="0"/>
        <v>5000000</v>
      </c>
      <c r="Y5" s="106">
        <f t="shared" si="0"/>
        <v>8622369</v>
      </c>
      <c r="Z5" s="201">
        <f>+IF(X5&lt;&gt;0,+(Y5/X5)*100,0)</f>
        <v>172.44737999999998</v>
      </c>
      <c r="AA5" s="199">
        <f>SUM(AA11:AA18)</f>
        <v>10000000</v>
      </c>
    </row>
    <row r="6" spans="1:27" ht="12.75">
      <c r="A6" s="291" t="s">
        <v>206</v>
      </c>
      <c r="B6" s="142"/>
      <c r="C6" s="62">
        <v>1027362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>
        <v>93435</v>
      </c>
      <c r="D7" s="156"/>
      <c r="E7" s="60">
        <v>10000000</v>
      </c>
      <c r="F7" s="60">
        <v>10000000</v>
      </c>
      <c r="G7" s="60"/>
      <c r="H7" s="60">
        <v>2632685</v>
      </c>
      <c r="I7" s="60">
        <v>1723161</v>
      </c>
      <c r="J7" s="60">
        <v>4355846</v>
      </c>
      <c r="K7" s="60">
        <v>1723161</v>
      </c>
      <c r="L7" s="60"/>
      <c r="M7" s="60">
        <v>3678880</v>
      </c>
      <c r="N7" s="60">
        <v>5402041</v>
      </c>
      <c r="O7" s="60"/>
      <c r="P7" s="60"/>
      <c r="Q7" s="60"/>
      <c r="R7" s="60"/>
      <c r="S7" s="60"/>
      <c r="T7" s="60"/>
      <c r="U7" s="60"/>
      <c r="V7" s="60"/>
      <c r="W7" s="60">
        <v>9757887</v>
      </c>
      <c r="X7" s="60">
        <v>5000000</v>
      </c>
      <c r="Y7" s="60">
        <v>4757887</v>
      </c>
      <c r="Z7" s="140">
        <v>95.16</v>
      </c>
      <c r="AA7" s="155">
        <v>10000000</v>
      </c>
    </row>
    <row r="8" spans="1:27" ht="12.75">
      <c r="A8" s="291" t="s">
        <v>208</v>
      </c>
      <c r="B8" s="142"/>
      <c r="C8" s="62">
        <v>3539929</v>
      </c>
      <c r="D8" s="156"/>
      <c r="E8" s="60"/>
      <c r="F8" s="60"/>
      <c r="G8" s="60"/>
      <c r="H8" s="60"/>
      <c r="I8" s="60"/>
      <c r="J8" s="60"/>
      <c r="K8" s="60"/>
      <c r="L8" s="60">
        <v>1949201</v>
      </c>
      <c r="M8" s="60"/>
      <c r="N8" s="60">
        <v>1949201</v>
      </c>
      <c r="O8" s="60"/>
      <c r="P8" s="60"/>
      <c r="Q8" s="60"/>
      <c r="R8" s="60"/>
      <c r="S8" s="60"/>
      <c r="T8" s="60"/>
      <c r="U8" s="60"/>
      <c r="V8" s="60"/>
      <c r="W8" s="60">
        <v>1949201</v>
      </c>
      <c r="X8" s="60"/>
      <c r="Y8" s="60">
        <v>1949201</v>
      </c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65906525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70567251</v>
      </c>
      <c r="D11" s="294">
        <f t="shared" si="1"/>
        <v>0</v>
      </c>
      <c r="E11" s="295">
        <f t="shared" si="1"/>
        <v>10000000</v>
      </c>
      <c r="F11" s="295">
        <f t="shared" si="1"/>
        <v>10000000</v>
      </c>
      <c r="G11" s="295">
        <f t="shared" si="1"/>
        <v>0</v>
      </c>
      <c r="H11" s="295">
        <f t="shared" si="1"/>
        <v>2632685</v>
      </c>
      <c r="I11" s="295">
        <f t="shared" si="1"/>
        <v>1723161</v>
      </c>
      <c r="J11" s="295">
        <f t="shared" si="1"/>
        <v>4355846</v>
      </c>
      <c r="K11" s="295">
        <f t="shared" si="1"/>
        <v>1723161</v>
      </c>
      <c r="L11" s="295">
        <f t="shared" si="1"/>
        <v>1949201</v>
      </c>
      <c r="M11" s="295">
        <f t="shared" si="1"/>
        <v>3678880</v>
      </c>
      <c r="N11" s="295">
        <f t="shared" si="1"/>
        <v>7351242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11707088</v>
      </c>
      <c r="X11" s="295">
        <f t="shared" si="1"/>
        <v>5000000</v>
      </c>
      <c r="Y11" s="295">
        <f t="shared" si="1"/>
        <v>6707088</v>
      </c>
      <c r="Z11" s="296">
        <f>+IF(X11&lt;&gt;0,+(Y11/X11)*100,0)</f>
        <v>134.14176</v>
      </c>
      <c r="AA11" s="297">
        <f>SUM(AA6:AA10)</f>
        <v>10000000</v>
      </c>
    </row>
    <row r="12" spans="1:27" ht="12.75">
      <c r="A12" s="298" t="s">
        <v>212</v>
      </c>
      <c r="B12" s="136"/>
      <c r="C12" s="62">
        <v>1676305</v>
      </c>
      <c r="D12" s="156"/>
      <c r="E12" s="60"/>
      <c r="F12" s="60"/>
      <c r="G12" s="60"/>
      <c r="H12" s="60">
        <v>1052242</v>
      </c>
      <c r="I12" s="60"/>
      <c r="J12" s="60">
        <v>1052242</v>
      </c>
      <c r="K12" s="60">
        <v>150000</v>
      </c>
      <c r="L12" s="60"/>
      <c r="M12" s="60">
        <v>713039</v>
      </c>
      <c r="N12" s="60">
        <v>863039</v>
      </c>
      <c r="O12" s="60"/>
      <c r="P12" s="60"/>
      <c r="Q12" s="60"/>
      <c r="R12" s="60"/>
      <c r="S12" s="60"/>
      <c r="T12" s="60"/>
      <c r="U12" s="60"/>
      <c r="V12" s="60"/>
      <c r="W12" s="60">
        <v>1915281</v>
      </c>
      <c r="X12" s="60"/>
      <c r="Y12" s="60">
        <v>1915281</v>
      </c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2705295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1137170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66179000</v>
      </c>
      <c r="F20" s="100">
        <f t="shared" si="2"/>
        <v>66179000</v>
      </c>
      <c r="G20" s="100">
        <f t="shared" si="2"/>
        <v>0</v>
      </c>
      <c r="H20" s="100">
        <f t="shared" si="2"/>
        <v>5690421</v>
      </c>
      <c r="I20" s="100">
        <f t="shared" si="2"/>
        <v>3439382</v>
      </c>
      <c r="J20" s="100">
        <f t="shared" si="2"/>
        <v>9129803</v>
      </c>
      <c r="K20" s="100">
        <f t="shared" si="2"/>
        <v>5569815</v>
      </c>
      <c r="L20" s="100">
        <f t="shared" si="2"/>
        <v>0</v>
      </c>
      <c r="M20" s="100">
        <f t="shared" si="2"/>
        <v>5371417</v>
      </c>
      <c r="N20" s="100">
        <f t="shared" si="2"/>
        <v>10941232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20071035</v>
      </c>
      <c r="X20" s="100">
        <f t="shared" si="2"/>
        <v>33089500</v>
      </c>
      <c r="Y20" s="100">
        <f t="shared" si="2"/>
        <v>-13018465</v>
      </c>
      <c r="Z20" s="137">
        <f>+IF(X20&lt;&gt;0,+(Y20/X20)*100,0)</f>
        <v>-39.343190438054364</v>
      </c>
      <c r="AA20" s="153">
        <f>SUM(AA26:AA33)</f>
        <v>66179000</v>
      </c>
    </row>
    <row r="21" spans="1:27" ht="12.75">
      <c r="A21" s="291" t="s">
        <v>206</v>
      </c>
      <c r="B21" s="142"/>
      <c r="C21" s="62"/>
      <c r="D21" s="156"/>
      <c r="E21" s="60">
        <v>10000000</v>
      </c>
      <c r="F21" s="60">
        <v>10000000</v>
      </c>
      <c r="G21" s="60"/>
      <c r="H21" s="60">
        <v>4881793</v>
      </c>
      <c r="I21" s="60">
        <v>3161028</v>
      </c>
      <c r="J21" s="60">
        <v>8042821</v>
      </c>
      <c r="K21" s="60">
        <v>5291461</v>
      </c>
      <c r="L21" s="60"/>
      <c r="M21" s="60">
        <v>1622522</v>
      </c>
      <c r="N21" s="60">
        <v>6913983</v>
      </c>
      <c r="O21" s="60"/>
      <c r="P21" s="60"/>
      <c r="Q21" s="60"/>
      <c r="R21" s="60"/>
      <c r="S21" s="60"/>
      <c r="T21" s="60"/>
      <c r="U21" s="60"/>
      <c r="V21" s="60"/>
      <c r="W21" s="60">
        <v>14956804</v>
      </c>
      <c r="X21" s="60">
        <v>5000000</v>
      </c>
      <c r="Y21" s="60">
        <v>9956804</v>
      </c>
      <c r="Z21" s="140">
        <v>199.14</v>
      </c>
      <c r="AA21" s="155">
        <v>10000000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30000000</v>
      </c>
      <c r="F23" s="60">
        <v>30000000</v>
      </c>
      <c r="G23" s="60"/>
      <c r="H23" s="60">
        <v>808628</v>
      </c>
      <c r="I23" s="60">
        <v>278354</v>
      </c>
      <c r="J23" s="60">
        <v>1086982</v>
      </c>
      <c r="K23" s="60">
        <v>278354</v>
      </c>
      <c r="L23" s="60"/>
      <c r="M23" s="60">
        <v>3748895</v>
      </c>
      <c r="N23" s="60">
        <v>4027249</v>
      </c>
      <c r="O23" s="60"/>
      <c r="P23" s="60"/>
      <c r="Q23" s="60"/>
      <c r="R23" s="60"/>
      <c r="S23" s="60"/>
      <c r="T23" s="60"/>
      <c r="U23" s="60"/>
      <c r="V23" s="60"/>
      <c r="W23" s="60">
        <v>5114231</v>
      </c>
      <c r="X23" s="60">
        <v>15000000</v>
      </c>
      <c r="Y23" s="60">
        <v>-9885769</v>
      </c>
      <c r="Z23" s="140">
        <v>-65.91</v>
      </c>
      <c r="AA23" s="155">
        <v>30000000</v>
      </c>
    </row>
    <row r="24" spans="1:27" ht="12.75">
      <c r="A24" s="291" t="s">
        <v>209</v>
      </c>
      <c r="B24" s="142"/>
      <c r="C24" s="62"/>
      <c r="D24" s="156"/>
      <c r="E24" s="60">
        <v>15000000</v>
      </c>
      <c r="F24" s="60">
        <v>15000000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7500000</v>
      </c>
      <c r="Y24" s="60">
        <v>-7500000</v>
      </c>
      <c r="Z24" s="140">
        <v>-100</v>
      </c>
      <c r="AA24" s="155">
        <v>15000000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55000000</v>
      </c>
      <c r="F26" s="295">
        <f t="shared" si="3"/>
        <v>55000000</v>
      </c>
      <c r="G26" s="295">
        <f t="shared" si="3"/>
        <v>0</v>
      </c>
      <c r="H26" s="295">
        <f t="shared" si="3"/>
        <v>5690421</v>
      </c>
      <c r="I26" s="295">
        <f t="shared" si="3"/>
        <v>3439382</v>
      </c>
      <c r="J26" s="295">
        <f t="shared" si="3"/>
        <v>9129803</v>
      </c>
      <c r="K26" s="295">
        <f t="shared" si="3"/>
        <v>5569815</v>
      </c>
      <c r="L26" s="295">
        <f t="shared" si="3"/>
        <v>0</v>
      </c>
      <c r="M26" s="295">
        <f t="shared" si="3"/>
        <v>5371417</v>
      </c>
      <c r="N26" s="295">
        <f t="shared" si="3"/>
        <v>10941232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20071035</v>
      </c>
      <c r="X26" s="295">
        <f t="shared" si="3"/>
        <v>27500000</v>
      </c>
      <c r="Y26" s="295">
        <f t="shared" si="3"/>
        <v>-7428965</v>
      </c>
      <c r="Z26" s="296">
        <f>+IF(X26&lt;&gt;0,+(Y26/X26)*100,0)</f>
        <v>-27.014418181818183</v>
      </c>
      <c r="AA26" s="297">
        <f>SUM(AA21:AA25)</f>
        <v>55000000</v>
      </c>
    </row>
    <row r="27" spans="1:27" ht="12.75">
      <c r="A27" s="298" t="s">
        <v>212</v>
      </c>
      <c r="B27" s="147"/>
      <c r="C27" s="62"/>
      <c r="D27" s="156"/>
      <c r="E27" s="60">
        <v>7914000</v>
      </c>
      <c r="F27" s="60">
        <v>7914000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3957000</v>
      </c>
      <c r="Y27" s="60">
        <v>-3957000</v>
      </c>
      <c r="Z27" s="140">
        <v>-100</v>
      </c>
      <c r="AA27" s="155">
        <v>7914000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3265000</v>
      </c>
      <c r="F30" s="60">
        <v>3265000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1632500</v>
      </c>
      <c r="Y30" s="60">
        <v>-1632500</v>
      </c>
      <c r="Z30" s="140">
        <v>-100</v>
      </c>
      <c r="AA30" s="155">
        <v>3265000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1027362</v>
      </c>
      <c r="D36" s="156">
        <f t="shared" si="4"/>
        <v>0</v>
      </c>
      <c r="E36" s="60">
        <f t="shared" si="4"/>
        <v>10000000</v>
      </c>
      <c r="F36" s="60">
        <f t="shared" si="4"/>
        <v>10000000</v>
      </c>
      <c r="G36" s="60">
        <f t="shared" si="4"/>
        <v>0</v>
      </c>
      <c r="H36" s="60">
        <f t="shared" si="4"/>
        <v>4881793</v>
      </c>
      <c r="I36" s="60">
        <f t="shared" si="4"/>
        <v>3161028</v>
      </c>
      <c r="J36" s="60">
        <f t="shared" si="4"/>
        <v>8042821</v>
      </c>
      <c r="K36" s="60">
        <f t="shared" si="4"/>
        <v>5291461</v>
      </c>
      <c r="L36" s="60">
        <f t="shared" si="4"/>
        <v>0</v>
      </c>
      <c r="M36" s="60">
        <f t="shared" si="4"/>
        <v>1622522</v>
      </c>
      <c r="N36" s="60">
        <f t="shared" si="4"/>
        <v>6913983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14956804</v>
      </c>
      <c r="X36" s="60">
        <f t="shared" si="4"/>
        <v>5000000</v>
      </c>
      <c r="Y36" s="60">
        <f t="shared" si="4"/>
        <v>9956804</v>
      </c>
      <c r="Z36" s="140">
        <f aca="true" t="shared" si="5" ref="Z36:Z49">+IF(X36&lt;&gt;0,+(Y36/X36)*100,0)</f>
        <v>199.13608</v>
      </c>
      <c r="AA36" s="155">
        <f>AA6+AA21</f>
        <v>10000000</v>
      </c>
    </row>
    <row r="37" spans="1:27" ht="12.75">
      <c r="A37" s="291" t="s">
        <v>207</v>
      </c>
      <c r="B37" s="142"/>
      <c r="C37" s="62">
        <f t="shared" si="4"/>
        <v>93435</v>
      </c>
      <c r="D37" s="156">
        <f t="shared" si="4"/>
        <v>0</v>
      </c>
      <c r="E37" s="60">
        <f t="shared" si="4"/>
        <v>10000000</v>
      </c>
      <c r="F37" s="60">
        <f t="shared" si="4"/>
        <v>10000000</v>
      </c>
      <c r="G37" s="60">
        <f t="shared" si="4"/>
        <v>0</v>
      </c>
      <c r="H37" s="60">
        <f t="shared" si="4"/>
        <v>2632685</v>
      </c>
      <c r="I37" s="60">
        <f t="shared" si="4"/>
        <v>1723161</v>
      </c>
      <c r="J37" s="60">
        <f t="shared" si="4"/>
        <v>4355846</v>
      </c>
      <c r="K37" s="60">
        <f t="shared" si="4"/>
        <v>1723161</v>
      </c>
      <c r="L37" s="60">
        <f t="shared" si="4"/>
        <v>0</v>
      </c>
      <c r="M37" s="60">
        <f t="shared" si="4"/>
        <v>3678880</v>
      </c>
      <c r="N37" s="60">
        <f t="shared" si="4"/>
        <v>5402041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9757887</v>
      </c>
      <c r="X37" s="60">
        <f t="shared" si="4"/>
        <v>5000000</v>
      </c>
      <c r="Y37" s="60">
        <f t="shared" si="4"/>
        <v>4757887</v>
      </c>
      <c r="Z37" s="140">
        <f t="shared" si="5"/>
        <v>95.15774</v>
      </c>
      <c r="AA37" s="155">
        <f>AA7+AA22</f>
        <v>10000000</v>
      </c>
    </row>
    <row r="38" spans="1:27" ht="12.75">
      <c r="A38" s="291" t="s">
        <v>208</v>
      </c>
      <c r="B38" s="142"/>
      <c r="C38" s="62">
        <f t="shared" si="4"/>
        <v>3539929</v>
      </c>
      <c r="D38" s="156">
        <f t="shared" si="4"/>
        <v>0</v>
      </c>
      <c r="E38" s="60">
        <f t="shared" si="4"/>
        <v>30000000</v>
      </c>
      <c r="F38" s="60">
        <f t="shared" si="4"/>
        <v>30000000</v>
      </c>
      <c r="G38" s="60">
        <f t="shared" si="4"/>
        <v>0</v>
      </c>
      <c r="H38" s="60">
        <f t="shared" si="4"/>
        <v>808628</v>
      </c>
      <c r="I38" s="60">
        <f t="shared" si="4"/>
        <v>278354</v>
      </c>
      <c r="J38" s="60">
        <f t="shared" si="4"/>
        <v>1086982</v>
      </c>
      <c r="K38" s="60">
        <f t="shared" si="4"/>
        <v>278354</v>
      </c>
      <c r="L38" s="60">
        <f t="shared" si="4"/>
        <v>1949201</v>
      </c>
      <c r="M38" s="60">
        <f t="shared" si="4"/>
        <v>3748895</v>
      </c>
      <c r="N38" s="60">
        <f t="shared" si="4"/>
        <v>5976450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7063432</v>
      </c>
      <c r="X38" s="60">
        <f t="shared" si="4"/>
        <v>15000000</v>
      </c>
      <c r="Y38" s="60">
        <f t="shared" si="4"/>
        <v>-7936568</v>
      </c>
      <c r="Z38" s="140">
        <f t="shared" si="5"/>
        <v>-52.91045333333333</v>
      </c>
      <c r="AA38" s="155">
        <f>AA8+AA23</f>
        <v>30000000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15000000</v>
      </c>
      <c r="F39" s="60">
        <f t="shared" si="4"/>
        <v>15000000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7500000</v>
      </c>
      <c r="Y39" s="60">
        <f t="shared" si="4"/>
        <v>-7500000</v>
      </c>
      <c r="Z39" s="140">
        <f t="shared" si="5"/>
        <v>-100</v>
      </c>
      <c r="AA39" s="155">
        <f>AA9+AA24</f>
        <v>15000000</v>
      </c>
    </row>
    <row r="40" spans="1:27" ht="12.75">
      <c r="A40" s="291" t="s">
        <v>210</v>
      </c>
      <c r="B40" s="142"/>
      <c r="C40" s="62">
        <f t="shared" si="4"/>
        <v>65906525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70567251</v>
      </c>
      <c r="D41" s="294">
        <f t="shared" si="6"/>
        <v>0</v>
      </c>
      <c r="E41" s="295">
        <f t="shared" si="6"/>
        <v>65000000</v>
      </c>
      <c r="F41" s="295">
        <f t="shared" si="6"/>
        <v>65000000</v>
      </c>
      <c r="G41" s="295">
        <f t="shared" si="6"/>
        <v>0</v>
      </c>
      <c r="H41" s="295">
        <f t="shared" si="6"/>
        <v>8323106</v>
      </c>
      <c r="I41" s="295">
        <f t="shared" si="6"/>
        <v>5162543</v>
      </c>
      <c r="J41" s="295">
        <f t="shared" si="6"/>
        <v>13485649</v>
      </c>
      <c r="K41" s="295">
        <f t="shared" si="6"/>
        <v>7292976</v>
      </c>
      <c r="L41" s="295">
        <f t="shared" si="6"/>
        <v>1949201</v>
      </c>
      <c r="M41" s="295">
        <f t="shared" si="6"/>
        <v>9050297</v>
      </c>
      <c r="N41" s="295">
        <f t="shared" si="6"/>
        <v>18292474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31778123</v>
      </c>
      <c r="X41" s="295">
        <f t="shared" si="6"/>
        <v>32500000</v>
      </c>
      <c r="Y41" s="295">
        <f t="shared" si="6"/>
        <v>-721877</v>
      </c>
      <c r="Z41" s="296">
        <f t="shared" si="5"/>
        <v>-2.2211600000000002</v>
      </c>
      <c r="AA41" s="297">
        <f>SUM(AA36:AA40)</f>
        <v>65000000</v>
      </c>
    </row>
    <row r="42" spans="1:27" ht="12.75">
      <c r="A42" s="298" t="s">
        <v>212</v>
      </c>
      <c r="B42" s="136"/>
      <c r="C42" s="95">
        <f aca="true" t="shared" si="7" ref="C42:Y48">C12+C27</f>
        <v>1676305</v>
      </c>
      <c r="D42" s="129">
        <f t="shared" si="7"/>
        <v>0</v>
      </c>
      <c r="E42" s="54">
        <f t="shared" si="7"/>
        <v>7914000</v>
      </c>
      <c r="F42" s="54">
        <f t="shared" si="7"/>
        <v>7914000</v>
      </c>
      <c r="G42" s="54">
        <f t="shared" si="7"/>
        <v>0</v>
      </c>
      <c r="H42" s="54">
        <f t="shared" si="7"/>
        <v>1052242</v>
      </c>
      <c r="I42" s="54">
        <f t="shared" si="7"/>
        <v>0</v>
      </c>
      <c r="J42" s="54">
        <f t="shared" si="7"/>
        <v>1052242</v>
      </c>
      <c r="K42" s="54">
        <f t="shared" si="7"/>
        <v>150000</v>
      </c>
      <c r="L42" s="54">
        <f t="shared" si="7"/>
        <v>0</v>
      </c>
      <c r="M42" s="54">
        <f t="shared" si="7"/>
        <v>713039</v>
      </c>
      <c r="N42" s="54">
        <f t="shared" si="7"/>
        <v>863039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1915281</v>
      </c>
      <c r="X42" s="54">
        <f t="shared" si="7"/>
        <v>3957000</v>
      </c>
      <c r="Y42" s="54">
        <f t="shared" si="7"/>
        <v>-2041719</v>
      </c>
      <c r="Z42" s="184">
        <f t="shared" si="5"/>
        <v>-51.597649734647455</v>
      </c>
      <c r="AA42" s="130">
        <f aca="true" t="shared" si="8" ref="AA42:AA48">AA12+AA27</f>
        <v>7914000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2705295</v>
      </c>
      <c r="D45" s="129">
        <f t="shared" si="7"/>
        <v>0</v>
      </c>
      <c r="E45" s="54">
        <f t="shared" si="7"/>
        <v>3265000</v>
      </c>
      <c r="F45" s="54">
        <f t="shared" si="7"/>
        <v>3265000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1632500</v>
      </c>
      <c r="Y45" s="54">
        <f t="shared" si="7"/>
        <v>-1632500</v>
      </c>
      <c r="Z45" s="184">
        <f t="shared" si="5"/>
        <v>-100</v>
      </c>
      <c r="AA45" s="130">
        <f t="shared" si="8"/>
        <v>3265000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1137170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76086021</v>
      </c>
      <c r="D49" s="218">
        <f t="shared" si="9"/>
        <v>0</v>
      </c>
      <c r="E49" s="220">
        <f t="shared" si="9"/>
        <v>76179000</v>
      </c>
      <c r="F49" s="220">
        <f t="shared" si="9"/>
        <v>76179000</v>
      </c>
      <c r="G49" s="220">
        <f t="shared" si="9"/>
        <v>0</v>
      </c>
      <c r="H49" s="220">
        <f t="shared" si="9"/>
        <v>9375348</v>
      </c>
      <c r="I49" s="220">
        <f t="shared" si="9"/>
        <v>5162543</v>
      </c>
      <c r="J49" s="220">
        <f t="shared" si="9"/>
        <v>14537891</v>
      </c>
      <c r="K49" s="220">
        <f t="shared" si="9"/>
        <v>7442976</v>
      </c>
      <c r="L49" s="220">
        <f t="shared" si="9"/>
        <v>1949201</v>
      </c>
      <c r="M49" s="220">
        <f t="shared" si="9"/>
        <v>9763336</v>
      </c>
      <c r="N49" s="220">
        <f t="shared" si="9"/>
        <v>19155513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33693404</v>
      </c>
      <c r="X49" s="220">
        <f t="shared" si="9"/>
        <v>38089500</v>
      </c>
      <c r="Y49" s="220">
        <f t="shared" si="9"/>
        <v>-4396096</v>
      </c>
      <c r="Z49" s="221">
        <f t="shared" si="5"/>
        <v>-11.541490436997073</v>
      </c>
      <c r="AA49" s="222">
        <f>SUM(AA41:AA48)</f>
        <v>76179000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13059226</v>
      </c>
      <c r="D51" s="129">
        <f t="shared" si="10"/>
        <v>0</v>
      </c>
      <c r="E51" s="54">
        <f t="shared" si="10"/>
        <v>23930747</v>
      </c>
      <c r="F51" s="54">
        <f t="shared" si="10"/>
        <v>23930747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11965375</v>
      </c>
      <c r="Y51" s="54">
        <f t="shared" si="10"/>
        <v>-11965375</v>
      </c>
      <c r="Z51" s="184">
        <f>+IF(X51&lt;&gt;0,+(Y51/X51)*100,0)</f>
        <v>-100</v>
      </c>
      <c r="AA51" s="130">
        <f>SUM(AA57:AA61)</f>
        <v>23930747</v>
      </c>
    </row>
    <row r="52" spans="1:27" ht="12.75">
      <c r="A52" s="310" t="s">
        <v>206</v>
      </c>
      <c r="B52" s="142"/>
      <c r="C52" s="62"/>
      <c r="D52" s="156"/>
      <c r="E52" s="60">
        <v>4143288</v>
      </c>
      <c r="F52" s="60">
        <v>4143288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2071644</v>
      </c>
      <c r="Y52" s="60">
        <v>-2071644</v>
      </c>
      <c r="Z52" s="140">
        <v>-100</v>
      </c>
      <c r="AA52" s="155">
        <v>4143288</v>
      </c>
    </row>
    <row r="53" spans="1:27" ht="12.75">
      <c r="A53" s="310" t="s">
        <v>207</v>
      </c>
      <c r="B53" s="142"/>
      <c r="C53" s="62"/>
      <c r="D53" s="156"/>
      <c r="E53" s="60">
        <v>7132099</v>
      </c>
      <c r="F53" s="60">
        <v>7132099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3566050</v>
      </c>
      <c r="Y53" s="60">
        <v>-3566050</v>
      </c>
      <c r="Z53" s="140">
        <v>-100</v>
      </c>
      <c r="AA53" s="155">
        <v>7132099</v>
      </c>
    </row>
    <row r="54" spans="1:27" ht="12.75">
      <c r="A54" s="310" t="s">
        <v>208</v>
      </c>
      <c r="B54" s="142"/>
      <c r="C54" s="62"/>
      <c r="D54" s="156"/>
      <c r="E54" s="60">
        <v>3376890</v>
      </c>
      <c r="F54" s="60">
        <v>3376890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1688445</v>
      </c>
      <c r="Y54" s="60">
        <v>-1688445</v>
      </c>
      <c r="Z54" s="140">
        <v>-100</v>
      </c>
      <c r="AA54" s="155">
        <v>3376890</v>
      </c>
    </row>
    <row r="55" spans="1:27" ht="12.75">
      <c r="A55" s="310" t="s">
        <v>209</v>
      </c>
      <c r="B55" s="142"/>
      <c r="C55" s="62"/>
      <c r="D55" s="156"/>
      <c r="E55" s="60">
        <v>2388788</v>
      </c>
      <c r="F55" s="60">
        <v>2388788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1194394</v>
      </c>
      <c r="Y55" s="60">
        <v>-1194394</v>
      </c>
      <c r="Z55" s="140">
        <v>-100</v>
      </c>
      <c r="AA55" s="155">
        <v>2388788</v>
      </c>
    </row>
    <row r="56" spans="1:27" ht="12.75">
      <c r="A56" s="310" t="s">
        <v>210</v>
      </c>
      <c r="B56" s="142"/>
      <c r="C56" s="62">
        <v>13059226</v>
      </c>
      <c r="D56" s="156"/>
      <c r="E56" s="60">
        <v>862363</v>
      </c>
      <c r="F56" s="60">
        <v>862363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431182</v>
      </c>
      <c r="Y56" s="60">
        <v>-431182</v>
      </c>
      <c r="Z56" s="140">
        <v>-100</v>
      </c>
      <c r="AA56" s="155">
        <v>862363</v>
      </c>
    </row>
    <row r="57" spans="1:27" ht="12.75">
      <c r="A57" s="138" t="s">
        <v>211</v>
      </c>
      <c r="B57" s="142"/>
      <c r="C57" s="293">
        <f aca="true" t="shared" si="11" ref="C57:Y57">SUM(C52:C56)</f>
        <v>13059226</v>
      </c>
      <c r="D57" s="294">
        <f t="shared" si="11"/>
        <v>0</v>
      </c>
      <c r="E57" s="295">
        <f t="shared" si="11"/>
        <v>17903428</v>
      </c>
      <c r="F57" s="295">
        <f t="shared" si="11"/>
        <v>17903428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8951715</v>
      </c>
      <c r="Y57" s="295">
        <f t="shared" si="11"/>
        <v>-8951715</v>
      </c>
      <c r="Z57" s="296">
        <f>+IF(X57&lt;&gt;0,+(Y57/X57)*100,0)</f>
        <v>-100</v>
      </c>
      <c r="AA57" s="297">
        <f>SUM(AA52:AA56)</f>
        <v>17903428</v>
      </c>
    </row>
    <row r="58" spans="1:27" ht="12.75">
      <c r="A58" s="311" t="s">
        <v>212</v>
      </c>
      <c r="B58" s="136"/>
      <c r="C58" s="62"/>
      <c r="D58" s="156"/>
      <c r="E58" s="60">
        <v>1956572</v>
      </c>
      <c r="F58" s="60">
        <v>1956572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978286</v>
      </c>
      <c r="Y58" s="60">
        <v>-978286</v>
      </c>
      <c r="Z58" s="140">
        <v>-100</v>
      </c>
      <c r="AA58" s="155">
        <v>1956572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4070747</v>
      </c>
      <c r="F61" s="60">
        <v>4070747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2035374</v>
      </c>
      <c r="Y61" s="60">
        <v>-2035374</v>
      </c>
      <c r="Z61" s="140">
        <v>-100</v>
      </c>
      <c r="AA61" s="155">
        <v>4070747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403657</v>
      </c>
      <c r="H66" s="275">
        <v>403657</v>
      </c>
      <c r="I66" s="275">
        <v>944779</v>
      </c>
      <c r="J66" s="275">
        <v>1752093</v>
      </c>
      <c r="K66" s="275">
        <v>1395158</v>
      </c>
      <c r="L66" s="275">
        <v>1448560</v>
      </c>
      <c r="M66" s="275">
        <v>1448560</v>
      </c>
      <c r="N66" s="275">
        <v>4292278</v>
      </c>
      <c r="O66" s="275"/>
      <c r="P66" s="275"/>
      <c r="Q66" s="275"/>
      <c r="R66" s="275"/>
      <c r="S66" s="275"/>
      <c r="T66" s="275"/>
      <c r="U66" s="275"/>
      <c r="V66" s="275"/>
      <c r="W66" s="275">
        <v>6044371</v>
      </c>
      <c r="X66" s="275"/>
      <c r="Y66" s="275">
        <v>6044371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23930746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23930746</v>
      </c>
      <c r="F69" s="220">
        <f t="shared" si="12"/>
        <v>0</v>
      </c>
      <c r="G69" s="220">
        <f t="shared" si="12"/>
        <v>403657</v>
      </c>
      <c r="H69" s="220">
        <f t="shared" si="12"/>
        <v>403657</v>
      </c>
      <c r="I69" s="220">
        <f t="shared" si="12"/>
        <v>944779</v>
      </c>
      <c r="J69" s="220">
        <f t="shared" si="12"/>
        <v>1752093</v>
      </c>
      <c r="K69" s="220">
        <f t="shared" si="12"/>
        <v>1395158</v>
      </c>
      <c r="L69" s="220">
        <f t="shared" si="12"/>
        <v>1448560</v>
      </c>
      <c r="M69" s="220">
        <f t="shared" si="12"/>
        <v>1448560</v>
      </c>
      <c r="N69" s="220">
        <f t="shared" si="12"/>
        <v>4292278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6044371</v>
      </c>
      <c r="X69" s="220">
        <f t="shared" si="12"/>
        <v>0</v>
      </c>
      <c r="Y69" s="220">
        <f t="shared" si="12"/>
        <v>6044371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70567251</v>
      </c>
      <c r="D5" s="357">
        <f t="shared" si="0"/>
        <v>0</v>
      </c>
      <c r="E5" s="356">
        <f t="shared" si="0"/>
        <v>10000000</v>
      </c>
      <c r="F5" s="358">
        <f t="shared" si="0"/>
        <v>10000000</v>
      </c>
      <c r="G5" s="358">
        <f t="shared" si="0"/>
        <v>0</v>
      </c>
      <c r="H5" s="356">
        <f t="shared" si="0"/>
        <v>2632685</v>
      </c>
      <c r="I5" s="356">
        <f t="shared" si="0"/>
        <v>1723161</v>
      </c>
      <c r="J5" s="358">
        <f t="shared" si="0"/>
        <v>4355846</v>
      </c>
      <c r="K5" s="358">
        <f t="shared" si="0"/>
        <v>1723161</v>
      </c>
      <c r="L5" s="356">
        <f t="shared" si="0"/>
        <v>1949201</v>
      </c>
      <c r="M5" s="356">
        <f t="shared" si="0"/>
        <v>3678880</v>
      </c>
      <c r="N5" s="358">
        <f t="shared" si="0"/>
        <v>7351242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11707088</v>
      </c>
      <c r="X5" s="356">
        <f t="shared" si="0"/>
        <v>5000000</v>
      </c>
      <c r="Y5" s="358">
        <f t="shared" si="0"/>
        <v>6707088</v>
      </c>
      <c r="Z5" s="359">
        <f>+IF(X5&lt;&gt;0,+(Y5/X5)*100,0)</f>
        <v>134.14176</v>
      </c>
      <c r="AA5" s="360">
        <f>+AA6+AA8+AA11+AA13+AA15</f>
        <v>10000000</v>
      </c>
    </row>
    <row r="6" spans="1:27" ht="12.75">
      <c r="A6" s="361" t="s">
        <v>206</v>
      </c>
      <c r="B6" s="142"/>
      <c r="C6" s="60">
        <f>+C7</f>
        <v>1027362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1027362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93435</v>
      </c>
      <c r="D8" s="340">
        <f t="shared" si="2"/>
        <v>0</v>
      </c>
      <c r="E8" s="60">
        <f t="shared" si="2"/>
        <v>10000000</v>
      </c>
      <c r="F8" s="59">
        <f t="shared" si="2"/>
        <v>10000000</v>
      </c>
      <c r="G8" s="59">
        <f t="shared" si="2"/>
        <v>0</v>
      </c>
      <c r="H8" s="60">
        <f t="shared" si="2"/>
        <v>2632685</v>
      </c>
      <c r="I8" s="60">
        <f t="shared" si="2"/>
        <v>1723161</v>
      </c>
      <c r="J8" s="59">
        <f t="shared" si="2"/>
        <v>4355846</v>
      </c>
      <c r="K8" s="59">
        <f t="shared" si="2"/>
        <v>1723161</v>
      </c>
      <c r="L8" s="60">
        <f t="shared" si="2"/>
        <v>0</v>
      </c>
      <c r="M8" s="60">
        <f t="shared" si="2"/>
        <v>3678880</v>
      </c>
      <c r="N8" s="59">
        <f t="shared" si="2"/>
        <v>5402041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9757887</v>
      </c>
      <c r="X8" s="60">
        <f t="shared" si="2"/>
        <v>5000000</v>
      </c>
      <c r="Y8" s="59">
        <f t="shared" si="2"/>
        <v>4757887</v>
      </c>
      <c r="Z8" s="61">
        <f>+IF(X8&lt;&gt;0,+(Y8/X8)*100,0)</f>
        <v>95.15774</v>
      </c>
      <c r="AA8" s="62">
        <f>SUM(AA9:AA10)</f>
        <v>10000000</v>
      </c>
    </row>
    <row r="9" spans="1:27" ht="12.75">
      <c r="A9" s="291" t="s">
        <v>231</v>
      </c>
      <c r="B9" s="142"/>
      <c r="C9" s="60">
        <v>93435</v>
      </c>
      <c r="D9" s="340"/>
      <c r="E9" s="60">
        <v>10000000</v>
      </c>
      <c r="F9" s="59">
        <v>10000000</v>
      </c>
      <c r="G9" s="59"/>
      <c r="H9" s="60">
        <v>2632685</v>
      </c>
      <c r="I9" s="60">
        <v>1723161</v>
      </c>
      <c r="J9" s="59">
        <v>4355846</v>
      </c>
      <c r="K9" s="59">
        <v>1723161</v>
      </c>
      <c r="L9" s="60"/>
      <c r="M9" s="60">
        <v>3678880</v>
      </c>
      <c r="N9" s="59">
        <v>5402041</v>
      </c>
      <c r="O9" s="59"/>
      <c r="P9" s="60"/>
      <c r="Q9" s="60"/>
      <c r="R9" s="59"/>
      <c r="S9" s="59"/>
      <c r="T9" s="60"/>
      <c r="U9" s="60"/>
      <c r="V9" s="59"/>
      <c r="W9" s="59">
        <v>9757887</v>
      </c>
      <c r="X9" s="60">
        <v>5000000</v>
      </c>
      <c r="Y9" s="59">
        <v>4757887</v>
      </c>
      <c r="Z9" s="61">
        <v>95.16</v>
      </c>
      <c r="AA9" s="62">
        <v>10000000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3539929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1949201</v>
      </c>
      <c r="M11" s="362">
        <f t="shared" si="3"/>
        <v>0</v>
      </c>
      <c r="N11" s="364">
        <f t="shared" si="3"/>
        <v>1949201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1949201</v>
      </c>
      <c r="X11" s="362">
        <f t="shared" si="3"/>
        <v>0</v>
      </c>
      <c r="Y11" s="364">
        <f t="shared" si="3"/>
        <v>1949201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3539929</v>
      </c>
      <c r="D12" s="340"/>
      <c r="E12" s="60"/>
      <c r="F12" s="59"/>
      <c r="G12" s="59"/>
      <c r="H12" s="60"/>
      <c r="I12" s="60"/>
      <c r="J12" s="59"/>
      <c r="K12" s="59"/>
      <c r="L12" s="60">
        <v>1949201</v>
      </c>
      <c r="M12" s="60"/>
      <c r="N12" s="59">
        <v>1949201</v>
      </c>
      <c r="O12" s="59"/>
      <c r="P12" s="60"/>
      <c r="Q12" s="60"/>
      <c r="R12" s="59"/>
      <c r="S12" s="59"/>
      <c r="T12" s="60"/>
      <c r="U12" s="60"/>
      <c r="V12" s="59"/>
      <c r="W12" s="59">
        <v>1949201</v>
      </c>
      <c r="X12" s="60"/>
      <c r="Y12" s="59">
        <v>1949201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65906525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65906525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1676305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1052242</v>
      </c>
      <c r="I22" s="343">
        <f t="shared" si="6"/>
        <v>0</v>
      </c>
      <c r="J22" s="345">
        <f t="shared" si="6"/>
        <v>1052242</v>
      </c>
      <c r="K22" s="345">
        <f t="shared" si="6"/>
        <v>150000</v>
      </c>
      <c r="L22" s="343">
        <f t="shared" si="6"/>
        <v>0</v>
      </c>
      <c r="M22" s="343">
        <f t="shared" si="6"/>
        <v>713039</v>
      </c>
      <c r="N22" s="345">
        <f t="shared" si="6"/>
        <v>863039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1915281</v>
      </c>
      <c r="X22" s="343">
        <f t="shared" si="6"/>
        <v>0</v>
      </c>
      <c r="Y22" s="345">
        <f t="shared" si="6"/>
        <v>1915281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>
        <v>1052242</v>
      </c>
      <c r="I23" s="60"/>
      <c r="J23" s="59">
        <v>1052242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1052242</v>
      </c>
      <c r="X23" s="60"/>
      <c r="Y23" s="59">
        <v>1052242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150000</v>
      </c>
      <c r="L24" s="60"/>
      <c r="M24" s="60">
        <v>713039</v>
      </c>
      <c r="N24" s="59">
        <v>863039</v>
      </c>
      <c r="O24" s="59"/>
      <c r="P24" s="60"/>
      <c r="Q24" s="60"/>
      <c r="R24" s="59"/>
      <c r="S24" s="59"/>
      <c r="T24" s="60"/>
      <c r="U24" s="60"/>
      <c r="V24" s="59"/>
      <c r="W24" s="59">
        <v>863039</v>
      </c>
      <c r="X24" s="60"/>
      <c r="Y24" s="59">
        <v>863039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1676305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2705295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>
        <v>347165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403081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1903577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51472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1137170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1137170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76086021</v>
      </c>
      <c r="D60" s="346">
        <f t="shared" si="14"/>
        <v>0</v>
      </c>
      <c r="E60" s="219">
        <f t="shared" si="14"/>
        <v>10000000</v>
      </c>
      <c r="F60" s="264">
        <f t="shared" si="14"/>
        <v>10000000</v>
      </c>
      <c r="G60" s="264">
        <f t="shared" si="14"/>
        <v>0</v>
      </c>
      <c r="H60" s="219">
        <f t="shared" si="14"/>
        <v>3684927</v>
      </c>
      <c r="I60" s="219">
        <f t="shared" si="14"/>
        <v>1723161</v>
      </c>
      <c r="J60" s="264">
        <f t="shared" si="14"/>
        <v>5408088</v>
      </c>
      <c r="K60" s="264">
        <f t="shared" si="14"/>
        <v>1873161</v>
      </c>
      <c r="L60" s="219">
        <f t="shared" si="14"/>
        <v>1949201</v>
      </c>
      <c r="M60" s="219">
        <f t="shared" si="14"/>
        <v>4391919</v>
      </c>
      <c r="N60" s="264">
        <f t="shared" si="14"/>
        <v>8214281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13622369</v>
      </c>
      <c r="X60" s="219">
        <f t="shared" si="14"/>
        <v>5000000</v>
      </c>
      <c r="Y60" s="264">
        <f t="shared" si="14"/>
        <v>8622369</v>
      </c>
      <c r="Z60" s="337">
        <f>+IF(X60&lt;&gt;0,+(Y60/X60)*100,0)</f>
        <v>172.44737999999998</v>
      </c>
      <c r="AA60" s="232">
        <f>+AA57+AA54+AA51+AA40+AA37+AA34+AA22+AA5</f>
        <v>10000000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55000000</v>
      </c>
      <c r="F5" s="358">
        <f t="shared" si="0"/>
        <v>55000000</v>
      </c>
      <c r="G5" s="358">
        <f t="shared" si="0"/>
        <v>0</v>
      </c>
      <c r="H5" s="356">
        <f t="shared" si="0"/>
        <v>5690421</v>
      </c>
      <c r="I5" s="356">
        <f t="shared" si="0"/>
        <v>3439382</v>
      </c>
      <c r="J5" s="358">
        <f t="shared" si="0"/>
        <v>9129803</v>
      </c>
      <c r="K5" s="358">
        <f t="shared" si="0"/>
        <v>5569815</v>
      </c>
      <c r="L5" s="356">
        <f t="shared" si="0"/>
        <v>0</v>
      </c>
      <c r="M5" s="356">
        <f t="shared" si="0"/>
        <v>5371417</v>
      </c>
      <c r="N5" s="358">
        <f t="shared" si="0"/>
        <v>10941232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20071035</v>
      </c>
      <c r="X5" s="356">
        <f t="shared" si="0"/>
        <v>27500000</v>
      </c>
      <c r="Y5" s="358">
        <f t="shared" si="0"/>
        <v>-7428965</v>
      </c>
      <c r="Z5" s="359">
        <f>+IF(X5&lt;&gt;0,+(Y5/X5)*100,0)</f>
        <v>-27.014418181818183</v>
      </c>
      <c r="AA5" s="360">
        <f>+AA6+AA8+AA11+AA13+AA15</f>
        <v>55000000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10000000</v>
      </c>
      <c r="G6" s="59">
        <f t="shared" si="1"/>
        <v>0</v>
      </c>
      <c r="H6" s="60">
        <f t="shared" si="1"/>
        <v>4881793</v>
      </c>
      <c r="I6" s="60">
        <f t="shared" si="1"/>
        <v>3161028</v>
      </c>
      <c r="J6" s="59">
        <f t="shared" si="1"/>
        <v>8042821</v>
      </c>
      <c r="K6" s="59">
        <f t="shared" si="1"/>
        <v>5291461</v>
      </c>
      <c r="L6" s="60">
        <f t="shared" si="1"/>
        <v>0</v>
      </c>
      <c r="M6" s="60">
        <f t="shared" si="1"/>
        <v>1622522</v>
      </c>
      <c r="N6" s="59">
        <f t="shared" si="1"/>
        <v>6913983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14956804</v>
      </c>
      <c r="X6" s="60">
        <f t="shared" si="1"/>
        <v>5000000</v>
      </c>
      <c r="Y6" s="59">
        <f t="shared" si="1"/>
        <v>9956804</v>
      </c>
      <c r="Z6" s="61">
        <f>+IF(X6&lt;&gt;0,+(Y6/X6)*100,0)</f>
        <v>199.13608</v>
      </c>
      <c r="AA6" s="62">
        <f t="shared" si="1"/>
        <v>10000000</v>
      </c>
    </row>
    <row r="7" spans="1:27" ht="12.75">
      <c r="A7" s="291" t="s">
        <v>230</v>
      </c>
      <c r="B7" s="142"/>
      <c r="C7" s="60"/>
      <c r="D7" s="340"/>
      <c r="E7" s="60">
        <v>10000000</v>
      </c>
      <c r="F7" s="59">
        <v>10000000</v>
      </c>
      <c r="G7" s="59"/>
      <c r="H7" s="60">
        <v>4881793</v>
      </c>
      <c r="I7" s="60">
        <v>3161028</v>
      </c>
      <c r="J7" s="59">
        <v>8042821</v>
      </c>
      <c r="K7" s="59">
        <v>5291461</v>
      </c>
      <c r="L7" s="60"/>
      <c r="M7" s="60">
        <v>1622522</v>
      </c>
      <c r="N7" s="59">
        <v>6913983</v>
      </c>
      <c r="O7" s="59"/>
      <c r="P7" s="60"/>
      <c r="Q7" s="60"/>
      <c r="R7" s="59"/>
      <c r="S7" s="59"/>
      <c r="T7" s="60"/>
      <c r="U7" s="60"/>
      <c r="V7" s="59"/>
      <c r="W7" s="59">
        <v>14956804</v>
      </c>
      <c r="X7" s="60">
        <v>5000000</v>
      </c>
      <c r="Y7" s="59">
        <v>9956804</v>
      </c>
      <c r="Z7" s="61">
        <v>199.14</v>
      </c>
      <c r="AA7" s="62">
        <v>10000000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30000000</v>
      </c>
      <c r="F11" s="364">
        <f t="shared" si="3"/>
        <v>30000000</v>
      </c>
      <c r="G11" s="364">
        <f t="shared" si="3"/>
        <v>0</v>
      </c>
      <c r="H11" s="362">
        <f t="shared" si="3"/>
        <v>808628</v>
      </c>
      <c r="I11" s="362">
        <f t="shared" si="3"/>
        <v>278354</v>
      </c>
      <c r="J11" s="364">
        <f t="shared" si="3"/>
        <v>1086982</v>
      </c>
      <c r="K11" s="364">
        <f t="shared" si="3"/>
        <v>278354</v>
      </c>
      <c r="L11" s="362">
        <f t="shared" si="3"/>
        <v>0</v>
      </c>
      <c r="M11" s="362">
        <f t="shared" si="3"/>
        <v>3748895</v>
      </c>
      <c r="N11" s="364">
        <f t="shared" si="3"/>
        <v>4027249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5114231</v>
      </c>
      <c r="X11" s="362">
        <f t="shared" si="3"/>
        <v>15000000</v>
      </c>
      <c r="Y11" s="364">
        <f t="shared" si="3"/>
        <v>-9885769</v>
      </c>
      <c r="Z11" s="365">
        <f>+IF(X11&lt;&gt;0,+(Y11/X11)*100,0)</f>
        <v>-65.90512666666667</v>
      </c>
      <c r="AA11" s="366">
        <f t="shared" si="3"/>
        <v>30000000</v>
      </c>
    </row>
    <row r="12" spans="1:27" ht="12.75">
      <c r="A12" s="291" t="s">
        <v>233</v>
      </c>
      <c r="B12" s="136"/>
      <c r="C12" s="60"/>
      <c r="D12" s="340"/>
      <c r="E12" s="60">
        <v>30000000</v>
      </c>
      <c r="F12" s="59">
        <v>30000000</v>
      </c>
      <c r="G12" s="59"/>
      <c r="H12" s="60">
        <v>808628</v>
      </c>
      <c r="I12" s="60">
        <v>278354</v>
      </c>
      <c r="J12" s="59">
        <v>1086982</v>
      </c>
      <c r="K12" s="59">
        <v>278354</v>
      </c>
      <c r="L12" s="60"/>
      <c r="M12" s="60">
        <v>3748895</v>
      </c>
      <c r="N12" s="59">
        <v>4027249</v>
      </c>
      <c r="O12" s="59"/>
      <c r="P12" s="60"/>
      <c r="Q12" s="60"/>
      <c r="R12" s="59"/>
      <c r="S12" s="59"/>
      <c r="T12" s="60"/>
      <c r="U12" s="60"/>
      <c r="V12" s="59"/>
      <c r="W12" s="59">
        <v>5114231</v>
      </c>
      <c r="X12" s="60">
        <v>15000000</v>
      </c>
      <c r="Y12" s="59">
        <v>-9885769</v>
      </c>
      <c r="Z12" s="61">
        <v>-65.91</v>
      </c>
      <c r="AA12" s="62">
        <v>30000000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15000000</v>
      </c>
      <c r="F13" s="342">
        <f t="shared" si="4"/>
        <v>15000000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7500000</v>
      </c>
      <c r="Y13" s="342">
        <f t="shared" si="4"/>
        <v>-7500000</v>
      </c>
      <c r="Z13" s="335">
        <f>+IF(X13&lt;&gt;0,+(Y13/X13)*100,0)</f>
        <v>-100</v>
      </c>
      <c r="AA13" s="273">
        <f t="shared" si="4"/>
        <v>15000000</v>
      </c>
    </row>
    <row r="14" spans="1:27" ht="12.75">
      <c r="A14" s="291" t="s">
        <v>234</v>
      </c>
      <c r="B14" s="136"/>
      <c r="C14" s="60"/>
      <c r="D14" s="340"/>
      <c r="E14" s="60">
        <v>15000000</v>
      </c>
      <c r="F14" s="59">
        <v>15000000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7500000</v>
      </c>
      <c r="Y14" s="59">
        <v>-7500000</v>
      </c>
      <c r="Z14" s="61">
        <v>-100</v>
      </c>
      <c r="AA14" s="62">
        <v>15000000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7914000</v>
      </c>
      <c r="F22" s="345">
        <f t="shared" si="6"/>
        <v>7914000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3957000</v>
      </c>
      <c r="Y22" s="345">
        <f t="shared" si="6"/>
        <v>-3957000</v>
      </c>
      <c r="Z22" s="336">
        <f>+IF(X22&lt;&gt;0,+(Y22/X22)*100,0)</f>
        <v>-100</v>
      </c>
      <c r="AA22" s="350">
        <f>SUM(AA23:AA32)</f>
        <v>7914000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7914000</v>
      </c>
      <c r="F24" s="59">
        <v>7914000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3957000</v>
      </c>
      <c r="Y24" s="59">
        <v>-3957000</v>
      </c>
      <c r="Z24" s="61">
        <v>-100</v>
      </c>
      <c r="AA24" s="62">
        <v>7914000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3265000</v>
      </c>
      <c r="F40" s="345">
        <f t="shared" si="9"/>
        <v>3265000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1632500</v>
      </c>
      <c r="Y40" s="345">
        <f t="shared" si="9"/>
        <v>-1632500</v>
      </c>
      <c r="Z40" s="336">
        <f>+IF(X40&lt;&gt;0,+(Y40/X40)*100,0)</f>
        <v>-100</v>
      </c>
      <c r="AA40" s="350">
        <f>SUM(AA41:AA49)</f>
        <v>3265000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2115000</v>
      </c>
      <c r="F42" s="53">
        <f t="shared" si="10"/>
        <v>2115000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1057500</v>
      </c>
      <c r="Y42" s="53">
        <f t="shared" si="10"/>
        <v>-1057500</v>
      </c>
      <c r="Z42" s="94">
        <f>+IF(X42&lt;&gt;0,+(Y42/X42)*100,0)</f>
        <v>-100</v>
      </c>
      <c r="AA42" s="95">
        <f>+AA62</f>
        <v>2115000</v>
      </c>
    </row>
    <row r="43" spans="1:27" ht="12.75">
      <c r="A43" s="361" t="s">
        <v>251</v>
      </c>
      <c r="B43" s="136"/>
      <c r="C43" s="275"/>
      <c r="D43" s="369"/>
      <c r="E43" s="305">
        <v>350000</v>
      </c>
      <c r="F43" s="370">
        <v>350000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175000</v>
      </c>
      <c r="Y43" s="370">
        <v>-175000</v>
      </c>
      <c r="Z43" s="371">
        <v>-100</v>
      </c>
      <c r="AA43" s="303">
        <v>350000</v>
      </c>
    </row>
    <row r="44" spans="1:27" ht="12.75">
      <c r="A44" s="361" t="s">
        <v>252</v>
      </c>
      <c r="B44" s="136"/>
      <c r="C44" s="60"/>
      <c r="D44" s="368"/>
      <c r="E44" s="54">
        <v>400000</v>
      </c>
      <c r="F44" s="53">
        <v>400000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200000</v>
      </c>
      <c r="Y44" s="53">
        <v>-200000</v>
      </c>
      <c r="Z44" s="94">
        <v>-100</v>
      </c>
      <c r="AA44" s="95">
        <v>400000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66179000</v>
      </c>
      <c r="F60" s="264">
        <f t="shared" si="14"/>
        <v>66179000</v>
      </c>
      <c r="G60" s="264">
        <f t="shared" si="14"/>
        <v>0</v>
      </c>
      <c r="H60" s="219">
        <f t="shared" si="14"/>
        <v>5690421</v>
      </c>
      <c r="I60" s="219">
        <f t="shared" si="14"/>
        <v>3439382</v>
      </c>
      <c r="J60" s="264">
        <f t="shared" si="14"/>
        <v>9129803</v>
      </c>
      <c r="K60" s="264">
        <f t="shared" si="14"/>
        <v>5569815</v>
      </c>
      <c r="L60" s="219">
        <f t="shared" si="14"/>
        <v>0</v>
      </c>
      <c r="M60" s="219">
        <f t="shared" si="14"/>
        <v>5371417</v>
      </c>
      <c r="N60" s="264">
        <f t="shared" si="14"/>
        <v>10941232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20071035</v>
      </c>
      <c r="X60" s="219">
        <f t="shared" si="14"/>
        <v>33089500</v>
      </c>
      <c r="Y60" s="264">
        <f t="shared" si="14"/>
        <v>-13018465</v>
      </c>
      <c r="Z60" s="337">
        <f>+IF(X60&lt;&gt;0,+(Y60/X60)*100,0)</f>
        <v>-39.343190438054364</v>
      </c>
      <c r="AA60" s="232">
        <f>+AA57+AA54+AA51+AA40+AA37+AA34+AA22+AA5</f>
        <v>66179000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2115000</v>
      </c>
      <c r="F62" s="349">
        <f t="shared" si="15"/>
        <v>2115000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1057500</v>
      </c>
      <c r="Y62" s="349">
        <f t="shared" si="15"/>
        <v>-1057500</v>
      </c>
      <c r="Z62" s="338">
        <f>+IF(X62&lt;&gt;0,+(Y62/X62)*100,0)</f>
        <v>-100</v>
      </c>
      <c r="AA62" s="351">
        <f>SUM(AA63:AA66)</f>
        <v>2115000</v>
      </c>
    </row>
    <row r="63" spans="1:27" ht="12.75">
      <c r="A63" s="361" t="s">
        <v>260</v>
      </c>
      <c r="B63" s="136"/>
      <c r="C63" s="60"/>
      <c r="D63" s="340"/>
      <c r="E63" s="60">
        <v>2115000</v>
      </c>
      <c r="F63" s="59">
        <v>2115000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1057500</v>
      </c>
      <c r="Y63" s="59">
        <v>-1057500</v>
      </c>
      <c r="Z63" s="61">
        <v>-100</v>
      </c>
      <c r="AA63" s="62">
        <v>2115000</v>
      </c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2019-01-31T13:08:08Z</dcterms:created>
  <dcterms:modified xsi:type="dcterms:W3CDTF">2019-01-31T13:08:14Z</dcterms:modified>
  <cp:category/>
  <cp:version/>
  <cp:contentType/>
  <cp:contentStatus/>
</cp:coreProperties>
</file>