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<sst xmlns="http://schemas.openxmlformats.org/spreadsheetml/2006/main" count="859" uniqueCount="304">
  <si>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Phumelela(FS195)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</si>
  <si>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</si>
  <si>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</si>
  <si>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</si>
  <si>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</si>
  <si>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</si>
  <si>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</si>
  <si>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</si>
  <si>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</si>
  <si>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</si>
  <si>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</si>
  <si>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</si>
  <si>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</si>
  <si>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</si>
  <si>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</si>
  <si>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</si>
  <si>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</si>
  <si>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</si>
  <si>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</si>
  <si>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</si>
  <si>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</si>
  <si>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</si>
  <si>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</si>
  <si>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</si>
  <si>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</si>
  <si>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</si>
  <si>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</si>
  <si>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</si>
  <si>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</si>
  <si>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</si>
  <si>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</si>
  <si>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</si>
  <si>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</si>
  <si>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</si>
  <si>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</si>
  <si>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</si>
  <si>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</si>
  <si>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</si>
  <si>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</si>
  <si>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</si>
  <si>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</si>
  <si>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</si>
  <si>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</si>
  <si>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</si>
  <si>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</si>
  <si>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</si>
  <si>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</si>
  <si>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</si>
  <si>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</si>
  <si>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</si>
  <si>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</si>
  <si>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</si>
  <si>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</si>
  <si>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</si>
  <si>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</si>
  <si>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</si>
  <si>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</si>
  <si>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</si>
  <si>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</si>
  <si>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</si>
  <si>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</si>
  <si>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</si>
  <si>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</si>
  <si>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</si>
  <si>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</si>
  <si>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</si>
  <si>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</si>
  <si>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</si>
  <si>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</si>
  <si>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</si>
  <si>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Phumelela(FS195)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</si>
  <si>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</si>
  <si>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</si>
  <si>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</si>
  <si>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</si>
  <si>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</si>
  <si>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</si>
  <si>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</si>
  <si>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</si>
  <si>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</si>
  <si>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</si>
  <si>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</si>
  <si>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</si>
  <si>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</si>
  <si>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</si>
  <si>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</si>
  <si>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</si>
  <si>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</si>
  <si>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</si>
  <si>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</si>
  <si>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</si>
  <si>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</si>
  <si>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</si>
  <si>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</si>
  <si>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</si>
  <si>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</si>
  <si>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</si>
  <si>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</si>
  <si>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</si>
  <si>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</si>
  <si>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Phumelela(FS195)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</si>
  <si>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</si>
  <si>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</si>
  <si>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</si>
  <si>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</si>
  <si>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</si>
  <si>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</si>
  <si>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</si>
  <si>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</si>
  <si>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</si>
  <si>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</si>
  <si>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</si>
  <si>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</si>
  <si>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</si>
  <si>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</si>
  <si>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</si>
  <si>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</si>
  <si>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</si>
  <si>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</si>
  <si>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</si>
  <si>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</si>
  <si>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</si>
  <si>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</si>
  <si>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</si>
  <si>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</si>
  <si>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</si>
  <si>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</si>
  <si>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</si>
  <si>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</si>
  <si>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Phumelela(FS195)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</si>
  <si>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</si>
  <si>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</si>
  <si>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</si>
  <si>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</si>
  <si>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</si>
  <si>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</si>
  <si>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</si>
  <si>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</si>
  <si>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</si>
  <si>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</si>
  <si>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Phumelela(FS195)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</si>
  <si>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</si>
  <si>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</si>
  <si>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</si>
  <si>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</si>
  <si>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</si>
  <si>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</si>
  <si>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</si>
  <si>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</si>
  <si>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</si>
  <si>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</si>
  <si>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</si>
  <si>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</si>
  <si>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</si>
  <si>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</si>
  <si>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</si>
  <si>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</si>
  <si>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</si>
  <si>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</si>
  <si>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</si>
  <si>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</si>
  <si>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</si>
  <si>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</si>
  <si>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</si>
  <si>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</si>
  <si>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</si>
  <si>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</si>
  <si>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</si>
  <si>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</si>
  <si>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</si>
  <si>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</si>
  <si>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</si>
  <si>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</si>
  <si>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</si>
  <si>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Phumelela(FS195)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</si>
  <si>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</si>
  <si>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</si>
  <si>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</si>
  <si>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</si>
  <si>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</si>
  <si>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</si>
  <si>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</si>
  <si>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</si>
  <si>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</si>
  <si>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</si>
  <si>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</si>
  <si>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</si>
  <si>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</si>
  <si>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</si>
  <si>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</si>
  <si>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</si>
  <si>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</si>
  <si>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</si>
  <si>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</si>
  <si>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</si>
  <si>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</si>
  <si>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</si>
  <si>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</si>
  <si>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</si>
  <si>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</si>
  <si>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</si>
  <si>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</si>
  <si>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Phumelela(FS195)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</si>
  <si>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</si>
  <si>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</si>
  <si>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</si>
  <si>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</si>
  <si>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</si>
  <si>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</si>
  <si>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</si>
  <si>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</si>
  <si>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</si>
  <si>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</si>
  <si>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</si>
  <si>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</si>
  <si>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</si>
  <si>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</si>
  <si>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</si>
  <si>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</si>
  <si>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</si>
  <si>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</si>
  <si>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</si>
  <si>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</si>
  <si>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</si>
  <si>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</si>
  <si>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</si>
  <si>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</si>
  <si>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</si>
  <si>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Phumelela(FS195)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</si>
  <si>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</si>
  <si>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</si>
  <si>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</si>
  <si>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</si>
  <si>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</si>
  <si>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</si>
  <si>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</si>
  <si>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</si>
  <si>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</si>
  <si>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</si>
  <si>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</si>
  <si>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</si>
  <si>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</si>
  <si>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</si>
  <si>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</si>
  <si>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</si>
  <si>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</si>
  <si>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</si>
  <si>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</si>
  <si>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</si>
  <si>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</si>
  <si>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</si>
  <si>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</si>
  <si>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</si>
  <si>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</si>
  <si>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</si>
  <si>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</si>
  <si>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</si>
  <si>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</si>
  <si>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</si>
  <si>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</si>
  <si>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</si>
  <si>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</si>
  <si>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</si>
  <si>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</si>
  <si>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Phumelela(FS195)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</si>
  <si>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</si>
  <si>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</si>
  <si>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Phumelela(FS195)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</si>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</sst>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12556940</v>
      </c>
      <c r="E5" s="60">
        <v>12556940</v>
      </c>
      <c r="F5" s="60">
        <v>8314394</v>
      </c>
      <c r="G5" s="60">
        <v>0</v>
      </c>
      <c r="H5" s="60">
        <v>555612</v>
      </c>
      <c r="I5" s="60">
        <v>8870006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8870006</v>
      </c>
      <c r="W5" s="60">
        <v>6278472</v>
      </c>
      <c r="X5" s="60">
        <v>2591534</v>
      </c>
      <c r="Y5" s="61">
        <v>41.28</v>
      </c>
      <c r="Z5" s="62">
        <v>12556940</v>
      </c>
    </row>
    <row r="6" spans="1:26" ht="12.75">
      <c r="A6" s="58" t="s">
        <v>32</v>
      </c>
      <c r="B6" s="19">
        <v>34356803</v>
      </c>
      <c r="C6" s="19">
        <v>0</v>
      </c>
      <c r="D6" s="59">
        <v>27474649</v>
      </c>
      <c r="E6" s="60">
        <v>27474649</v>
      </c>
      <c r="F6" s="60">
        <v>2339436</v>
      </c>
      <c r="G6" s="60">
        <v>0</v>
      </c>
      <c r="H6" s="60">
        <v>2860721</v>
      </c>
      <c r="I6" s="60">
        <v>5200157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5200157</v>
      </c>
      <c r="W6" s="60">
        <v>13737330</v>
      </c>
      <c r="X6" s="60">
        <v>-8537173</v>
      </c>
      <c r="Y6" s="61">
        <v>-62.15</v>
      </c>
      <c r="Z6" s="62">
        <v>27474649</v>
      </c>
    </row>
    <row r="7" spans="1:26" ht="12.75">
      <c r="A7" s="58" t="s">
        <v>33</v>
      </c>
      <c r="B7" s="19">
        <v>453988</v>
      </c>
      <c r="C7" s="19">
        <v>0</v>
      </c>
      <c r="D7" s="59">
        <v>220000</v>
      </c>
      <c r="E7" s="60">
        <v>220000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109998</v>
      </c>
      <c r="X7" s="60">
        <v>-109998</v>
      </c>
      <c r="Y7" s="61">
        <v>-100</v>
      </c>
      <c r="Z7" s="62">
        <v>220000</v>
      </c>
    </row>
    <row r="8" spans="1:26" ht="12.75">
      <c r="A8" s="58" t="s">
        <v>34</v>
      </c>
      <c r="B8" s="19">
        <v>164267931</v>
      </c>
      <c r="C8" s="19">
        <v>0</v>
      </c>
      <c r="D8" s="59">
        <v>70498001</v>
      </c>
      <c r="E8" s="60">
        <v>70498001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35248998</v>
      </c>
      <c r="X8" s="60">
        <v>-35248998</v>
      </c>
      <c r="Y8" s="61">
        <v>-100</v>
      </c>
      <c r="Z8" s="62">
        <v>70498001</v>
      </c>
    </row>
    <row r="9" spans="1:26" ht="12.75">
      <c r="A9" s="58" t="s">
        <v>35</v>
      </c>
      <c r="B9" s="19">
        <v>67384897</v>
      </c>
      <c r="C9" s="19">
        <v>0</v>
      </c>
      <c r="D9" s="59">
        <v>15641906</v>
      </c>
      <c r="E9" s="60">
        <v>15641906</v>
      </c>
      <c r="F9" s="60">
        <v>1176081</v>
      </c>
      <c r="G9" s="60">
        <v>0</v>
      </c>
      <c r="H9" s="60">
        <v>1219830</v>
      </c>
      <c r="I9" s="60">
        <v>2395911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2395911</v>
      </c>
      <c r="W9" s="60">
        <v>7820952</v>
      </c>
      <c r="X9" s="60">
        <v>-5425041</v>
      </c>
      <c r="Y9" s="61">
        <v>-69.37</v>
      </c>
      <c r="Z9" s="62">
        <v>15641906</v>
      </c>
    </row>
    <row r="10" spans="1:26" ht="22.5">
      <c r="A10" s="63" t="s">
        <v>279</v>
      </c>
      <c r="B10" s="64">
        <f>SUM(B5:B9)</f>
        <v>266463619</v>
      </c>
      <c r="C10" s="64">
        <f>SUM(C5:C9)</f>
        <v>0</v>
      </c>
      <c r="D10" s="65">
        <f aca="true" t="shared" si="0" ref="D10:Z10">SUM(D5:D9)</f>
        <v>126391496</v>
      </c>
      <c r="E10" s="66">
        <f t="shared" si="0"/>
        <v>126391496</v>
      </c>
      <c r="F10" s="66">
        <f t="shared" si="0"/>
        <v>11829911</v>
      </c>
      <c r="G10" s="66">
        <f t="shared" si="0"/>
        <v>0</v>
      </c>
      <c r="H10" s="66">
        <f t="shared" si="0"/>
        <v>4636163</v>
      </c>
      <c r="I10" s="66">
        <f t="shared" si="0"/>
        <v>16466074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16466074</v>
      </c>
      <c r="W10" s="66">
        <f t="shared" si="0"/>
        <v>63195750</v>
      </c>
      <c r="X10" s="66">
        <f t="shared" si="0"/>
        <v>-46729676</v>
      </c>
      <c r="Y10" s="67">
        <f>+IF(W10&lt;&gt;0,(X10/W10)*100,0)</f>
        <v>-73.94433328190583</v>
      </c>
      <c r="Z10" s="68">
        <f t="shared" si="0"/>
        <v>126391496</v>
      </c>
    </row>
    <row r="11" spans="1:26" ht="12.75">
      <c r="A11" s="58" t="s">
        <v>37</v>
      </c>
      <c r="B11" s="19">
        <v>58255653</v>
      </c>
      <c r="C11" s="19">
        <v>0</v>
      </c>
      <c r="D11" s="59">
        <v>64563077</v>
      </c>
      <c r="E11" s="60">
        <v>64563077</v>
      </c>
      <c r="F11" s="60">
        <v>23782</v>
      </c>
      <c r="G11" s="60">
        <v>0</v>
      </c>
      <c r="H11" s="60">
        <v>400</v>
      </c>
      <c r="I11" s="60">
        <v>24182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24182</v>
      </c>
      <c r="W11" s="60">
        <v>32281536</v>
      </c>
      <c r="X11" s="60">
        <v>-32257354</v>
      </c>
      <c r="Y11" s="61">
        <v>-99.93</v>
      </c>
      <c r="Z11" s="62">
        <v>64563077</v>
      </c>
    </row>
    <row r="12" spans="1:26" ht="12.75">
      <c r="A12" s="58" t="s">
        <v>38</v>
      </c>
      <c r="B12" s="19">
        <v>6010973</v>
      </c>
      <c r="C12" s="19">
        <v>0</v>
      </c>
      <c r="D12" s="59">
        <v>6267813</v>
      </c>
      <c r="E12" s="60">
        <v>6267813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3133908</v>
      </c>
      <c r="X12" s="60">
        <v>-3133908</v>
      </c>
      <c r="Y12" s="61">
        <v>-100</v>
      </c>
      <c r="Z12" s="62">
        <v>6267813</v>
      </c>
    </row>
    <row r="13" spans="1:26" ht="12.75">
      <c r="A13" s="58" t="s">
        <v>280</v>
      </c>
      <c r="B13" s="19">
        <v>16857180</v>
      </c>
      <c r="C13" s="19">
        <v>0</v>
      </c>
      <c r="D13" s="59">
        <v>2203170</v>
      </c>
      <c r="E13" s="60">
        <v>2203170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1101582</v>
      </c>
      <c r="X13" s="60">
        <v>-1101582</v>
      </c>
      <c r="Y13" s="61">
        <v>-100</v>
      </c>
      <c r="Z13" s="62">
        <v>2203170</v>
      </c>
    </row>
    <row r="14" spans="1:26" ht="12.75">
      <c r="A14" s="58" t="s">
        <v>40</v>
      </c>
      <c r="B14" s="19">
        <v>0</v>
      </c>
      <c r="C14" s="19">
        <v>0</v>
      </c>
      <c r="D14" s="59">
        <v>1644000</v>
      </c>
      <c r="E14" s="60">
        <v>1644000</v>
      </c>
      <c r="F14" s="60">
        <v>58601</v>
      </c>
      <c r="G14" s="60">
        <v>0</v>
      </c>
      <c r="H14" s="60">
        <v>39151</v>
      </c>
      <c r="I14" s="60">
        <v>97752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97752</v>
      </c>
      <c r="W14" s="60">
        <v>822000</v>
      </c>
      <c r="X14" s="60">
        <v>-724248</v>
      </c>
      <c r="Y14" s="61">
        <v>-88.11</v>
      </c>
      <c r="Z14" s="62">
        <v>1644000</v>
      </c>
    </row>
    <row r="15" spans="1:26" ht="12.75">
      <c r="A15" s="58" t="s">
        <v>41</v>
      </c>
      <c r="B15" s="19">
        <v>29567781</v>
      </c>
      <c r="C15" s="19">
        <v>0</v>
      </c>
      <c r="D15" s="59">
        <v>16283000</v>
      </c>
      <c r="E15" s="60">
        <v>16283000</v>
      </c>
      <c r="F15" s="60">
        <v>109359</v>
      </c>
      <c r="G15" s="60">
        <v>0</v>
      </c>
      <c r="H15" s="60">
        <v>19471</v>
      </c>
      <c r="I15" s="60">
        <v>128830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128830</v>
      </c>
      <c r="W15" s="60">
        <v>8141502</v>
      </c>
      <c r="X15" s="60">
        <v>-8012672</v>
      </c>
      <c r="Y15" s="61">
        <v>-98.42</v>
      </c>
      <c r="Z15" s="62">
        <v>16283000</v>
      </c>
    </row>
    <row r="16" spans="1:26" ht="12.75">
      <c r="A16" s="69" t="s">
        <v>42</v>
      </c>
      <c r="B16" s="19">
        <v>2595216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170539</v>
      </c>
      <c r="I16" s="60">
        <v>170539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170539</v>
      </c>
      <c r="W16" s="60"/>
      <c r="X16" s="60">
        <v>170539</v>
      </c>
      <c r="Y16" s="61">
        <v>0</v>
      </c>
      <c r="Z16" s="62">
        <v>0</v>
      </c>
    </row>
    <row r="17" spans="1:26" ht="12.75">
      <c r="A17" s="58" t="s">
        <v>43</v>
      </c>
      <c r="B17" s="19">
        <v>56137049</v>
      </c>
      <c r="C17" s="19">
        <v>0</v>
      </c>
      <c r="D17" s="59">
        <v>35375731</v>
      </c>
      <c r="E17" s="60">
        <v>35375731</v>
      </c>
      <c r="F17" s="60">
        <v>2182045</v>
      </c>
      <c r="G17" s="60">
        <v>0</v>
      </c>
      <c r="H17" s="60">
        <v>1322407</v>
      </c>
      <c r="I17" s="60">
        <v>3504452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3504452</v>
      </c>
      <c r="W17" s="60">
        <v>17687862</v>
      </c>
      <c r="X17" s="60">
        <v>-14183410</v>
      </c>
      <c r="Y17" s="61">
        <v>-80.19</v>
      </c>
      <c r="Z17" s="62">
        <v>35375731</v>
      </c>
    </row>
    <row r="18" spans="1:26" ht="12.75">
      <c r="A18" s="70" t="s">
        <v>44</v>
      </c>
      <c r="B18" s="71">
        <f>SUM(B11:B17)</f>
        <v>169423852</v>
      </c>
      <c r="C18" s="71">
        <f>SUM(C11:C17)</f>
        <v>0</v>
      </c>
      <c r="D18" s="72">
        <f aca="true" t="shared" si="1" ref="D18:Z18">SUM(D11:D17)</f>
        <v>126336791</v>
      </c>
      <c r="E18" s="73">
        <f t="shared" si="1"/>
        <v>126336791</v>
      </c>
      <c r="F18" s="73">
        <f t="shared" si="1"/>
        <v>2373787</v>
      </c>
      <c r="G18" s="73">
        <f t="shared" si="1"/>
        <v>0</v>
      </c>
      <c r="H18" s="73">
        <f t="shared" si="1"/>
        <v>1551968</v>
      </c>
      <c r="I18" s="73">
        <f t="shared" si="1"/>
        <v>3925755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3925755</v>
      </c>
      <c r="W18" s="73">
        <f t="shared" si="1"/>
        <v>63168390</v>
      </c>
      <c r="X18" s="73">
        <f t="shared" si="1"/>
        <v>-59242635</v>
      </c>
      <c r="Y18" s="67">
        <f>+IF(W18&lt;&gt;0,(X18/W18)*100,0)</f>
        <v>-93.78525398541898</v>
      </c>
      <c r="Z18" s="74">
        <f t="shared" si="1"/>
        <v>126336791</v>
      </c>
    </row>
    <row r="19" spans="1:26" ht="12.75">
      <c r="A19" s="70" t="s">
        <v>45</v>
      </c>
      <c r="B19" s="75">
        <f>+B10-B18</f>
        <v>97039767</v>
      </c>
      <c r="C19" s="75">
        <f>+C10-C18</f>
        <v>0</v>
      </c>
      <c r="D19" s="76">
        <f aca="true" t="shared" si="2" ref="D19:Z19">+D10-D18</f>
        <v>54705</v>
      </c>
      <c r="E19" s="77">
        <f t="shared" si="2"/>
        <v>54705</v>
      </c>
      <c r="F19" s="77">
        <f t="shared" si="2"/>
        <v>9456124</v>
      </c>
      <c r="G19" s="77">
        <f t="shared" si="2"/>
        <v>0</v>
      </c>
      <c r="H19" s="77">
        <f t="shared" si="2"/>
        <v>3084195</v>
      </c>
      <c r="I19" s="77">
        <f t="shared" si="2"/>
        <v>12540319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12540319</v>
      </c>
      <c r="W19" s="77">
        <f>IF(E10=E18,0,W10-W18)</f>
        <v>27360</v>
      </c>
      <c r="X19" s="77">
        <f t="shared" si="2"/>
        <v>12512959</v>
      </c>
      <c r="Y19" s="78">
        <f>+IF(W19&lt;&gt;0,(X19/W19)*100,0)</f>
        <v>45734.49926900584</v>
      </c>
      <c r="Z19" s="79">
        <f t="shared" si="2"/>
        <v>54705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97039767</v>
      </c>
      <c r="C22" s="86">
        <f>SUM(C19:C21)</f>
        <v>0</v>
      </c>
      <c r="D22" s="87">
        <f aca="true" t="shared" si="3" ref="D22:Z22">SUM(D19:D21)</f>
        <v>54705</v>
      </c>
      <c r="E22" s="88">
        <f t="shared" si="3"/>
        <v>54705</v>
      </c>
      <c r="F22" s="88">
        <f t="shared" si="3"/>
        <v>9456124</v>
      </c>
      <c r="G22" s="88">
        <f t="shared" si="3"/>
        <v>0</v>
      </c>
      <c r="H22" s="88">
        <f t="shared" si="3"/>
        <v>3084195</v>
      </c>
      <c r="I22" s="88">
        <f t="shared" si="3"/>
        <v>12540319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12540319</v>
      </c>
      <c r="W22" s="88">
        <f t="shared" si="3"/>
        <v>27360</v>
      </c>
      <c r="X22" s="88">
        <f t="shared" si="3"/>
        <v>12512959</v>
      </c>
      <c r="Y22" s="89">
        <f>+IF(W22&lt;&gt;0,(X22/W22)*100,0)</f>
        <v>45734.49926900584</v>
      </c>
      <c r="Z22" s="90">
        <f t="shared" si="3"/>
        <v>54705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97039767</v>
      </c>
      <c r="C24" s="75">
        <f>SUM(C22:C23)</f>
        <v>0</v>
      </c>
      <c r="D24" s="76">
        <f aca="true" t="shared" si="4" ref="D24:Z24">SUM(D22:D23)</f>
        <v>54705</v>
      </c>
      <c r="E24" s="77">
        <f t="shared" si="4"/>
        <v>54705</v>
      </c>
      <c r="F24" s="77">
        <f t="shared" si="4"/>
        <v>9456124</v>
      </c>
      <c r="G24" s="77">
        <f t="shared" si="4"/>
        <v>0</v>
      </c>
      <c r="H24" s="77">
        <f t="shared" si="4"/>
        <v>3084195</v>
      </c>
      <c r="I24" s="77">
        <f t="shared" si="4"/>
        <v>12540319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12540319</v>
      </c>
      <c r="W24" s="77">
        <f t="shared" si="4"/>
        <v>27360</v>
      </c>
      <c r="X24" s="77">
        <f t="shared" si="4"/>
        <v>12512959</v>
      </c>
      <c r="Y24" s="78">
        <f>+IF(W24&lt;&gt;0,(X24/W24)*100,0)</f>
        <v>45734.49926900584</v>
      </c>
      <c r="Z24" s="79">
        <f t="shared" si="4"/>
        <v>54705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84240834</v>
      </c>
      <c r="C27" s="22">
        <v>0</v>
      </c>
      <c r="D27" s="99">
        <v>68698000</v>
      </c>
      <c r="E27" s="100">
        <v>68698000</v>
      </c>
      <c r="F27" s="100">
        <v>0</v>
      </c>
      <c r="G27" s="100">
        <v>0</v>
      </c>
      <c r="H27" s="100">
        <v>782244</v>
      </c>
      <c r="I27" s="100">
        <v>782244</v>
      </c>
      <c r="J27" s="100">
        <v>2697246</v>
      </c>
      <c r="K27" s="100">
        <v>2752818</v>
      </c>
      <c r="L27" s="100">
        <v>4272410</v>
      </c>
      <c r="M27" s="100">
        <v>9722474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10504718</v>
      </c>
      <c r="W27" s="100">
        <v>34349000</v>
      </c>
      <c r="X27" s="100">
        <v>-23844282</v>
      </c>
      <c r="Y27" s="101">
        <v>-69.42</v>
      </c>
      <c r="Z27" s="102">
        <v>68698000</v>
      </c>
    </row>
    <row r="28" spans="1:26" ht="12.75">
      <c r="A28" s="103" t="s">
        <v>46</v>
      </c>
      <c r="B28" s="19">
        <v>84035212</v>
      </c>
      <c r="C28" s="19">
        <v>0</v>
      </c>
      <c r="D28" s="59">
        <v>68698000</v>
      </c>
      <c r="E28" s="60">
        <v>68698000</v>
      </c>
      <c r="F28" s="60">
        <v>0</v>
      </c>
      <c r="G28" s="60">
        <v>0</v>
      </c>
      <c r="H28" s="60">
        <v>782244</v>
      </c>
      <c r="I28" s="60">
        <v>782244</v>
      </c>
      <c r="J28" s="60">
        <v>2697246</v>
      </c>
      <c r="K28" s="60">
        <v>2752818</v>
      </c>
      <c r="L28" s="60">
        <v>4272410</v>
      </c>
      <c r="M28" s="60">
        <v>9722474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10504718</v>
      </c>
      <c r="W28" s="60">
        <v>34349000</v>
      </c>
      <c r="X28" s="60">
        <v>-23844282</v>
      </c>
      <c r="Y28" s="61">
        <v>-69.42</v>
      </c>
      <c r="Z28" s="62">
        <v>68698000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205622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84240834</v>
      </c>
      <c r="C32" s="22">
        <f>SUM(C28:C31)</f>
        <v>0</v>
      </c>
      <c r="D32" s="99">
        <f aca="true" t="shared" si="5" ref="D32:Z32">SUM(D28:D31)</f>
        <v>68698000</v>
      </c>
      <c r="E32" s="100">
        <f t="shared" si="5"/>
        <v>68698000</v>
      </c>
      <c r="F32" s="100">
        <f t="shared" si="5"/>
        <v>0</v>
      </c>
      <c r="G32" s="100">
        <f t="shared" si="5"/>
        <v>0</v>
      </c>
      <c r="H32" s="100">
        <f t="shared" si="5"/>
        <v>782244</v>
      </c>
      <c r="I32" s="100">
        <f t="shared" si="5"/>
        <v>782244</v>
      </c>
      <c r="J32" s="100">
        <f t="shared" si="5"/>
        <v>2697246</v>
      </c>
      <c r="K32" s="100">
        <f t="shared" si="5"/>
        <v>2752818</v>
      </c>
      <c r="L32" s="100">
        <f t="shared" si="5"/>
        <v>4272410</v>
      </c>
      <c r="M32" s="100">
        <f t="shared" si="5"/>
        <v>9722474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10504718</v>
      </c>
      <c r="W32" s="100">
        <f t="shared" si="5"/>
        <v>34349000</v>
      </c>
      <c r="X32" s="100">
        <f t="shared" si="5"/>
        <v>-23844282</v>
      </c>
      <c r="Y32" s="101">
        <f>+IF(W32&lt;&gt;0,(X32/W32)*100,0)</f>
        <v>-69.41768901569186</v>
      </c>
      <c r="Z32" s="102">
        <f t="shared" si="5"/>
        <v>68698000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34949582</v>
      </c>
      <c r="C35" s="19">
        <v>0</v>
      </c>
      <c r="D35" s="59">
        <v>195710348</v>
      </c>
      <c r="E35" s="60">
        <v>195710348</v>
      </c>
      <c r="F35" s="60">
        <v>184039577</v>
      </c>
      <c r="G35" s="60">
        <v>4278072</v>
      </c>
      <c r="H35" s="60">
        <v>5078271</v>
      </c>
      <c r="I35" s="60">
        <v>5078271</v>
      </c>
      <c r="J35" s="60">
        <v>5078271</v>
      </c>
      <c r="K35" s="60">
        <v>5078271</v>
      </c>
      <c r="L35" s="60">
        <v>5078271</v>
      </c>
      <c r="M35" s="60">
        <v>5078271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5078271</v>
      </c>
      <c r="W35" s="60">
        <v>97855174</v>
      </c>
      <c r="X35" s="60">
        <v>-92776903</v>
      </c>
      <c r="Y35" s="61">
        <v>-94.81</v>
      </c>
      <c r="Z35" s="62">
        <v>195710348</v>
      </c>
    </row>
    <row r="36" spans="1:26" ht="12.75">
      <c r="A36" s="58" t="s">
        <v>57</v>
      </c>
      <c r="B36" s="19">
        <v>826923838</v>
      </c>
      <c r="C36" s="19">
        <v>0</v>
      </c>
      <c r="D36" s="59">
        <v>889666040</v>
      </c>
      <c r="E36" s="60">
        <v>889666040</v>
      </c>
      <c r="F36" s="60">
        <v>666219288</v>
      </c>
      <c r="G36" s="60">
        <v>2195852</v>
      </c>
      <c r="H36" s="60">
        <v>758021</v>
      </c>
      <c r="I36" s="60">
        <v>758021</v>
      </c>
      <c r="J36" s="60">
        <v>758021</v>
      </c>
      <c r="K36" s="60">
        <v>758021</v>
      </c>
      <c r="L36" s="60">
        <v>758021</v>
      </c>
      <c r="M36" s="60">
        <v>758021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758021</v>
      </c>
      <c r="W36" s="60">
        <v>444833020</v>
      </c>
      <c r="X36" s="60">
        <v>-444074999</v>
      </c>
      <c r="Y36" s="61">
        <v>-99.83</v>
      </c>
      <c r="Z36" s="62">
        <v>889666040</v>
      </c>
    </row>
    <row r="37" spans="1:26" ht="12.75">
      <c r="A37" s="58" t="s">
        <v>58</v>
      </c>
      <c r="B37" s="19">
        <v>253121314</v>
      </c>
      <c r="C37" s="19">
        <v>0</v>
      </c>
      <c r="D37" s="59">
        <v>123944559</v>
      </c>
      <c r="E37" s="60">
        <v>123944559</v>
      </c>
      <c r="F37" s="60">
        <v>326907807</v>
      </c>
      <c r="G37" s="60">
        <v>5461855</v>
      </c>
      <c r="H37" s="60">
        <v>9041867</v>
      </c>
      <c r="I37" s="60">
        <v>9041867</v>
      </c>
      <c r="J37" s="60">
        <v>9041867</v>
      </c>
      <c r="K37" s="60">
        <v>9041867</v>
      </c>
      <c r="L37" s="60">
        <v>9041867</v>
      </c>
      <c r="M37" s="60">
        <v>9041867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9041867</v>
      </c>
      <c r="W37" s="60">
        <v>61972280</v>
      </c>
      <c r="X37" s="60">
        <v>-52930413</v>
      </c>
      <c r="Y37" s="61">
        <v>-85.41</v>
      </c>
      <c r="Z37" s="62">
        <v>123944559</v>
      </c>
    </row>
    <row r="38" spans="1:26" ht="12.75">
      <c r="A38" s="58" t="s">
        <v>59</v>
      </c>
      <c r="B38" s="19">
        <v>42480456</v>
      </c>
      <c r="C38" s="19">
        <v>0</v>
      </c>
      <c r="D38" s="59">
        <v>35104425</v>
      </c>
      <c r="E38" s="60">
        <v>35104425</v>
      </c>
      <c r="F38" s="60">
        <v>75196143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17552213</v>
      </c>
      <c r="X38" s="60">
        <v>-17552213</v>
      </c>
      <c r="Y38" s="61">
        <v>-100</v>
      </c>
      <c r="Z38" s="62">
        <v>35104425</v>
      </c>
    </row>
    <row r="39" spans="1:26" ht="12.75">
      <c r="A39" s="58" t="s">
        <v>60</v>
      </c>
      <c r="B39" s="19">
        <v>566271650</v>
      </c>
      <c r="C39" s="19">
        <v>0</v>
      </c>
      <c r="D39" s="59">
        <v>926327404</v>
      </c>
      <c r="E39" s="60">
        <v>926327404</v>
      </c>
      <c r="F39" s="60">
        <v>448154915</v>
      </c>
      <c r="G39" s="60">
        <v>1012069</v>
      </c>
      <c r="H39" s="60">
        <v>-3205575</v>
      </c>
      <c r="I39" s="60">
        <v>-3205575</v>
      </c>
      <c r="J39" s="60">
        <v>-3205575</v>
      </c>
      <c r="K39" s="60">
        <v>-3205575</v>
      </c>
      <c r="L39" s="60">
        <v>-3205575</v>
      </c>
      <c r="M39" s="60">
        <v>-3205575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-3205575</v>
      </c>
      <c r="W39" s="60">
        <v>463163702</v>
      </c>
      <c r="X39" s="60">
        <v>-466369277</v>
      </c>
      <c r="Y39" s="61">
        <v>-100.69</v>
      </c>
      <c r="Z39" s="62">
        <v>926327404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50642942</v>
      </c>
      <c r="C42" s="19">
        <v>0</v>
      </c>
      <c r="D42" s="59">
        <v>67831044</v>
      </c>
      <c r="E42" s="60">
        <v>67831044</v>
      </c>
      <c r="F42" s="60">
        <v>-11059094</v>
      </c>
      <c r="G42" s="60">
        <v>3937172</v>
      </c>
      <c r="H42" s="60">
        <v>-6050981</v>
      </c>
      <c r="I42" s="60">
        <v>-13172903</v>
      </c>
      <c r="J42" s="60">
        <v>1537501</v>
      </c>
      <c r="K42" s="60">
        <v>-6380795</v>
      </c>
      <c r="L42" s="60">
        <v>13965258</v>
      </c>
      <c r="M42" s="60">
        <v>9121964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-4050939</v>
      </c>
      <c r="W42" s="60">
        <v>33915522</v>
      </c>
      <c r="X42" s="60">
        <v>-37966461</v>
      </c>
      <c r="Y42" s="61">
        <v>-111.94</v>
      </c>
      <c r="Z42" s="62">
        <v>67831044</v>
      </c>
    </row>
    <row r="43" spans="1:26" ht="12.75">
      <c r="A43" s="58" t="s">
        <v>63</v>
      </c>
      <c r="B43" s="19">
        <v>-84240834</v>
      </c>
      <c r="C43" s="19">
        <v>0</v>
      </c>
      <c r="D43" s="59">
        <v>-68697996</v>
      </c>
      <c r="E43" s="60">
        <v>-68697996</v>
      </c>
      <c r="F43" s="60">
        <v>0</v>
      </c>
      <c r="G43" s="60">
        <v>-1571817</v>
      </c>
      <c r="H43" s="60">
        <v>-10617948</v>
      </c>
      <c r="I43" s="60">
        <v>-12189765</v>
      </c>
      <c r="J43" s="60">
        <v>-3079136</v>
      </c>
      <c r="K43" s="60">
        <v>-4883925</v>
      </c>
      <c r="L43" s="60">
        <v>-4072541</v>
      </c>
      <c r="M43" s="60">
        <v>-12035602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-24225367</v>
      </c>
      <c r="W43" s="60">
        <v>-34348998</v>
      </c>
      <c r="X43" s="60">
        <v>10123631</v>
      </c>
      <c r="Y43" s="61">
        <v>-29.47</v>
      </c>
      <c r="Z43" s="62">
        <v>-68697996</v>
      </c>
    </row>
    <row r="44" spans="1:26" ht="12.75">
      <c r="A44" s="58" t="s">
        <v>64</v>
      </c>
      <c r="B44" s="19">
        <v>40298144</v>
      </c>
      <c r="C44" s="19">
        <v>0</v>
      </c>
      <c r="D44" s="59">
        <v>-167976</v>
      </c>
      <c r="E44" s="60">
        <v>-167976</v>
      </c>
      <c r="F44" s="60">
        <v>0</v>
      </c>
      <c r="G44" s="60">
        <v>0</v>
      </c>
      <c r="H44" s="60">
        <v>0</v>
      </c>
      <c r="I44" s="60">
        <v>0</v>
      </c>
      <c r="J44" s="60">
        <v>-132089</v>
      </c>
      <c r="K44" s="60">
        <v>0</v>
      </c>
      <c r="L44" s="60">
        <v>0</v>
      </c>
      <c r="M44" s="60">
        <v>-132089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-132089</v>
      </c>
      <c r="W44" s="60">
        <v>-83988</v>
      </c>
      <c r="X44" s="60">
        <v>-48101</v>
      </c>
      <c r="Y44" s="61">
        <v>57.27</v>
      </c>
      <c r="Z44" s="62">
        <v>-167976</v>
      </c>
    </row>
    <row r="45" spans="1:26" ht="12.75">
      <c r="A45" s="70" t="s">
        <v>65</v>
      </c>
      <c r="B45" s="22">
        <v>7882345</v>
      </c>
      <c r="C45" s="22">
        <v>0</v>
      </c>
      <c r="D45" s="99">
        <v>-563935</v>
      </c>
      <c r="E45" s="100">
        <v>-563935</v>
      </c>
      <c r="F45" s="100">
        <v>19935131</v>
      </c>
      <c r="G45" s="100">
        <v>22300486</v>
      </c>
      <c r="H45" s="100">
        <v>5631557</v>
      </c>
      <c r="I45" s="100">
        <v>5631557</v>
      </c>
      <c r="J45" s="100">
        <v>3957833</v>
      </c>
      <c r="K45" s="100">
        <v>-7306887</v>
      </c>
      <c r="L45" s="100">
        <v>2585830</v>
      </c>
      <c r="M45" s="100">
        <v>2585830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2585830</v>
      </c>
      <c r="W45" s="100">
        <v>-46471</v>
      </c>
      <c r="X45" s="100">
        <v>2632301</v>
      </c>
      <c r="Y45" s="101">
        <v>-5664.39</v>
      </c>
      <c r="Z45" s="102">
        <v>-563935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72685</v>
      </c>
      <c r="C51" s="52">
        <v>0</v>
      </c>
      <c r="D51" s="129">
        <v>396020</v>
      </c>
      <c r="E51" s="54">
        <v>1566478</v>
      </c>
      <c r="F51" s="54">
        <v>0</v>
      </c>
      <c r="G51" s="54">
        <v>0</v>
      </c>
      <c r="H51" s="54">
        <v>0</v>
      </c>
      <c r="I51" s="54">
        <v>531338</v>
      </c>
      <c r="J51" s="54">
        <v>0</v>
      </c>
      <c r="K51" s="54">
        <v>0</v>
      </c>
      <c r="L51" s="54">
        <v>0</v>
      </c>
      <c r="M51" s="54">
        <v>481937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111563</v>
      </c>
      <c r="W51" s="54">
        <v>12653002</v>
      </c>
      <c r="X51" s="54">
        <v>151109110</v>
      </c>
      <c r="Y51" s="54">
        <v>166922133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85.82079238093104</v>
      </c>
      <c r="C58" s="5">
        <f>IF(C67=0,0,+(C76/C67)*100)</f>
        <v>0</v>
      </c>
      <c r="D58" s="6">
        <f aca="true" t="shared" si="6" ref="D58:Z58">IF(D67=0,0,+(D76/D67)*100)</f>
        <v>81.97415773385119</v>
      </c>
      <c r="E58" s="7">
        <f t="shared" si="6"/>
        <v>81.97415773385119</v>
      </c>
      <c r="F58" s="7">
        <f t="shared" si="6"/>
        <v>29.915487793439237</v>
      </c>
      <c r="G58" s="7">
        <f t="shared" si="6"/>
        <v>0</v>
      </c>
      <c r="H58" s="7">
        <f t="shared" si="6"/>
        <v>46.13537094205809</v>
      </c>
      <c r="I58" s="7">
        <f t="shared" si="6"/>
        <v>42.331140010761075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65.40604645781924</v>
      </c>
      <c r="W58" s="7">
        <f t="shared" si="6"/>
        <v>81.97413993243595</v>
      </c>
      <c r="X58" s="7">
        <f t="shared" si="6"/>
        <v>0</v>
      </c>
      <c r="Y58" s="7">
        <f t="shared" si="6"/>
        <v>0</v>
      </c>
      <c r="Z58" s="8">
        <f t="shared" si="6"/>
        <v>81.97415773385119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79.99996814510541</v>
      </c>
      <c r="E59" s="10">
        <f t="shared" si="7"/>
        <v>79.99996814510541</v>
      </c>
      <c r="F59" s="10">
        <f t="shared" si="7"/>
        <v>14.646419209866648</v>
      </c>
      <c r="G59" s="10">
        <f t="shared" si="7"/>
        <v>0</v>
      </c>
      <c r="H59" s="10">
        <f t="shared" si="7"/>
        <v>139.77415894545112</v>
      </c>
      <c r="I59" s="10">
        <f t="shared" si="7"/>
        <v>25.50742355754889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43.38517922084833</v>
      </c>
      <c r="W59" s="10">
        <f t="shared" si="7"/>
        <v>79.99994266120801</v>
      </c>
      <c r="X59" s="10">
        <f t="shared" si="7"/>
        <v>0</v>
      </c>
      <c r="Y59" s="10">
        <f t="shared" si="7"/>
        <v>0</v>
      </c>
      <c r="Z59" s="11">
        <f t="shared" si="7"/>
        <v>79.99996814510541</v>
      </c>
    </row>
    <row r="60" spans="1:26" ht="12.75">
      <c r="A60" s="38" t="s">
        <v>32</v>
      </c>
      <c r="B60" s="12">
        <f t="shared" si="7"/>
        <v>69.60217747850403</v>
      </c>
      <c r="C60" s="12">
        <f t="shared" si="7"/>
        <v>0</v>
      </c>
      <c r="D60" s="3">
        <f t="shared" si="7"/>
        <v>79.99998835289944</v>
      </c>
      <c r="E60" s="13">
        <f t="shared" si="7"/>
        <v>79.99998835289944</v>
      </c>
      <c r="F60" s="13">
        <f t="shared" si="7"/>
        <v>97.90898319082035</v>
      </c>
      <c r="G60" s="13">
        <f t="shared" si="7"/>
        <v>0</v>
      </c>
      <c r="H60" s="13">
        <f t="shared" si="7"/>
        <v>43.941195244136004</v>
      </c>
      <c r="I60" s="13">
        <f t="shared" si="7"/>
        <v>86.97968157499861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126.9360713532303</v>
      </c>
      <c r="W60" s="13">
        <f t="shared" si="7"/>
        <v>79.99995632339035</v>
      </c>
      <c r="X60" s="13">
        <f t="shared" si="7"/>
        <v>0</v>
      </c>
      <c r="Y60" s="13">
        <f t="shared" si="7"/>
        <v>0</v>
      </c>
      <c r="Z60" s="14">
        <f t="shared" si="7"/>
        <v>79.99998835289944</v>
      </c>
    </row>
    <row r="61" spans="1:26" ht="12.75">
      <c r="A61" s="39" t="s">
        <v>103</v>
      </c>
      <c r="B61" s="12">
        <f t="shared" si="7"/>
        <v>103.86937128666113</v>
      </c>
      <c r="C61" s="12">
        <f t="shared" si="7"/>
        <v>0</v>
      </c>
      <c r="D61" s="3">
        <f t="shared" si="7"/>
        <v>79.99989596013192</v>
      </c>
      <c r="E61" s="13">
        <f t="shared" si="7"/>
        <v>79.99989596013192</v>
      </c>
      <c r="F61" s="13">
        <f t="shared" si="7"/>
        <v>0</v>
      </c>
      <c r="G61" s="13">
        <f t="shared" si="7"/>
        <v>0</v>
      </c>
      <c r="H61" s="13">
        <f t="shared" si="7"/>
        <v>270.13813316185195</v>
      </c>
      <c r="I61" s="13">
        <f t="shared" si="7"/>
        <v>919.4351009101701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1159.064602295212</v>
      </c>
      <c r="W61" s="13">
        <f t="shared" si="7"/>
        <v>79.99989596013192</v>
      </c>
      <c r="X61" s="13">
        <f t="shared" si="7"/>
        <v>0</v>
      </c>
      <c r="Y61" s="13">
        <f t="shared" si="7"/>
        <v>0</v>
      </c>
      <c r="Z61" s="14">
        <f t="shared" si="7"/>
        <v>79.99989596013192</v>
      </c>
    </row>
    <row r="62" spans="1:26" ht="12.75">
      <c r="A62" s="39" t="s">
        <v>104</v>
      </c>
      <c r="B62" s="12">
        <f t="shared" si="7"/>
        <v>65.41666423075412</v>
      </c>
      <c r="C62" s="12">
        <f t="shared" si="7"/>
        <v>0</v>
      </c>
      <c r="D62" s="3">
        <f t="shared" si="7"/>
        <v>80.0000296652389</v>
      </c>
      <c r="E62" s="13">
        <f t="shared" si="7"/>
        <v>80.0000296652389</v>
      </c>
      <c r="F62" s="13">
        <f t="shared" si="7"/>
        <v>0</v>
      </c>
      <c r="G62" s="13">
        <f t="shared" si="7"/>
        <v>0</v>
      </c>
      <c r="H62" s="13">
        <f t="shared" si="7"/>
        <v>41.54525179256295</v>
      </c>
      <c r="I62" s="13">
        <f t="shared" si="7"/>
        <v>148.28059863264966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219.06265632816408</v>
      </c>
      <c r="W62" s="13">
        <f t="shared" si="7"/>
        <v>80</v>
      </c>
      <c r="X62" s="13">
        <f t="shared" si="7"/>
        <v>0</v>
      </c>
      <c r="Y62" s="13">
        <f t="shared" si="7"/>
        <v>0</v>
      </c>
      <c r="Z62" s="14">
        <f t="shared" si="7"/>
        <v>80.0000296652389</v>
      </c>
    </row>
    <row r="63" spans="1:26" ht="12.75">
      <c r="A63" s="39" t="s">
        <v>105</v>
      </c>
      <c r="B63" s="12">
        <f t="shared" si="7"/>
        <v>65.42960042207618</v>
      </c>
      <c r="C63" s="12">
        <f t="shared" si="7"/>
        <v>0</v>
      </c>
      <c r="D63" s="3">
        <f t="shared" si="7"/>
        <v>80.00003360174124</v>
      </c>
      <c r="E63" s="13">
        <f t="shared" si="7"/>
        <v>80.00003360174124</v>
      </c>
      <c r="F63" s="13">
        <f t="shared" si="7"/>
        <v>0</v>
      </c>
      <c r="G63" s="13">
        <f t="shared" si="7"/>
        <v>0</v>
      </c>
      <c r="H63" s="13">
        <f t="shared" si="7"/>
        <v>25.755428709362132</v>
      </c>
      <c r="I63" s="13">
        <f t="shared" si="7"/>
        <v>91.235184265229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149.37310274002863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80.00003360174124</v>
      </c>
    </row>
    <row r="64" spans="1:26" ht="12.75">
      <c r="A64" s="39" t="s">
        <v>106</v>
      </c>
      <c r="B64" s="12">
        <f t="shared" si="7"/>
        <v>65.42966894907637</v>
      </c>
      <c r="C64" s="12">
        <f t="shared" si="7"/>
        <v>0</v>
      </c>
      <c r="D64" s="3">
        <f t="shared" si="7"/>
        <v>79.99995623835274</v>
      </c>
      <c r="E64" s="13">
        <f t="shared" si="7"/>
        <v>79.99995623835274</v>
      </c>
      <c r="F64" s="13">
        <f t="shared" si="7"/>
        <v>0</v>
      </c>
      <c r="G64" s="13">
        <f t="shared" si="7"/>
        <v>0</v>
      </c>
      <c r="H64" s="13">
        <f t="shared" si="7"/>
        <v>22.544117320078165</v>
      </c>
      <c r="I64" s="13">
        <f t="shared" si="7"/>
        <v>94.70332754408027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152.95437195662754</v>
      </c>
      <c r="W64" s="13">
        <f t="shared" si="7"/>
        <v>79.99990153636098</v>
      </c>
      <c r="X64" s="13">
        <f t="shared" si="7"/>
        <v>0</v>
      </c>
      <c r="Y64" s="13">
        <f t="shared" si="7"/>
        <v>0</v>
      </c>
      <c r="Z64" s="14">
        <f t="shared" si="7"/>
        <v>79.99995623835274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89.41392658643491</v>
      </c>
      <c r="E66" s="16">
        <f t="shared" si="7"/>
        <v>89.41392658643491</v>
      </c>
      <c r="F66" s="16">
        <f t="shared" si="7"/>
        <v>0</v>
      </c>
      <c r="G66" s="16">
        <f t="shared" si="7"/>
        <v>0</v>
      </c>
      <c r="H66" s="16">
        <f t="shared" si="7"/>
        <v>4.4778918997669</v>
      </c>
      <c r="I66" s="16">
        <f t="shared" si="7"/>
        <v>4.134069465996841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8.013224601811476</v>
      </c>
      <c r="W66" s="16">
        <f t="shared" si="7"/>
        <v>89.41396025589322</v>
      </c>
      <c r="X66" s="16">
        <f t="shared" si="7"/>
        <v>0</v>
      </c>
      <c r="Y66" s="16">
        <f t="shared" si="7"/>
        <v>0</v>
      </c>
      <c r="Z66" s="17">
        <f t="shared" si="7"/>
        <v>89.41392658643491</v>
      </c>
    </row>
    <row r="67" spans="1:26" ht="12.75" hidden="1">
      <c r="A67" s="41" t="s">
        <v>287</v>
      </c>
      <c r="B67" s="24">
        <v>43571518</v>
      </c>
      <c r="C67" s="24"/>
      <c r="D67" s="25">
        <v>50654149</v>
      </c>
      <c r="E67" s="26">
        <v>50654149</v>
      </c>
      <c r="F67" s="26">
        <v>11727300</v>
      </c>
      <c r="G67" s="26"/>
      <c r="H67" s="26">
        <v>4514573</v>
      </c>
      <c r="I67" s="26">
        <v>16241873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16241873</v>
      </c>
      <c r="W67" s="26">
        <v>25327080</v>
      </c>
      <c r="X67" s="26"/>
      <c r="Y67" s="25"/>
      <c r="Z67" s="27">
        <v>50654149</v>
      </c>
    </row>
    <row r="68" spans="1:26" ht="12.75" hidden="1">
      <c r="A68" s="37" t="s">
        <v>31</v>
      </c>
      <c r="B68" s="19"/>
      <c r="C68" s="19"/>
      <c r="D68" s="20">
        <v>12556940</v>
      </c>
      <c r="E68" s="21">
        <v>12556940</v>
      </c>
      <c r="F68" s="21">
        <v>8314394</v>
      </c>
      <c r="G68" s="21"/>
      <c r="H68" s="21">
        <v>555612</v>
      </c>
      <c r="I68" s="21">
        <v>8870006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8870006</v>
      </c>
      <c r="W68" s="21">
        <v>6278472</v>
      </c>
      <c r="X68" s="21"/>
      <c r="Y68" s="20"/>
      <c r="Z68" s="23">
        <v>12556940</v>
      </c>
    </row>
    <row r="69" spans="1:26" ht="12.75" hidden="1">
      <c r="A69" s="38" t="s">
        <v>32</v>
      </c>
      <c r="B69" s="19">
        <v>34356803</v>
      </c>
      <c r="C69" s="19"/>
      <c r="D69" s="20">
        <v>27474649</v>
      </c>
      <c r="E69" s="21">
        <v>27474649</v>
      </c>
      <c r="F69" s="21">
        <v>2339436</v>
      </c>
      <c r="G69" s="21"/>
      <c r="H69" s="21">
        <v>2860721</v>
      </c>
      <c r="I69" s="21">
        <v>5200157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5200157</v>
      </c>
      <c r="W69" s="21">
        <v>13737330</v>
      </c>
      <c r="X69" s="21"/>
      <c r="Y69" s="20"/>
      <c r="Z69" s="23">
        <v>27474649</v>
      </c>
    </row>
    <row r="70" spans="1:26" ht="12.75" hidden="1">
      <c r="A70" s="39" t="s">
        <v>103</v>
      </c>
      <c r="B70" s="19">
        <v>4033937</v>
      </c>
      <c r="C70" s="19"/>
      <c r="D70" s="20">
        <v>4613616</v>
      </c>
      <c r="E70" s="21">
        <v>4613616</v>
      </c>
      <c r="F70" s="21"/>
      <c r="G70" s="21"/>
      <c r="H70" s="21">
        <v>161728</v>
      </c>
      <c r="I70" s="21">
        <v>161728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161728</v>
      </c>
      <c r="W70" s="21">
        <v>2306808</v>
      </c>
      <c r="X70" s="21"/>
      <c r="Y70" s="20"/>
      <c r="Z70" s="23">
        <v>4613616</v>
      </c>
    </row>
    <row r="71" spans="1:26" ht="12.75" hidden="1">
      <c r="A71" s="39" t="s">
        <v>104</v>
      </c>
      <c r="B71" s="19">
        <v>9578888</v>
      </c>
      <c r="C71" s="19"/>
      <c r="D71" s="20">
        <v>10787036</v>
      </c>
      <c r="E71" s="21">
        <v>10787036</v>
      </c>
      <c r="F71" s="21"/>
      <c r="G71" s="21"/>
      <c r="H71" s="21">
        <v>959520</v>
      </c>
      <c r="I71" s="21">
        <v>959520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959520</v>
      </c>
      <c r="W71" s="21">
        <v>5393520</v>
      </c>
      <c r="X71" s="21"/>
      <c r="Y71" s="20"/>
      <c r="Z71" s="23">
        <v>10787036</v>
      </c>
    </row>
    <row r="72" spans="1:26" ht="12.75" hidden="1">
      <c r="A72" s="39" t="s">
        <v>105</v>
      </c>
      <c r="B72" s="19">
        <v>10470148</v>
      </c>
      <c r="C72" s="19"/>
      <c r="D72" s="20">
        <v>4761658</v>
      </c>
      <c r="E72" s="21">
        <v>4761658</v>
      </c>
      <c r="F72" s="21"/>
      <c r="G72" s="21"/>
      <c r="H72" s="21">
        <v>927983</v>
      </c>
      <c r="I72" s="21">
        <v>927983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927983</v>
      </c>
      <c r="W72" s="21">
        <v>2380830</v>
      </c>
      <c r="X72" s="21"/>
      <c r="Y72" s="20"/>
      <c r="Z72" s="23">
        <v>4761658</v>
      </c>
    </row>
    <row r="73" spans="1:26" ht="12.75" hidden="1">
      <c r="A73" s="39" t="s">
        <v>106</v>
      </c>
      <c r="B73" s="19">
        <v>10096785</v>
      </c>
      <c r="C73" s="19"/>
      <c r="D73" s="20">
        <v>7312339</v>
      </c>
      <c r="E73" s="21">
        <v>7312339</v>
      </c>
      <c r="F73" s="21"/>
      <c r="G73" s="21"/>
      <c r="H73" s="21">
        <v>809546</v>
      </c>
      <c r="I73" s="21">
        <v>809546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809546</v>
      </c>
      <c r="W73" s="21">
        <v>3656172</v>
      </c>
      <c r="X73" s="21"/>
      <c r="Y73" s="20"/>
      <c r="Z73" s="23">
        <v>7312339</v>
      </c>
    </row>
    <row r="74" spans="1:26" ht="12.75" hidden="1">
      <c r="A74" s="39" t="s">
        <v>107</v>
      </c>
      <c r="B74" s="19">
        <v>177045</v>
      </c>
      <c r="C74" s="19"/>
      <c r="D74" s="20"/>
      <c r="E74" s="21"/>
      <c r="F74" s="21">
        <v>2339436</v>
      </c>
      <c r="G74" s="21"/>
      <c r="H74" s="21">
        <v>1944</v>
      </c>
      <c r="I74" s="21">
        <v>2341380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2341380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9214715</v>
      </c>
      <c r="C75" s="28"/>
      <c r="D75" s="29">
        <v>10622560</v>
      </c>
      <c r="E75" s="30">
        <v>10622560</v>
      </c>
      <c r="F75" s="30">
        <v>1073470</v>
      </c>
      <c r="G75" s="30"/>
      <c r="H75" s="30">
        <v>1098240</v>
      </c>
      <c r="I75" s="30">
        <v>2171710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2171710</v>
      </c>
      <c r="W75" s="30">
        <v>5311278</v>
      </c>
      <c r="X75" s="30"/>
      <c r="Y75" s="29"/>
      <c r="Z75" s="31">
        <v>10622560</v>
      </c>
    </row>
    <row r="76" spans="1:26" ht="12.75" hidden="1">
      <c r="A76" s="42" t="s">
        <v>288</v>
      </c>
      <c r="B76" s="32">
        <v>37393422</v>
      </c>
      <c r="C76" s="32"/>
      <c r="D76" s="33">
        <v>41523312</v>
      </c>
      <c r="E76" s="34">
        <v>41523312</v>
      </c>
      <c r="F76" s="34">
        <v>3508279</v>
      </c>
      <c r="G76" s="34">
        <v>1284276</v>
      </c>
      <c r="H76" s="34">
        <v>2082815</v>
      </c>
      <c r="I76" s="34">
        <v>6875370</v>
      </c>
      <c r="J76" s="34">
        <v>1361230</v>
      </c>
      <c r="K76" s="34">
        <v>1003420</v>
      </c>
      <c r="L76" s="34">
        <v>1383147</v>
      </c>
      <c r="M76" s="34">
        <v>3747797</v>
      </c>
      <c r="N76" s="34"/>
      <c r="O76" s="34"/>
      <c r="P76" s="34"/>
      <c r="Q76" s="34"/>
      <c r="R76" s="34"/>
      <c r="S76" s="34"/>
      <c r="T76" s="34"/>
      <c r="U76" s="34"/>
      <c r="V76" s="34">
        <v>10623167</v>
      </c>
      <c r="W76" s="34">
        <v>20761656</v>
      </c>
      <c r="X76" s="34"/>
      <c r="Y76" s="33"/>
      <c r="Z76" s="35">
        <v>41523312</v>
      </c>
    </row>
    <row r="77" spans="1:26" ht="12.75" hidden="1">
      <c r="A77" s="37" t="s">
        <v>31</v>
      </c>
      <c r="B77" s="19">
        <v>13480339</v>
      </c>
      <c r="C77" s="19"/>
      <c r="D77" s="20">
        <v>10045548</v>
      </c>
      <c r="E77" s="21">
        <v>10045548</v>
      </c>
      <c r="F77" s="21">
        <v>1217761</v>
      </c>
      <c r="G77" s="21">
        <v>268147</v>
      </c>
      <c r="H77" s="21">
        <v>776602</v>
      </c>
      <c r="I77" s="21">
        <v>2262510</v>
      </c>
      <c r="J77" s="21">
        <v>754538</v>
      </c>
      <c r="K77" s="21">
        <v>357985</v>
      </c>
      <c r="L77" s="21">
        <v>473235</v>
      </c>
      <c r="M77" s="21">
        <v>1585758</v>
      </c>
      <c r="N77" s="21"/>
      <c r="O77" s="21"/>
      <c r="P77" s="21"/>
      <c r="Q77" s="21"/>
      <c r="R77" s="21"/>
      <c r="S77" s="21"/>
      <c r="T77" s="21"/>
      <c r="U77" s="21"/>
      <c r="V77" s="21">
        <v>3848268</v>
      </c>
      <c r="W77" s="21">
        <v>5022774</v>
      </c>
      <c r="X77" s="21"/>
      <c r="Y77" s="20"/>
      <c r="Z77" s="23">
        <v>10045548</v>
      </c>
    </row>
    <row r="78" spans="1:26" ht="12.75" hidden="1">
      <c r="A78" s="38" t="s">
        <v>32</v>
      </c>
      <c r="B78" s="19">
        <v>23913083</v>
      </c>
      <c r="C78" s="19"/>
      <c r="D78" s="20">
        <v>21979716</v>
      </c>
      <c r="E78" s="21">
        <v>21979716</v>
      </c>
      <c r="F78" s="21">
        <v>2290518</v>
      </c>
      <c r="G78" s="21">
        <v>975527</v>
      </c>
      <c r="H78" s="21">
        <v>1257035</v>
      </c>
      <c r="I78" s="21">
        <v>4523080</v>
      </c>
      <c r="J78" s="21">
        <v>566207</v>
      </c>
      <c r="K78" s="21">
        <v>621468</v>
      </c>
      <c r="L78" s="21">
        <v>890120</v>
      </c>
      <c r="M78" s="21">
        <v>2077795</v>
      </c>
      <c r="N78" s="21"/>
      <c r="O78" s="21"/>
      <c r="P78" s="21"/>
      <c r="Q78" s="21"/>
      <c r="R78" s="21"/>
      <c r="S78" s="21"/>
      <c r="T78" s="21"/>
      <c r="U78" s="21"/>
      <c r="V78" s="21">
        <v>6600875</v>
      </c>
      <c r="W78" s="21">
        <v>10989858</v>
      </c>
      <c r="X78" s="21"/>
      <c r="Y78" s="20"/>
      <c r="Z78" s="23">
        <v>21979716</v>
      </c>
    </row>
    <row r="79" spans="1:26" ht="12.75" hidden="1">
      <c r="A79" s="39" t="s">
        <v>103</v>
      </c>
      <c r="B79" s="19">
        <v>4190025</v>
      </c>
      <c r="C79" s="19"/>
      <c r="D79" s="20">
        <v>3690888</v>
      </c>
      <c r="E79" s="21">
        <v>3690888</v>
      </c>
      <c r="F79" s="21">
        <v>891163</v>
      </c>
      <c r="G79" s="21">
        <v>158932</v>
      </c>
      <c r="H79" s="21">
        <v>436889</v>
      </c>
      <c r="I79" s="21">
        <v>1486984</v>
      </c>
      <c r="J79" s="21">
        <v>28533</v>
      </c>
      <c r="K79" s="21">
        <v>12699</v>
      </c>
      <c r="L79" s="21">
        <v>346316</v>
      </c>
      <c r="M79" s="21">
        <v>387548</v>
      </c>
      <c r="N79" s="21"/>
      <c r="O79" s="21"/>
      <c r="P79" s="21"/>
      <c r="Q79" s="21"/>
      <c r="R79" s="21"/>
      <c r="S79" s="21"/>
      <c r="T79" s="21"/>
      <c r="U79" s="21"/>
      <c r="V79" s="21">
        <v>1874532</v>
      </c>
      <c r="W79" s="21">
        <v>1845444</v>
      </c>
      <c r="X79" s="21"/>
      <c r="Y79" s="20"/>
      <c r="Z79" s="23">
        <v>3690888</v>
      </c>
    </row>
    <row r="80" spans="1:26" ht="12.75" hidden="1">
      <c r="A80" s="39" t="s">
        <v>104</v>
      </c>
      <c r="B80" s="19">
        <v>6266189</v>
      </c>
      <c r="C80" s="19"/>
      <c r="D80" s="20">
        <v>8629632</v>
      </c>
      <c r="E80" s="21">
        <v>8629632</v>
      </c>
      <c r="F80" s="21">
        <v>536313</v>
      </c>
      <c r="G80" s="21">
        <v>487834</v>
      </c>
      <c r="H80" s="21">
        <v>398635</v>
      </c>
      <c r="I80" s="21">
        <v>1422782</v>
      </c>
      <c r="J80" s="21">
        <v>215977</v>
      </c>
      <c r="K80" s="21">
        <v>254774</v>
      </c>
      <c r="L80" s="21">
        <v>208417</v>
      </c>
      <c r="M80" s="21">
        <v>679168</v>
      </c>
      <c r="N80" s="21"/>
      <c r="O80" s="21"/>
      <c r="P80" s="21"/>
      <c r="Q80" s="21"/>
      <c r="R80" s="21"/>
      <c r="S80" s="21"/>
      <c r="T80" s="21"/>
      <c r="U80" s="21"/>
      <c r="V80" s="21">
        <v>2101950</v>
      </c>
      <c r="W80" s="21">
        <v>4314816</v>
      </c>
      <c r="X80" s="21"/>
      <c r="Y80" s="20"/>
      <c r="Z80" s="23">
        <v>8629632</v>
      </c>
    </row>
    <row r="81" spans="1:26" ht="12.75" hidden="1">
      <c r="A81" s="39" t="s">
        <v>105</v>
      </c>
      <c r="B81" s="19">
        <v>6850576</v>
      </c>
      <c r="C81" s="19"/>
      <c r="D81" s="20">
        <v>3809328</v>
      </c>
      <c r="E81" s="21">
        <v>3809328</v>
      </c>
      <c r="F81" s="21">
        <v>399858</v>
      </c>
      <c r="G81" s="21">
        <v>207783</v>
      </c>
      <c r="H81" s="21">
        <v>239006</v>
      </c>
      <c r="I81" s="21">
        <v>846647</v>
      </c>
      <c r="J81" s="21">
        <v>180705</v>
      </c>
      <c r="K81" s="21">
        <v>203416</v>
      </c>
      <c r="L81" s="21">
        <v>155389</v>
      </c>
      <c r="M81" s="21">
        <v>539510</v>
      </c>
      <c r="N81" s="21"/>
      <c r="O81" s="21"/>
      <c r="P81" s="21"/>
      <c r="Q81" s="21"/>
      <c r="R81" s="21"/>
      <c r="S81" s="21"/>
      <c r="T81" s="21"/>
      <c r="U81" s="21"/>
      <c r="V81" s="21">
        <v>1386157</v>
      </c>
      <c r="W81" s="21">
        <v>1904664</v>
      </c>
      <c r="X81" s="21"/>
      <c r="Y81" s="20"/>
      <c r="Z81" s="23">
        <v>3809328</v>
      </c>
    </row>
    <row r="82" spans="1:26" ht="12.75" hidden="1">
      <c r="A82" s="39" t="s">
        <v>106</v>
      </c>
      <c r="B82" s="19">
        <v>6606293</v>
      </c>
      <c r="C82" s="19"/>
      <c r="D82" s="20">
        <v>5849868</v>
      </c>
      <c r="E82" s="21">
        <v>5849868</v>
      </c>
      <c r="F82" s="21">
        <v>463184</v>
      </c>
      <c r="G82" s="21">
        <v>120978</v>
      </c>
      <c r="H82" s="21">
        <v>182505</v>
      </c>
      <c r="I82" s="21">
        <v>766667</v>
      </c>
      <c r="J82" s="21">
        <v>140992</v>
      </c>
      <c r="K82" s="21">
        <v>150579</v>
      </c>
      <c r="L82" s="21">
        <v>179998</v>
      </c>
      <c r="M82" s="21">
        <v>471569</v>
      </c>
      <c r="N82" s="21"/>
      <c r="O82" s="21"/>
      <c r="P82" s="21"/>
      <c r="Q82" s="21"/>
      <c r="R82" s="21"/>
      <c r="S82" s="21"/>
      <c r="T82" s="21"/>
      <c r="U82" s="21"/>
      <c r="V82" s="21">
        <v>1238236</v>
      </c>
      <c r="W82" s="21">
        <v>2924934</v>
      </c>
      <c r="X82" s="21"/>
      <c r="Y82" s="20"/>
      <c r="Z82" s="23">
        <v>5849868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9498048</v>
      </c>
      <c r="E84" s="30">
        <v>9498048</v>
      </c>
      <c r="F84" s="30"/>
      <c r="G84" s="30">
        <v>40602</v>
      </c>
      <c r="H84" s="30">
        <v>49178</v>
      </c>
      <c r="I84" s="30">
        <v>89780</v>
      </c>
      <c r="J84" s="30">
        <v>40485</v>
      </c>
      <c r="K84" s="30">
        <v>23967</v>
      </c>
      <c r="L84" s="30">
        <v>19792</v>
      </c>
      <c r="M84" s="30">
        <v>84244</v>
      </c>
      <c r="N84" s="30"/>
      <c r="O84" s="30"/>
      <c r="P84" s="30"/>
      <c r="Q84" s="30"/>
      <c r="R84" s="30"/>
      <c r="S84" s="30"/>
      <c r="T84" s="30"/>
      <c r="U84" s="30"/>
      <c r="V84" s="30">
        <v>174024</v>
      </c>
      <c r="W84" s="30">
        <v>4749024</v>
      </c>
      <c r="X84" s="30"/>
      <c r="Y84" s="29"/>
      <c r="Z84" s="31">
        <v>9498048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4992116</v>
      </c>
      <c r="F5" s="358">
        <f t="shared" si="0"/>
        <v>4992116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2496059</v>
      </c>
      <c r="Y5" s="358">
        <f t="shared" si="0"/>
        <v>-2496059</v>
      </c>
      <c r="Z5" s="359">
        <f>+IF(X5&lt;&gt;0,+(Y5/X5)*100,0)</f>
        <v>-100</v>
      </c>
      <c r="AA5" s="360">
        <f>+AA6+AA8+AA11+AA13+AA15</f>
        <v>4992116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1246743</v>
      </c>
      <c r="F6" s="59">
        <f t="shared" si="1"/>
        <v>1246743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623372</v>
      </c>
      <c r="Y6" s="59">
        <f t="shared" si="1"/>
        <v>-623372</v>
      </c>
      <c r="Z6" s="61">
        <f>+IF(X6&lt;&gt;0,+(Y6/X6)*100,0)</f>
        <v>-100</v>
      </c>
      <c r="AA6" s="62">
        <f t="shared" si="1"/>
        <v>1246743</v>
      </c>
    </row>
    <row r="7" spans="1:27" ht="12.75">
      <c r="A7" s="291" t="s">
        <v>230</v>
      </c>
      <c r="B7" s="142"/>
      <c r="C7" s="60"/>
      <c r="D7" s="340"/>
      <c r="E7" s="60">
        <v>1246743</v>
      </c>
      <c r="F7" s="59">
        <v>1246743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623372</v>
      </c>
      <c r="Y7" s="59">
        <v>-623372</v>
      </c>
      <c r="Z7" s="61">
        <v>-100</v>
      </c>
      <c r="AA7" s="62">
        <v>1246743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2122000</v>
      </c>
      <c r="F8" s="59">
        <f t="shared" si="2"/>
        <v>2122000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1061000</v>
      </c>
      <c r="Y8" s="59">
        <f t="shared" si="2"/>
        <v>-1061000</v>
      </c>
      <c r="Z8" s="61">
        <f>+IF(X8&lt;&gt;0,+(Y8/X8)*100,0)</f>
        <v>-100</v>
      </c>
      <c r="AA8" s="62">
        <f>SUM(AA9:AA10)</f>
        <v>2122000</v>
      </c>
    </row>
    <row r="9" spans="1:27" ht="12.75">
      <c r="A9" s="291" t="s">
        <v>231</v>
      </c>
      <c r="B9" s="142"/>
      <c r="C9" s="60"/>
      <c r="D9" s="340"/>
      <c r="E9" s="60">
        <v>2122000</v>
      </c>
      <c r="F9" s="59">
        <v>2122000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1061000</v>
      </c>
      <c r="Y9" s="59">
        <v>-1061000</v>
      </c>
      <c r="Z9" s="61">
        <v>-100</v>
      </c>
      <c r="AA9" s="62">
        <v>2122000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646743</v>
      </c>
      <c r="F11" s="364">
        <f t="shared" si="3"/>
        <v>646743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323372</v>
      </c>
      <c r="Y11" s="364">
        <f t="shared" si="3"/>
        <v>-323372</v>
      </c>
      <c r="Z11" s="365">
        <f>+IF(X11&lt;&gt;0,+(Y11/X11)*100,0)</f>
        <v>-100</v>
      </c>
      <c r="AA11" s="366">
        <f t="shared" si="3"/>
        <v>646743</v>
      </c>
    </row>
    <row r="12" spans="1:27" ht="12.75">
      <c r="A12" s="291" t="s">
        <v>233</v>
      </c>
      <c r="B12" s="136"/>
      <c r="C12" s="60"/>
      <c r="D12" s="340"/>
      <c r="E12" s="60">
        <v>646743</v>
      </c>
      <c r="F12" s="59">
        <v>646743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323372</v>
      </c>
      <c r="Y12" s="59">
        <v>-323372</v>
      </c>
      <c r="Z12" s="61">
        <v>-100</v>
      </c>
      <c r="AA12" s="62">
        <v>646743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424630</v>
      </c>
      <c r="F13" s="342">
        <f t="shared" si="4"/>
        <v>424630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212315</v>
      </c>
      <c r="Y13" s="342">
        <f t="shared" si="4"/>
        <v>-212315</v>
      </c>
      <c r="Z13" s="335">
        <f>+IF(X13&lt;&gt;0,+(Y13/X13)*100,0)</f>
        <v>-100</v>
      </c>
      <c r="AA13" s="273">
        <f t="shared" si="4"/>
        <v>424630</v>
      </c>
    </row>
    <row r="14" spans="1:27" ht="12.75">
      <c r="A14" s="291" t="s">
        <v>234</v>
      </c>
      <c r="B14" s="136"/>
      <c r="C14" s="60"/>
      <c r="D14" s="340"/>
      <c r="E14" s="60">
        <v>424630</v>
      </c>
      <c r="F14" s="59">
        <v>424630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212315</v>
      </c>
      <c r="Y14" s="59">
        <v>-212315</v>
      </c>
      <c r="Z14" s="61">
        <v>-100</v>
      </c>
      <c r="AA14" s="62">
        <v>424630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552000</v>
      </c>
      <c r="F15" s="59">
        <f t="shared" si="5"/>
        <v>552000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276000</v>
      </c>
      <c r="Y15" s="59">
        <f t="shared" si="5"/>
        <v>-276000</v>
      </c>
      <c r="Z15" s="61">
        <f>+IF(X15&lt;&gt;0,+(Y15/X15)*100,0)</f>
        <v>-100</v>
      </c>
      <c r="AA15" s="62">
        <f>SUM(AA16:AA20)</f>
        <v>552000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552000</v>
      </c>
      <c r="F20" s="59">
        <v>552000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276000</v>
      </c>
      <c r="Y20" s="59">
        <v>-276000</v>
      </c>
      <c r="Z20" s="61">
        <v>-100</v>
      </c>
      <c r="AA20" s="62">
        <v>552000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107000</v>
      </c>
      <c r="F22" s="345">
        <f t="shared" si="6"/>
        <v>107000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53500</v>
      </c>
      <c r="Y22" s="345">
        <f t="shared" si="6"/>
        <v>-53500</v>
      </c>
      <c r="Z22" s="336">
        <f>+IF(X22&lt;&gt;0,+(Y22/X22)*100,0)</f>
        <v>-100</v>
      </c>
      <c r="AA22" s="350">
        <f>SUM(AA23:AA32)</f>
        <v>107000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107000</v>
      </c>
      <c r="F32" s="59">
        <v>107000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53500</v>
      </c>
      <c r="Y32" s="59">
        <v>-53500</v>
      </c>
      <c r="Z32" s="61">
        <v>-100</v>
      </c>
      <c r="AA32" s="62">
        <v>107000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5099116</v>
      </c>
      <c r="F60" s="264">
        <f t="shared" si="14"/>
        <v>5099116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2549559</v>
      </c>
      <c r="Y60" s="264">
        <f t="shared" si="14"/>
        <v>-2549559</v>
      </c>
      <c r="Z60" s="337">
        <f>+IF(X60&lt;&gt;0,+(Y60/X60)*100,0)</f>
        <v>-100</v>
      </c>
      <c r="AA60" s="232">
        <f>+AA57+AA54+AA51+AA40+AA37+AA34+AA22+AA5</f>
        <v>5099116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190216428</v>
      </c>
      <c r="D5" s="153">
        <f>SUM(D6:D8)</f>
        <v>0</v>
      </c>
      <c r="E5" s="154">
        <f t="shared" si="0"/>
        <v>77998864</v>
      </c>
      <c r="F5" s="100">
        <f t="shared" si="0"/>
        <v>77998864</v>
      </c>
      <c r="G5" s="100">
        <f t="shared" si="0"/>
        <v>11829911</v>
      </c>
      <c r="H5" s="100">
        <f t="shared" si="0"/>
        <v>0</v>
      </c>
      <c r="I5" s="100">
        <f t="shared" si="0"/>
        <v>663763</v>
      </c>
      <c r="J5" s="100">
        <f t="shared" si="0"/>
        <v>12493674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12493674</v>
      </c>
      <c r="X5" s="100">
        <f t="shared" si="0"/>
        <v>38999430</v>
      </c>
      <c r="Y5" s="100">
        <f t="shared" si="0"/>
        <v>-26505756</v>
      </c>
      <c r="Z5" s="137">
        <f>+IF(X5&lt;&gt;0,+(Y5/X5)*100,0)</f>
        <v>-67.9644702499498</v>
      </c>
      <c r="AA5" s="153">
        <f>SUM(AA6:AA8)</f>
        <v>77998864</v>
      </c>
    </row>
    <row r="6" spans="1:27" ht="12.75">
      <c r="A6" s="138" t="s">
        <v>75</v>
      </c>
      <c r="B6" s="136"/>
      <c r="C6" s="155">
        <v>1500000</v>
      </c>
      <c r="D6" s="155"/>
      <c r="E6" s="156">
        <v>3310000</v>
      </c>
      <c r="F6" s="60">
        <v>3310000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1654998</v>
      </c>
      <c r="Y6" s="60">
        <v>-1654998</v>
      </c>
      <c r="Z6" s="140">
        <v>-100</v>
      </c>
      <c r="AA6" s="155">
        <v>3310000</v>
      </c>
    </row>
    <row r="7" spans="1:27" ht="12.75">
      <c r="A7" s="138" t="s">
        <v>76</v>
      </c>
      <c r="B7" s="136"/>
      <c r="C7" s="157">
        <v>187203479</v>
      </c>
      <c r="D7" s="157"/>
      <c r="E7" s="158">
        <v>74688864</v>
      </c>
      <c r="F7" s="159">
        <v>74688864</v>
      </c>
      <c r="G7" s="159">
        <v>11829911</v>
      </c>
      <c r="H7" s="159"/>
      <c r="I7" s="159">
        <v>663763</v>
      </c>
      <c r="J7" s="159">
        <v>12493674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12493674</v>
      </c>
      <c r="X7" s="159">
        <v>37344432</v>
      </c>
      <c r="Y7" s="159">
        <v>-24850758</v>
      </c>
      <c r="Z7" s="141">
        <v>-66.54</v>
      </c>
      <c r="AA7" s="157">
        <v>74688864</v>
      </c>
    </row>
    <row r="8" spans="1:27" ht="12.75">
      <c r="A8" s="138" t="s">
        <v>77</v>
      </c>
      <c r="B8" s="136"/>
      <c r="C8" s="155">
        <v>1512949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161452</v>
      </c>
      <c r="D9" s="153">
        <f>SUM(D10:D14)</f>
        <v>0</v>
      </c>
      <c r="E9" s="154">
        <f t="shared" si="1"/>
        <v>158818</v>
      </c>
      <c r="F9" s="100">
        <f t="shared" si="1"/>
        <v>158818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79410</v>
      </c>
      <c r="Y9" s="100">
        <f t="shared" si="1"/>
        <v>-79410</v>
      </c>
      <c r="Z9" s="137">
        <f>+IF(X9&lt;&gt;0,+(Y9/X9)*100,0)</f>
        <v>-100</v>
      </c>
      <c r="AA9" s="153">
        <f>SUM(AA10:AA14)</f>
        <v>158818</v>
      </c>
    </row>
    <row r="10" spans="1:27" ht="12.75">
      <c r="A10" s="138" t="s">
        <v>79</v>
      </c>
      <c r="B10" s="136"/>
      <c r="C10" s="155">
        <v>112852</v>
      </c>
      <c r="D10" s="155"/>
      <c r="E10" s="156">
        <v>158818</v>
      </c>
      <c r="F10" s="60">
        <v>158818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79410</v>
      </c>
      <c r="Y10" s="60">
        <v>-79410</v>
      </c>
      <c r="Z10" s="140">
        <v>-100</v>
      </c>
      <c r="AA10" s="155">
        <v>158818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48600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34008698</v>
      </c>
      <c r="D15" s="153">
        <f>SUM(D16:D18)</f>
        <v>0</v>
      </c>
      <c r="E15" s="154">
        <f t="shared" si="2"/>
        <v>741526</v>
      </c>
      <c r="F15" s="100">
        <f t="shared" si="2"/>
        <v>741526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370764</v>
      </c>
      <c r="Y15" s="100">
        <f t="shared" si="2"/>
        <v>-370764</v>
      </c>
      <c r="Z15" s="137">
        <f>+IF(X15&lt;&gt;0,+(Y15/X15)*100,0)</f>
        <v>-100</v>
      </c>
      <c r="AA15" s="153">
        <f>SUM(AA16:AA18)</f>
        <v>741526</v>
      </c>
    </row>
    <row r="16" spans="1:27" ht="12.75">
      <c r="A16" s="138" t="s">
        <v>85</v>
      </c>
      <c r="B16" s="136"/>
      <c r="C16" s="155">
        <v>34008698</v>
      </c>
      <c r="D16" s="155"/>
      <c r="E16" s="156">
        <v>684718</v>
      </c>
      <c r="F16" s="60">
        <v>684718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342360</v>
      </c>
      <c r="Y16" s="60">
        <v>-342360</v>
      </c>
      <c r="Z16" s="140">
        <v>-100</v>
      </c>
      <c r="AA16" s="155">
        <v>684718</v>
      </c>
    </row>
    <row r="17" spans="1:27" ht="12.75">
      <c r="A17" s="138" t="s">
        <v>86</v>
      </c>
      <c r="B17" s="136"/>
      <c r="C17" s="155"/>
      <c r="D17" s="155"/>
      <c r="E17" s="156">
        <v>56808</v>
      </c>
      <c r="F17" s="60">
        <v>56808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28404</v>
      </c>
      <c r="Y17" s="60">
        <v>-28404</v>
      </c>
      <c r="Z17" s="140">
        <v>-100</v>
      </c>
      <c r="AA17" s="155">
        <v>56808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42077041</v>
      </c>
      <c r="D19" s="153">
        <f>SUM(D20:D23)</f>
        <v>0</v>
      </c>
      <c r="E19" s="154">
        <f t="shared" si="3"/>
        <v>47492288</v>
      </c>
      <c r="F19" s="100">
        <f t="shared" si="3"/>
        <v>47492288</v>
      </c>
      <c r="G19" s="100">
        <f t="shared" si="3"/>
        <v>0</v>
      </c>
      <c r="H19" s="100">
        <f t="shared" si="3"/>
        <v>0</v>
      </c>
      <c r="I19" s="100">
        <f t="shared" si="3"/>
        <v>3972400</v>
      </c>
      <c r="J19" s="100">
        <f t="shared" si="3"/>
        <v>3972400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3972400</v>
      </c>
      <c r="X19" s="100">
        <f t="shared" si="3"/>
        <v>23746140</v>
      </c>
      <c r="Y19" s="100">
        <f t="shared" si="3"/>
        <v>-19773740</v>
      </c>
      <c r="Z19" s="137">
        <f>+IF(X19&lt;&gt;0,+(Y19/X19)*100,0)</f>
        <v>-83.271386423225</v>
      </c>
      <c r="AA19" s="153">
        <f>SUM(AA20:AA23)</f>
        <v>47492288</v>
      </c>
    </row>
    <row r="20" spans="1:27" ht="12.75">
      <c r="A20" s="138" t="s">
        <v>89</v>
      </c>
      <c r="B20" s="136"/>
      <c r="C20" s="155">
        <v>4311865</v>
      </c>
      <c r="D20" s="155"/>
      <c r="E20" s="156">
        <v>10270129</v>
      </c>
      <c r="F20" s="60">
        <v>10270129</v>
      </c>
      <c r="G20" s="60"/>
      <c r="H20" s="60"/>
      <c r="I20" s="60">
        <v>1259968</v>
      </c>
      <c r="J20" s="60">
        <v>1259968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1259968</v>
      </c>
      <c r="X20" s="60">
        <v>5135064</v>
      </c>
      <c r="Y20" s="60">
        <v>-3875096</v>
      </c>
      <c r="Z20" s="140">
        <v>-75.46</v>
      </c>
      <c r="AA20" s="155">
        <v>10270129</v>
      </c>
    </row>
    <row r="21" spans="1:27" ht="12.75">
      <c r="A21" s="138" t="s">
        <v>90</v>
      </c>
      <c r="B21" s="136"/>
      <c r="C21" s="155">
        <v>11826220</v>
      </c>
      <c r="D21" s="155"/>
      <c r="E21" s="156">
        <v>13257436</v>
      </c>
      <c r="F21" s="60">
        <v>13257436</v>
      </c>
      <c r="G21" s="60"/>
      <c r="H21" s="60"/>
      <c r="I21" s="60">
        <v>974903</v>
      </c>
      <c r="J21" s="60">
        <v>974903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974903</v>
      </c>
      <c r="X21" s="60">
        <v>6628716</v>
      </c>
      <c r="Y21" s="60">
        <v>-5653813</v>
      </c>
      <c r="Z21" s="140">
        <v>-85.29</v>
      </c>
      <c r="AA21" s="155">
        <v>13257436</v>
      </c>
    </row>
    <row r="22" spans="1:27" ht="12.75">
      <c r="A22" s="138" t="s">
        <v>91</v>
      </c>
      <c r="B22" s="136"/>
      <c r="C22" s="157">
        <v>13102973</v>
      </c>
      <c r="D22" s="157"/>
      <c r="E22" s="158">
        <v>10320203</v>
      </c>
      <c r="F22" s="159">
        <v>10320203</v>
      </c>
      <c r="G22" s="159"/>
      <c r="H22" s="159"/>
      <c r="I22" s="159">
        <v>927983</v>
      </c>
      <c r="J22" s="159">
        <v>927983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927983</v>
      </c>
      <c r="X22" s="159">
        <v>5160102</v>
      </c>
      <c r="Y22" s="159">
        <v>-4232119</v>
      </c>
      <c r="Z22" s="141">
        <v>-82.02</v>
      </c>
      <c r="AA22" s="157">
        <v>10320203</v>
      </c>
    </row>
    <row r="23" spans="1:27" ht="12.75">
      <c r="A23" s="138" t="s">
        <v>92</v>
      </c>
      <c r="B23" s="136"/>
      <c r="C23" s="155">
        <v>12835983</v>
      </c>
      <c r="D23" s="155"/>
      <c r="E23" s="156">
        <v>13644520</v>
      </c>
      <c r="F23" s="60">
        <v>13644520</v>
      </c>
      <c r="G23" s="60"/>
      <c r="H23" s="60"/>
      <c r="I23" s="60">
        <v>809546</v>
      </c>
      <c r="J23" s="60">
        <v>809546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809546</v>
      </c>
      <c r="X23" s="60">
        <v>6822258</v>
      </c>
      <c r="Y23" s="60">
        <v>-6012712</v>
      </c>
      <c r="Z23" s="140">
        <v>-88.13</v>
      </c>
      <c r="AA23" s="155">
        <v>13644520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266463619</v>
      </c>
      <c r="D25" s="168">
        <f>+D5+D9+D15+D19+D24</f>
        <v>0</v>
      </c>
      <c r="E25" s="169">
        <f t="shared" si="4"/>
        <v>126391496</v>
      </c>
      <c r="F25" s="73">
        <f t="shared" si="4"/>
        <v>126391496</v>
      </c>
      <c r="G25" s="73">
        <f t="shared" si="4"/>
        <v>11829911</v>
      </c>
      <c r="H25" s="73">
        <f t="shared" si="4"/>
        <v>0</v>
      </c>
      <c r="I25" s="73">
        <f t="shared" si="4"/>
        <v>4636163</v>
      </c>
      <c r="J25" s="73">
        <f t="shared" si="4"/>
        <v>16466074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16466074</v>
      </c>
      <c r="X25" s="73">
        <f t="shared" si="4"/>
        <v>63195744</v>
      </c>
      <c r="Y25" s="73">
        <f t="shared" si="4"/>
        <v>-46729670</v>
      </c>
      <c r="Z25" s="170">
        <f>+IF(X25&lt;&gt;0,+(Y25/X25)*100,0)</f>
        <v>-73.94433080809999</v>
      </c>
      <c r="AA25" s="168">
        <f>+AA5+AA9+AA15+AA19+AA24</f>
        <v>126391496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86547748</v>
      </c>
      <c r="D28" s="153">
        <f>SUM(D29:D31)</f>
        <v>0</v>
      </c>
      <c r="E28" s="154">
        <f t="shared" si="5"/>
        <v>59486774</v>
      </c>
      <c r="F28" s="100">
        <f t="shared" si="5"/>
        <v>59486774</v>
      </c>
      <c r="G28" s="100">
        <f t="shared" si="5"/>
        <v>1052054</v>
      </c>
      <c r="H28" s="100">
        <f t="shared" si="5"/>
        <v>0</v>
      </c>
      <c r="I28" s="100">
        <f t="shared" si="5"/>
        <v>929969</v>
      </c>
      <c r="J28" s="100">
        <f t="shared" si="5"/>
        <v>1982023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1982023</v>
      </c>
      <c r="X28" s="100">
        <f t="shared" si="5"/>
        <v>29743386</v>
      </c>
      <c r="Y28" s="100">
        <f t="shared" si="5"/>
        <v>-27761363</v>
      </c>
      <c r="Z28" s="137">
        <f>+IF(X28&lt;&gt;0,+(Y28/X28)*100,0)</f>
        <v>-93.33625633611452</v>
      </c>
      <c r="AA28" s="153">
        <f>SUM(AA29:AA31)</f>
        <v>59486774</v>
      </c>
    </row>
    <row r="29" spans="1:27" ht="12.75">
      <c r="A29" s="138" t="s">
        <v>75</v>
      </c>
      <c r="B29" s="136"/>
      <c r="C29" s="155">
        <v>20367332</v>
      </c>
      <c r="D29" s="155"/>
      <c r="E29" s="156">
        <v>18093395</v>
      </c>
      <c r="F29" s="60">
        <v>18093395</v>
      </c>
      <c r="G29" s="60">
        <v>786156</v>
      </c>
      <c r="H29" s="60"/>
      <c r="I29" s="60">
        <v>266736</v>
      </c>
      <c r="J29" s="60">
        <v>1052892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1052892</v>
      </c>
      <c r="X29" s="60">
        <v>9046698</v>
      </c>
      <c r="Y29" s="60">
        <v>-7993806</v>
      </c>
      <c r="Z29" s="140">
        <v>-88.36</v>
      </c>
      <c r="AA29" s="155">
        <v>18093395</v>
      </c>
    </row>
    <row r="30" spans="1:27" ht="12.75">
      <c r="A30" s="138" t="s">
        <v>76</v>
      </c>
      <c r="B30" s="136"/>
      <c r="C30" s="157">
        <v>47694754</v>
      </c>
      <c r="D30" s="157"/>
      <c r="E30" s="158">
        <v>40273163</v>
      </c>
      <c r="F30" s="159">
        <v>40273163</v>
      </c>
      <c r="G30" s="159">
        <v>210415</v>
      </c>
      <c r="H30" s="159"/>
      <c r="I30" s="159">
        <v>658811</v>
      </c>
      <c r="J30" s="159">
        <v>869226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869226</v>
      </c>
      <c r="X30" s="159">
        <v>20136582</v>
      </c>
      <c r="Y30" s="159">
        <v>-19267356</v>
      </c>
      <c r="Z30" s="141">
        <v>-95.68</v>
      </c>
      <c r="AA30" s="157">
        <v>40273163</v>
      </c>
    </row>
    <row r="31" spans="1:27" ht="12.75">
      <c r="A31" s="138" t="s">
        <v>77</v>
      </c>
      <c r="B31" s="136"/>
      <c r="C31" s="155">
        <v>18485662</v>
      </c>
      <c r="D31" s="155"/>
      <c r="E31" s="156">
        <v>1120216</v>
      </c>
      <c r="F31" s="60">
        <v>1120216</v>
      </c>
      <c r="G31" s="60">
        <v>55483</v>
      </c>
      <c r="H31" s="60"/>
      <c r="I31" s="60">
        <v>4422</v>
      </c>
      <c r="J31" s="60">
        <v>59905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59905</v>
      </c>
      <c r="X31" s="60">
        <v>560106</v>
      </c>
      <c r="Y31" s="60">
        <v>-500201</v>
      </c>
      <c r="Z31" s="140">
        <v>-89.3</v>
      </c>
      <c r="AA31" s="155">
        <v>1120216</v>
      </c>
    </row>
    <row r="32" spans="1:27" ht="12.75">
      <c r="A32" s="135" t="s">
        <v>78</v>
      </c>
      <c r="B32" s="136"/>
      <c r="C32" s="153">
        <f aca="true" t="shared" si="6" ref="C32:Y32">SUM(C33:C37)</f>
        <v>4353066</v>
      </c>
      <c r="D32" s="153">
        <f>SUM(D33:D37)</f>
        <v>0</v>
      </c>
      <c r="E32" s="154">
        <f t="shared" si="6"/>
        <v>3316634</v>
      </c>
      <c r="F32" s="100">
        <f t="shared" si="6"/>
        <v>3316634</v>
      </c>
      <c r="G32" s="100">
        <f t="shared" si="6"/>
        <v>213180</v>
      </c>
      <c r="H32" s="100">
        <f t="shared" si="6"/>
        <v>0</v>
      </c>
      <c r="I32" s="100">
        <f t="shared" si="6"/>
        <v>400</v>
      </c>
      <c r="J32" s="100">
        <f t="shared" si="6"/>
        <v>213580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213580</v>
      </c>
      <c r="X32" s="100">
        <f t="shared" si="6"/>
        <v>1658316</v>
      </c>
      <c r="Y32" s="100">
        <f t="shared" si="6"/>
        <v>-1444736</v>
      </c>
      <c r="Z32" s="137">
        <f>+IF(X32&lt;&gt;0,+(Y32/X32)*100,0)</f>
        <v>-87.12066940197164</v>
      </c>
      <c r="AA32" s="153">
        <f>SUM(AA33:AA37)</f>
        <v>3316634</v>
      </c>
    </row>
    <row r="33" spans="1:27" ht="12.75">
      <c r="A33" s="138" t="s">
        <v>79</v>
      </c>
      <c r="B33" s="136"/>
      <c r="C33" s="155">
        <v>1515431</v>
      </c>
      <c r="D33" s="155"/>
      <c r="E33" s="156">
        <v>906468</v>
      </c>
      <c r="F33" s="60">
        <v>906468</v>
      </c>
      <c r="G33" s="60">
        <v>23861</v>
      </c>
      <c r="H33" s="60"/>
      <c r="I33" s="60">
        <v>400</v>
      </c>
      <c r="J33" s="60">
        <v>24261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24261</v>
      </c>
      <c r="X33" s="60">
        <v>453234</v>
      </c>
      <c r="Y33" s="60">
        <v>-428973</v>
      </c>
      <c r="Z33" s="140">
        <v>-94.65</v>
      </c>
      <c r="AA33" s="155">
        <v>906468</v>
      </c>
    </row>
    <row r="34" spans="1:27" ht="12.75">
      <c r="A34" s="138" t="s">
        <v>80</v>
      </c>
      <c r="B34" s="136"/>
      <c r="C34" s="155"/>
      <c r="D34" s="155"/>
      <c r="E34" s="156">
        <v>2410166</v>
      </c>
      <c r="F34" s="60">
        <v>2410166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1205082</v>
      </c>
      <c r="Y34" s="60">
        <v>-1205082</v>
      </c>
      <c r="Z34" s="140">
        <v>-100</v>
      </c>
      <c r="AA34" s="155">
        <v>2410166</v>
      </c>
    </row>
    <row r="35" spans="1:27" ht="12.75">
      <c r="A35" s="138" t="s">
        <v>81</v>
      </c>
      <c r="B35" s="136"/>
      <c r="C35" s="155">
        <v>2837635</v>
      </c>
      <c r="D35" s="155"/>
      <c r="E35" s="156"/>
      <c r="F35" s="60"/>
      <c r="G35" s="60">
        <v>189319</v>
      </c>
      <c r="H35" s="60"/>
      <c r="I35" s="60"/>
      <c r="J35" s="60">
        <v>189319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189319</v>
      </c>
      <c r="X35" s="60"/>
      <c r="Y35" s="60">
        <v>189319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28086583</v>
      </c>
      <c r="D38" s="153">
        <f>SUM(D39:D41)</f>
        <v>0</v>
      </c>
      <c r="E38" s="154">
        <f t="shared" si="7"/>
        <v>17085697</v>
      </c>
      <c r="F38" s="100">
        <f t="shared" si="7"/>
        <v>17085697</v>
      </c>
      <c r="G38" s="100">
        <f t="shared" si="7"/>
        <v>0</v>
      </c>
      <c r="H38" s="100">
        <f t="shared" si="7"/>
        <v>0</v>
      </c>
      <c r="I38" s="100">
        <f t="shared" si="7"/>
        <v>13027</v>
      </c>
      <c r="J38" s="100">
        <f t="shared" si="7"/>
        <v>13027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13027</v>
      </c>
      <c r="X38" s="100">
        <f t="shared" si="7"/>
        <v>8542848</v>
      </c>
      <c r="Y38" s="100">
        <f t="shared" si="7"/>
        <v>-8529821</v>
      </c>
      <c r="Z38" s="137">
        <f>+IF(X38&lt;&gt;0,+(Y38/X38)*100,0)</f>
        <v>-99.84750987024468</v>
      </c>
      <c r="AA38" s="153">
        <f>SUM(AA39:AA41)</f>
        <v>17085697</v>
      </c>
    </row>
    <row r="39" spans="1:27" ht="12.75">
      <c r="A39" s="138" t="s">
        <v>85</v>
      </c>
      <c r="B39" s="136"/>
      <c r="C39" s="155">
        <v>26698765</v>
      </c>
      <c r="D39" s="155"/>
      <c r="E39" s="156">
        <v>12147126</v>
      </c>
      <c r="F39" s="60">
        <v>12147126</v>
      </c>
      <c r="G39" s="60"/>
      <c r="H39" s="60"/>
      <c r="I39" s="60">
        <v>9041</v>
      </c>
      <c r="J39" s="60">
        <v>9041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9041</v>
      </c>
      <c r="X39" s="60">
        <v>6073560</v>
      </c>
      <c r="Y39" s="60">
        <v>-6064519</v>
      </c>
      <c r="Z39" s="140">
        <v>-99.85</v>
      </c>
      <c r="AA39" s="155">
        <v>12147126</v>
      </c>
    </row>
    <row r="40" spans="1:27" ht="12.75">
      <c r="A40" s="138" t="s">
        <v>86</v>
      </c>
      <c r="B40" s="136"/>
      <c r="C40" s="155">
        <v>1387818</v>
      </c>
      <c r="D40" s="155"/>
      <c r="E40" s="156">
        <v>4938571</v>
      </c>
      <c r="F40" s="60">
        <v>4938571</v>
      </c>
      <c r="G40" s="60"/>
      <c r="H40" s="60"/>
      <c r="I40" s="60">
        <v>3986</v>
      </c>
      <c r="J40" s="60">
        <v>3986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3986</v>
      </c>
      <c r="X40" s="60">
        <v>2469288</v>
      </c>
      <c r="Y40" s="60">
        <v>-2465302</v>
      </c>
      <c r="Z40" s="140">
        <v>-99.84</v>
      </c>
      <c r="AA40" s="155">
        <v>4938571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50436455</v>
      </c>
      <c r="D42" s="153">
        <f>SUM(D43:D46)</f>
        <v>0</v>
      </c>
      <c r="E42" s="154">
        <f t="shared" si="8"/>
        <v>46447686</v>
      </c>
      <c r="F42" s="100">
        <f t="shared" si="8"/>
        <v>46447686</v>
      </c>
      <c r="G42" s="100">
        <f t="shared" si="8"/>
        <v>1108553</v>
      </c>
      <c r="H42" s="100">
        <f t="shared" si="8"/>
        <v>0</v>
      </c>
      <c r="I42" s="100">
        <f t="shared" si="8"/>
        <v>608572</v>
      </c>
      <c r="J42" s="100">
        <f t="shared" si="8"/>
        <v>1717125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1717125</v>
      </c>
      <c r="X42" s="100">
        <f t="shared" si="8"/>
        <v>23223846</v>
      </c>
      <c r="Y42" s="100">
        <f t="shared" si="8"/>
        <v>-21506721</v>
      </c>
      <c r="Z42" s="137">
        <f>+IF(X42&lt;&gt;0,+(Y42/X42)*100,0)</f>
        <v>-92.60619881823192</v>
      </c>
      <c r="AA42" s="153">
        <f>SUM(AA43:AA46)</f>
        <v>46447686</v>
      </c>
    </row>
    <row r="43" spans="1:27" ht="12.75">
      <c r="A43" s="138" t="s">
        <v>89</v>
      </c>
      <c r="B43" s="136"/>
      <c r="C43" s="155">
        <v>19282295</v>
      </c>
      <c r="D43" s="155"/>
      <c r="E43" s="156">
        <v>16006325</v>
      </c>
      <c r="F43" s="60">
        <v>16006325</v>
      </c>
      <c r="G43" s="60">
        <v>574530</v>
      </c>
      <c r="H43" s="60"/>
      <c r="I43" s="60">
        <v>215539</v>
      </c>
      <c r="J43" s="60">
        <v>790069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790069</v>
      </c>
      <c r="X43" s="60">
        <v>8003160</v>
      </c>
      <c r="Y43" s="60">
        <v>-7213091</v>
      </c>
      <c r="Z43" s="140">
        <v>-90.13</v>
      </c>
      <c r="AA43" s="155">
        <v>16006325</v>
      </c>
    </row>
    <row r="44" spans="1:27" ht="12.75">
      <c r="A44" s="138" t="s">
        <v>90</v>
      </c>
      <c r="B44" s="136"/>
      <c r="C44" s="155">
        <v>14570264</v>
      </c>
      <c r="D44" s="155"/>
      <c r="E44" s="156">
        <v>13430662</v>
      </c>
      <c r="F44" s="60">
        <v>13430662</v>
      </c>
      <c r="G44" s="60">
        <v>384790</v>
      </c>
      <c r="H44" s="60"/>
      <c r="I44" s="60">
        <v>282933</v>
      </c>
      <c r="J44" s="60">
        <v>667723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667723</v>
      </c>
      <c r="X44" s="60">
        <v>6715332</v>
      </c>
      <c r="Y44" s="60">
        <v>-6047609</v>
      </c>
      <c r="Z44" s="140">
        <v>-90.06</v>
      </c>
      <c r="AA44" s="155">
        <v>13430662</v>
      </c>
    </row>
    <row r="45" spans="1:27" ht="12.75">
      <c r="A45" s="138" t="s">
        <v>91</v>
      </c>
      <c r="B45" s="136"/>
      <c r="C45" s="157">
        <v>8396153</v>
      </c>
      <c r="D45" s="157"/>
      <c r="E45" s="158">
        <v>9190843</v>
      </c>
      <c r="F45" s="159">
        <v>9190843</v>
      </c>
      <c r="G45" s="159">
        <v>149233</v>
      </c>
      <c r="H45" s="159"/>
      <c r="I45" s="159">
        <v>38955</v>
      </c>
      <c r="J45" s="159">
        <v>188188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188188</v>
      </c>
      <c r="X45" s="159">
        <v>4595424</v>
      </c>
      <c r="Y45" s="159">
        <v>-4407236</v>
      </c>
      <c r="Z45" s="141">
        <v>-95.9</v>
      </c>
      <c r="AA45" s="157">
        <v>9190843</v>
      </c>
    </row>
    <row r="46" spans="1:27" ht="12.75">
      <c r="A46" s="138" t="s">
        <v>92</v>
      </c>
      <c r="B46" s="136"/>
      <c r="C46" s="155">
        <v>8187743</v>
      </c>
      <c r="D46" s="155"/>
      <c r="E46" s="156">
        <v>7819856</v>
      </c>
      <c r="F46" s="60">
        <v>7819856</v>
      </c>
      <c r="G46" s="60"/>
      <c r="H46" s="60"/>
      <c r="I46" s="60">
        <v>71145</v>
      </c>
      <c r="J46" s="60">
        <v>71145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71145</v>
      </c>
      <c r="X46" s="60">
        <v>3909930</v>
      </c>
      <c r="Y46" s="60">
        <v>-3838785</v>
      </c>
      <c r="Z46" s="140">
        <v>-98.18</v>
      </c>
      <c r="AA46" s="155">
        <v>7819856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169423852</v>
      </c>
      <c r="D48" s="168">
        <f>+D28+D32+D38+D42+D47</f>
        <v>0</v>
      </c>
      <c r="E48" s="169">
        <f t="shared" si="9"/>
        <v>126336791</v>
      </c>
      <c r="F48" s="73">
        <f t="shared" si="9"/>
        <v>126336791</v>
      </c>
      <c r="G48" s="73">
        <f t="shared" si="9"/>
        <v>2373787</v>
      </c>
      <c r="H48" s="73">
        <f t="shared" si="9"/>
        <v>0</v>
      </c>
      <c r="I48" s="73">
        <f t="shared" si="9"/>
        <v>1551968</v>
      </c>
      <c r="J48" s="73">
        <f t="shared" si="9"/>
        <v>3925755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3925755</v>
      </c>
      <c r="X48" s="73">
        <f t="shared" si="9"/>
        <v>63168396</v>
      </c>
      <c r="Y48" s="73">
        <f t="shared" si="9"/>
        <v>-59242641</v>
      </c>
      <c r="Z48" s="170">
        <f>+IF(X48&lt;&gt;0,+(Y48/X48)*100,0)</f>
        <v>-93.7852545757217</v>
      </c>
      <c r="AA48" s="168">
        <f>+AA28+AA32+AA38+AA42+AA47</f>
        <v>126336791</v>
      </c>
    </row>
    <row r="49" spans="1:27" ht="12.75">
      <c r="A49" s="148" t="s">
        <v>49</v>
      </c>
      <c r="B49" s="149"/>
      <c r="C49" s="171">
        <f aca="true" t="shared" si="10" ref="C49:Y49">+C25-C48</f>
        <v>97039767</v>
      </c>
      <c r="D49" s="171">
        <f>+D25-D48</f>
        <v>0</v>
      </c>
      <c r="E49" s="172">
        <f t="shared" si="10"/>
        <v>54705</v>
      </c>
      <c r="F49" s="173">
        <f t="shared" si="10"/>
        <v>54705</v>
      </c>
      <c r="G49" s="173">
        <f t="shared" si="10"/>
        <v>9456124</v>
      </c>
      <c r="H49" s="173">
        <f t="shared" si="10"/>
        <v>0</v>
      </c>
      <c r="I49" s="173">
        <f t="shared" si="10"/>
        <v>3084195</v>
      </c>
      <c r="J49" s="173">
        <f t="shared" si="10"/>
        <v>12540319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12540319</v>
      </c>
      <c r="X49" s="173">
        <f>IF(F25=F48,0,X25-X48)</f>
        <v>27348</v>
      </c>
      <c r="Y49" s="173">
        <f t="shared" si="10"/>
        <v>12512971</v>
      </c>
      <c r="Z49" s="174">
        <f>+IF(X49&lt;&gt;0,+(Y49/X49)*100,0)</f>
        <v>45754.61094047097</v>
      </c>
      <c r="AA49" s="171">
        <f>+AA25-AA48</f>
        <v>54705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12556940</v>
      </c>
      <c r="F5" s="60">
        <v>12556940</v>
      </c>
      <c r="G5" s="60">
        <v>8314394</v>
      </c>
      <c r="H5" s="60">
        <v>0</v>
      </c>
      <c r="I5" s="60">
        <v>555612</v>
      </c>
      <c r="J5" s="60">
        <v>8870006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8870006</v>
      </c>
      <c r="X5" s="60">
        <v>6278472</v>
      </c>
      <c r="Y5" s="60">
        <v>2591534</v>
      </c>
      <c r="Z5" s="140">
        <v>41.28</v>
      </c>
      <c r="AA5" s="155">
        <v>12556940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4033937</v>
      </c>
      <c r="D7" s="155">
        <v>0</v>
      </c>
      <c r="E7" s="156">
        <v>4613616</v>
      </c>
      <c r="F7" s="60">
        <v>4613616</v>
      </c>
      <c r="G7" s="60">
        <v>0</v>
      </c>
      <c r="H7" s="60">
        <v>0</v>
      </c>
      <c r="I7" s="60">
        <v>161728</v>
      </c>
      <c r="J7" s="60">
        <v>161728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161728</v>
      </c>
      <c r="X7" s="60">
        <v>2306808</v>
      </c>
      <c r="Y7" s="60">
        <v>-2145080</v>
      </c>
      <c r="Z7" s="140">
        <v>-92.99</v>
      </c>
      <c r="AA7" s="155">
        <v>4613616</v>
      </c>
    </row>
    <row r="8" spans="1:27" ht="12.75">
      <c r="A8" s="183" t="s">
        <v>104</v>
      </c>
      <c r="B8" s="182"/>
      <c r="C8" s="155">
        <v>9578888</v>
      </c>
      <c r="D8" s="155">
        <v>0</v>
      </c>
      <c r="E8" s="156">
        <v>10787036</v>
      </c>
      <c r="F8" s="60">
        <v>10787036</v>
      </c>
      <c r="G8" s="60">
        <v>0</v>
      </c>
      <c r="H8" s="60">
        <v>0</v>
      </c>
      <c r="I8" s="60">
        <v>959520</v>
      </c>
      <c r="J8" s="60">
        <v>959520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959520</v>
      </c>
      <c r="X8" s="60">
        <v>5393520</v>
      </c>
      <c r="Y8" s="60">
        <v>-4434000</v>
      </c>
      <c r="Z8" s="140">
        <v>-82.21</v>
      </c>
      <c r="AA8" s="155">
        <v>10787036</v>
      </c>
    </row>
    <row r="9" spans="1:27" ht="12.75">
      <c r="A9" s="183" t="s">
        <v>105</v>
      </c>
      <c r="B9" s="182"/>
      <c r="C9" s="155">
        <v>10470148</v>
      </c>
      <c r="D9" s="155">
        <v>0</v>
      </c>
      <c r="E9" s="156">
        <v>4761658</v>
      </c>
      <c r="F9" s="60">
        <v>4761658</v>
      </c>
      <c r="G9" s="60">
        <v>0</v>
      </c>
      <c r="H9" s="60">
        <v>0</v>
      </c>
      <c r="I9" s="60">
        <v>927983</v>
      </c>
      <c r="J9" s="60">
        <v>927983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927983</v>
      </c>
      <c r="X9" s="60">
        <v>2380830</v>
      </c>
      <c r="Y9" s="60">
        <v>-1452847</v>
      </c>
      <c r="Z9" s="140">
        <v>-61.02</v>
      </c>
      <c r="AA9" s="155">
        <v>4761658</v>
      </c>
    </row>
    <row r="10" spans="1:27" ht="12.75">
      <c r="A10" s="183" t="s">
        <v>106</v>
      </c>
      <c r="B10" s="182"/>
      <c r="C10" s="155">
        <v>10096785</v>
      </c>
      <c r="D10" s="155">
        <v>0</v>
      </c>
      <c r="E10" s="156">
        <v>7312339</v>
      </c>
      <c r="F10" s="54">
        <v>7312339</v>
      </c>
      <c r="G10" s="54">
        <v>0</v>
      </c>
      <c r="H10" s="54">
        <v>0</v>
      </c>
      <c r="I10" s="54">
        <v>809546</v>
      </c>
      <c r="J10" s="54">
        <v>809546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809546</v>
      </c>
      <c r="X10" s="54">
        <v>3656172</v>
      </c>
      <c r="Y10" s="54">
        <v>-2846626</v>
      </c>
      <c r="Z10" s="184">
        <v>-77.86</v>
      </c>
      <c r="AA10" s="130">
        <v>7312339</v>
      </c>
    </row>
    <row r="11" spans="1:27" ht="12.75">
      <c r="A11" s="183" t="s">
        <v>107</v>
      </c>
      <c r="B11" s="185"/>
      <c r="C11" s="155">
        <v>177045</v>
      </c>
      <c r="D11" s="155">
        <v>0</v>
      </c>
      <c r="E11" s="156">
        <v>0</v>
      </c>
      <c r="F11" s="60">
        <v>0</v>
      </c>
      <c r="G11" s="60">
        <v>2339436</v>
      </c>
      <c r="H11" s="60">
        <v>0</v>
      </c>
      <c r="I11" s="60">
        <v>1944</v>
      </c>
      <c r="J11" s="60">
        <v>2341380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2341380</v>
      </c>
      <c r="X11" s="60"/>
      <c r="Y11" s="60">
        <v>2341380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257014</v>
      </c>
      <c r="D12" s="155">
        <v>0</v>
      </c>
      <c r="E12" s="156">
        <v>316000</v>
      </c>
      <c r="F12" s="60">
        <v>316000</v>
      </c>
      <c r="G12" s="60">
        <v>49842</v>
      </c>
      <c r="H12" s="60">
        <v>0</v>
      </c>
      <c r="I12" s="60">
        <v>55687</v>
      </c>
      <c r="J12" s="60">
        <v>105529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105529</v>
      </c>
      <c r="X12" s="60">
        <v>157998</v>
      </c>
      <c r="Y12" s="60">
        <v>-52469</v>
      </c>
      <c r="Z12" s="140">
        <v>-33.21</v>
      </c>
      <c r="AA12" s="155">
        <v>316000</v>
      </c>
    </row>
    <row r="13" spans="1:27" ht="12.75">
      <c r="A13" s="181" t="s">
        <v>109</v>
      </c>
      <c r="B13" s="185"/>
      <c r="C13" s="155">
        <v>453988</v>
      </c>
      <c r="D13" s="155">
        <v>0</v>
      </c>
      <c r="E13" s="156">
        <v>220000</v>
      </c>
      <c r="F13" s="60">
        <v>220000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109998</v>
      </c>
      <c r="Y13" s="60">
        <v>-109998</v>
      </c>
      <c r="Z13" s="140">
        <v>-100</v>
      </c>
      <c r="AA13" s="155">
        <v>220000</v>
      </c>
    </row>
    <row r="14" spans="1:27" ht="12.75">
      <c r="A14" s="181" t="s">
        <v>110</v>
      </c>
      <c r="B14" s="185"/>
      <c r="C14" s="155">
        <v>9214715</v>
      </c>
      <c r="D14" s="155">
        <v>0</v>
      </c>
      <c r="E14" s="156">
        <v>10622560</v>
      </c>
      <c r="F14" s="60">
        <v>10622560</v>
      </c>
      <c r="G14" s="60">
        <v>1073470</v>
      </c>
      <c r="H14" s="60">
        <v>0</v>
      </c>
      <c r="I14" s="60">
        <v>1098240</v>
      </c>
      <c r="J14" s="60">
        <v>2171710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2171710</v>
      </c>
      <c r="X14" s="60">
        <v>5311278</v>
      </c>
      <c r="Y14" s="60">
        <v>-3139568</v>
      </c>
      <c r="Z14" s="140">
        <v>-59.11</v>
      </c>
      <c r="AA14" s="155">
        <v>10622560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54000</v>
      </c>
      <c r="F16" s="60">
        <v>54000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27000</v>
      </c>
      <c r="Y16" s="60">
        <v>-27000</v>
      </c>
      <c r="Z16" s="140">
        <v>-100</v>
      </c>
      <c r="AA16" s="155">
        <v>54000</v>
      </c>
    </row>
    <row r="17" spans="1:27" ht="12.75">
      <c r="A17" s="181" t="s">
        <v>113</v>
      </c>
      <c r="B17" s="185"/>
      <c r="C17" s="155">
        <v>106803</v>
      </c>
      <c r="D17" s="155">
        <v>0</v>
      </c>
      <c r="E17" s="156">
        <v>27000</v>
      </c>
      <c r="F17" s="60">
        <v>27000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13500</v>
      </c>
      <c r="Y17" s="60">
        <v>-13500</v>
      </c>
      <c r="Z17" s="140">
        <v>-100</v>
      </c>
      <c r="AA17" s="155">
        <v>27000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164267931</v>
      </c>
      <c r="D19" s="155">
        <v>0</v>
      </c>
      <c r="E19" s="156">
        <v>70498001</v>
      </c>
      <c r="F19" s="60">
        <v>70498001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35248998</v>
      </c>
      <c r="Y19" s="60">
        <v>-35248998</v>
      </c>
      <c r="Z19" s="140">
        <v>-100</v>
      </c>
      <c r="AA19" s="155">
        <v>70498001</v>
      </c>
    </row>
    <row r="20" spans="1:27" ht="12.75">
      <c r="A20" s="181" t="s">
        <v>35</v>
      </c>
      <c r="B20" s="185"/>
      <c r="C20" s="155">
        <v>57806365</v>
      </c>
      <c r="D20" s="155">
        <v>0</v>
      </c>
      <c r="E20" s="156">
        <v>4622346</v>
      </c>
      <c r="F20" s="54">
        <v>4622346</v>
      </c>
      <c r="G20" s="54">
        <v>52769</v>
      </c>
      <c r="H20" s="54">
        <v>0</v>
      </c>
      <c r="I20" s="54">
        <v>65903</v>
      </c>
      <c r="J20" s="54">
        <v>118672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118672</v>
      </c>
      <c r="X20" s="54">
        <v>2311176</v>
      </c>
      <c r="Y20" s="54">
        <v>-2192504</v>
      </c>
      <c r="Z20" s="184">
        <v>-94.87</v>
      </c>
      <c r="AA20" s="130">
        <v>4622346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266463619</v>
      </c>
      <c r="D22" s="188">
        <f>SUM(D5:D21)</f>
        <v>0</v>
      </c>
      <c r="E22" s="189">
        <f t="shared" si="0"/>
        <v>126391496</v>
      </c>
      <c r="F22" s="190">
        <f t="shared" si="0"/>
        <v>126391496</v>
      </c>
      <c r="G22" s="190">
        <f t="shared" si="0"/>
        <v>11829911</v>
      </c>
      <c r="H22" s="190">
        <f t="shared" si="0"/>
        <v>0</v>
      </c>
      <c r="I22" s="190">
        <f t="shared" si="0"/>
        <v>4636163</v>
      </c>
      <c r="J22" s="190">
        <f t="shared" si="0"/>
        <v>16466074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16466074</v>
      </c>
      <c r="X22" s="190">
        <f t="shared" si="0"/>
        <v>63195750</v>
      </c>
      <c r="Y22" s="190">
        <f t="shared" si="0"/>
        <v>-46729676</v>
      </c>
      <c r="Z22" s="191">
        <f>+IF(X22&lt;&gt;0,+(Y22/X22)*100,0)</f>
        <v>-73.94433328190583</v>
      </c>
      <c r="AA22" s="188">
        <f>SUM(AA5:AA21)</f>
        <v>126391496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58255653</v>
      </c>
      <c r="D25" s="155">
        <v>0</v>
      </c>
      <c r="E25" s="156">
        <v>64563077</v>
      </c>
      <c r="F25" s="60">
        <v>64563077</v>
      </c>
      <c r="G25" s="60">
        <v>23782</v>
      </c>
      <c r="H25" s="60">
        <v>0</v>
      </c>
      <c r="I25" s="60">
        <v>400</v>
      </c>
      <c r="J25" s="60">
        <v>24182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24182</v>
      </c>
      <c r="X25" s="60">
        <v>32281536</v>
      </c>
      <c r="Y25" s="60">
        <v>-32257354</v>
      </c>
      <c r="Z25" s="140">
        <v>-99.93</v>
      </c>
      <c r="AA25" s="155">
        <v>64563077</v>
      </c>
    </row>
    <row r="26" spans="1:27" ht="12.75">
      <c r="A26" s="183" t="s">
        <v>38</v>
      </c>
      <c r="B26" s="182"/>
      <c r="C26" s="155">
        <v>6010973</v>
      </c>
      <c r="D26" s="155">
        <v>0</v>
      </c>
      <c r="E26" s="156">
        <v>6267813</v>
      </c>
      <c r="F26" s="60">
        <v>6267813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3133908</v>
      </c>
      <c r="Y26" s="60">
        <v>-3133908</v>
      </c>
      <c r="Z26" s="140">
        <v>-100</v>
      </c>
      <c r="AA26" s="155">
        <v>6267813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4368687</v>
      </c>
      <c r="F27" s="60">
        <v>4368687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2184342</v>
      </c>
      <c r="Y27" s="60">
        <v>-2184342</v>
      </c>
      <c r="Z27" s="140">
        <v>-100</v>
      </c>
      <c r="AA27" s="155">
        <v>4368687</v>
      </c>
    </row>
    <row r="28" spans="1:27" ht="12.75">
      <c r="A28" s="183" t="s">
        <v>39</v>
      </c>
      <c r="B28" s="182"/>
      <c r="C28" s="155">
        <v>16857180</v>
      </c>
      <c r="D28" s="155">
        <v>0</v>
      </c>
      <c r="E28" s="156">
        <v>2203170</v>
      </c>
      <c r="F28" s="60">
        <v>2203170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1101582</v>
      </c>
      <c r="Y28" s="60">
        <v>-1101582</v>
      </c>
      <c r="Z28" s="140">
        <v>-100</v>
      </c>
      <c r="AA28" s="155">
        <v>2203170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1644000</v>
      </c>
      <c r="F29" s="60">
        <v>1644000</v>
      </c>
      <c r="G29" s="60">
        <v>58601</v>
      </c>
      <c r="H29" s="60">
        <v>0</v>
      </c>
      <c r="I29" s="60">
        <v>39151</v>
      </c>
      <c r="J29" s="60">
        <v>97752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97752</v>
      </c>
      <c r="X29" s="60">
        <v>822000</v>
      </c>
      <c r="Y29" s="60">
        <v>-724248</v>
      </c>
      <c r="Z29" s="140">
        <v>-88.11</v>
      </c>
      <c r="AA29" s="155">
        <v>1644000</v>
      </c>
    </row>
    <row r="30" spans="1:27" ht="12.75">
      <c r="A30" s="183" t="s">
        <v>119</v>
      </c>
      <c r="B30" s="182"/>
      <c r="C30" s="155">
        <v>29567774</v>
      </c>
      <c r="D30" s="155">
        <v>0</v>
      </c>
      <c r="E30" s="156">
        <v>16283000</v>
      </c>
      <c r="F30" s="60">
        <v>16283000</v>
      </c>
      <c r="G30" s="60">
        <v>108970</v>
      </c>
      <c r="H30" s="60">
        <v>0</v>
      </c>
      <c r="I30" s="60">
        <v>0</v>
      </c>
      <c r="J30" s="60">
        <v>108970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108970</v>
      </c>
      <c r="X30" s="60">
        <v>8141502</v>
      </c>
      <c r="Y30" s="60">
        <v>-8032532</v>
      </c>
      <c r="Z30" s="140">
        <v>-98.66</v>
      </c>
      <c r="AA30" s="155">
        <v>16283000</v>
      </c>
    </row>
    <row r="31" spans="1:27" ht="12.75">
      <c r="A31" s="183" t="s">
        <v>120</v>
      </c>
      <c r="B31" s="182"/>
      <c r="C31" s="155">
        <v>7</v>
      </c>
      <c r="D31" s="155">
        <v>0</v>
      </c>
      <c r="E31" s="156">
        <v>0</v>
      </c>
      <c r="F31" s="60">
        <v>0</v>
      </c>
      <c r="G31" s="60">
        <v>389</v>
      </c>
      <c r="H31" s="60">
        <v>0</v>
      </c>
      <c r="I31" s="60">
        <v>19471</v>
      </c>
      <c r="J31" s="60">
        <v>19860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19860</v>
      </c>
      <c r="X31" s="60"/>
      <c r="Y31" s="60">
        <v>19860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2382000</v>
      </c>
      <c r="F32" s="60">
        <v>2382000</v>
      </c>
      <c r="G32" s="60">
        <v>618549</v>
      </c>
      <c r="H32" s="60">
        <v>0</v>
      </c>
      <c r="I32" s="60">
        <v>349283</v>
      </c>
      <c r="J32" s="60">
        <v>967832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967832</v>
      </c>
      <c r="X32" s="60">
        <v>1191000</v>
      </c>
      <c r="Y32" s="60">
        <v>-223168</v>
      </c>
      <c r="Z32" s="140">
        <v>-18.74</v>
      </c>
      <c r="AA32" s="155">
        <v>2382000</v>
      </c>
    </row>
    <row r="33" spans="1:27" ht="12.75">
      <c r="A33" s="183" t="s">
        <v>42</v>
      </c>
      <c r="B33" s="182"/>
      <c r="C33" s="155">
        <v>2595216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170539</v>
      </c>
      <c r="J33" s="60">
        <v>170539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170539</v>
      </c>
      <c r="X33" s="60"/>
      <c r="Y33" s="60">
        <v>170539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56137049</v>
      </c>
      <c r="D34" s="155">
        <v>0</v>
      </c>
      <c r="E34" s="156">
        <v>28625044</v>
      </c>
      <c r="F34" s="60">
        <v>28625044</v>
      </c>
      <c r="G34" s="60">
        <v>1563496</v>
      </c>
      <c r="H34" s="60">
        <v>0</v>
      </c>
      <c r="I34" s="60">
        <v>973124</v>
      </c>
      <c r="J34" s="60">
        <v>2536620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2536620</v>
      </c>
      <c r="X34" s="60">
        <v>14312520</v>
      </c>
      <c r="Y34" s="60">
        <v>-11775900</v>
      </c>
      <c r="Z34" s="140">
        <v>-82.28</v>
      </c>
      <c r="AA34" s="155">
        <v>28625044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169423852</v>
      </c>
      <c r="D36" s="188">
        <f>SUM(D25:D35)</f>
        <v>0</v>
      </c>
      <c r="E36" s="189">
        <f t="shared" si="1"/>
        <v>126336791</v>
      </c>
      <c r="F36" s="190">
        <f t="shared" si="1"/>
        <v>126336791</v>
      </c>
      <c r="G36" s="190">
        <f t="shared" si="1"/>
        <v>2373787</v>
      </c>
      <c r="H36" s="190">
        <f t="shared" si="1"/>
        <v>0</v>
      </c>
      <c r="I36" s="190">
        <f t="shared" si="1"/>
        <v>1551968</v>
      </c>
      <c r="J36" s="190">
        <f t="shared" si="1"/>
        <v>3925755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3925755</v>
      </c>
      <c r="X36" s="190">
        <f t="shared" si="1"/>
        <v>63168390</v>
      </c>
      <c r="Y36" s="190">
        <f t="shared" si="1"/>
        <v>-59242635</v>
      </c>
      <c r="Z36" s="191">
        <f>+IF(X36&lt;&gt;0,+(Y36/X36)*100,0)</f>
        <v>-93.78525398541898</v>
      </c>
      <c r="AA36" s="188">
        <f>SUM(AA25:AA35)</f>
        <v>126336791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97039767</v>
      </c>
      <c r="D38" s="199">
        <f>+D22-D36</f>
        <v>0</v>
      </c>
      <c r="E38" s="200">
        <f t="shared" si="2"/>
        <v>54705</v>
      </c>
      <c r="F38" s="106">
        <f t="shared" si="2"/>
        <v>54705</v>
      </c>
      <c r="G38" s="106">
        <f t="shared" si="2"/>
        <v>9456124</v>
      </c>
      <c r="H38" s="106">
        <f t="shared" si="2"/>
        <v>0</v>
      </c>
      <c r="I38" s="106">
        <f t="shared" si="2"/>
        <v>3084195</v>
      </c>
      <c r="J38" s="106">
        <f t="shared" si="2"/>
        <v>12540319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12540319</v>
      </c>
      <c r="X38" s="106">
        <f>IF(F22=F36,0,X22-X36)</f>
        <v>27360</v>
      </c>
      <c r="Y38" s="106">
        <f t="shared" si="2"/>
        <v>12512959</v>
      </c>
      <c r="Z38" s="201">
        <f>+IF(X38&lt;&gt;0,+(Y38/X38)*100,0)</f>
        <v>45734.49926900584</v>
      </c>
      <c r="AA38" s="199">
        <f>+AA22-AA36</f>
        <v>54705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97039767</v>
      </c>
      <c r="D42" s="206">
        <f>SUM(D38:D41)</f>
        <v>0</v>
      </c>
      <c r="E42" s="207">
        <f t="shared" si="3"/>
        <v>54705</v>
      </c>
      <c r="F42" s="88">
        <f t="shared" si="3"/>
        <v>54705</v>
      </c>
      <c r="G42" s="88">
        <f t="shared" si="3"/>
        <v>9456124</v>
      </c>
      <c r="H42" s="88">
        <f t="shared" si="3"/>
        <v>0</v>
      </c>
      <c r="I42" s="88">
        <f t="shared" si="3"/>
        <v>3084195</v>
      </c>
      <c r="J42" s="88">
        <f t="shared" si="3"/>
        <v>12540319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12540319</v>
      </c>
      <c r="X42" s="88">
        <f t="shared" si="3"/>
        <v>27360</v>
      </c>
      <c r="Y42" s="88">
        <f t="shared" si="3"/>
        <v>12512959</v>
      </c>
      <c r="Z42" s="208">
        <f>+IF(X42&lt;&gt;0,+(Y42/X42)*100,0)</f>
        <v>45734.49926900584</v>
      </c>
      <c r="AA42" s="206">
        <f>SUM(AA38:AA41)</f>
        <v>54705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97039767</v>
      </c>
      <c r="D44" s="210">
        <f>+D42-D43</f>
        <v>0</v>
      </c>
      <c r="E44" s="211">
        <f t="shared" si="4"/>
        <v>54705</v>
      </c>
      <c r="F44" s="77">
        <f t="shared" si="4"/>
        <v>54705</v>
      </c>
      <c r="G44" s="77">
        <f t="shared" si="4"/>
        <v>9456124</v>
      </c>
      <c r="H44" s="77">
        <f t="shared" si="4"/>
        <v>0</v>
      </c>
      <c r="I44" s="77">
        <f t="shared" si="4"/>
        <v>3084195</v>
      </c>
      <c r="J44" s="77">
        <f t="shared" si="4"/>
        <v>12540319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12540319</v>
      </c>
      <c r="X44" s="77">
        <f t="shared" si="4"/>
        <v>27360</v>
      </c>
      <c r="Y44" s="77">
        <f t="shared" si="4"/>
        <v>12512959</v>
      </c>
      <c r="Z44" s="212">
        <f>+IF(X44&lt;&gt;0,+(Y44/X44)*100,0)</f>
        <v>45734.49926900584</v>
      </c>
      <c r="AA44" s="210">
        <f>+AA42-AA43</f>
        <v>54705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97039767</v>
      </c>
      <c r="D46" s="206">
        <f>SUM(D44:D45)</f>
        <v>0</v>
      </c>
      <c r="E46" s="207">
        <f t="shared" si="5"/>
        <v>54705</v>
      </c>
      <c r="F46" s="88">
        <f t="shared" si="5"/>
        <v>54705</v>
      </c>
      <c r="G46" s="88">
        <f t="shared" si="5"/>
        <v>9456124</v>
      </c>
      <c r="H46" s="88">
        <f t="shared" si="5"/>
        <v>0</v>
      </c>
      <c r="I46" s="88">
        <f t="shared" si="5"/>
        <v>3084195</v>
      </c>
      <c r="J46" s="88">
        <f t="shared" si="5"/>
        <v>12540319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12540319</v>
      </c>
      <c r="X46" s="88">
        <f t="shared" si="5"/>
        <v>27360</v>
      </c>
      <c r="Y46" s="88">
        <f t="shared" si="5"/>
        <v>12512959</v>
      </c>
      <c r="Z46" s="208">
        <f>+IF(X46&lt;&gt;0,+(Y46/X46)*100,0)</f>
        <v>45734.49926900584</v>
      </c>
      <c r="AA46" s="206">
        <f>SUM(AA44:AA45)</f>
        <v>54705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97039767</v>
      </c>
      <c r="D48" s="217">
        <f>SUM(D46:D47)</f>
        <v>0</v>
      </c>
      <c r="E48" s="218">
        <f t="shared" si="6"/>
        <v>54705</v>
      </c>
      <c r="F48" s="219">
        <f t="shared" si="6"/>
        <v>54705</v>
      </c>
      <c r="G48" s="219">
        <f t="shared" si="6"/>
        <v>9456124</v>
      </c>
      <c r="H48" s="220">
        <f t="shared" si="6"/>
        <v>0</v>
      </c>
      <c r="I48" s="220">
        <f t="shared" si="6"/>
        <v>3084195</v>
      </c>
      <c r="J48" s="220">
        <f t="shared" si="6"/>
        <v>12540319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12540319</v>
      </c>
      <c r="X48" s="220">
        <f t="shared" si="6"/>
        <v>27360</v>
      </c>
      <c r="Y48" s="220">
        <f t="shared" si="6"/>
        <v>12512959</v>
      </c>
      <c r="Z48" s="221">
        <f>+IF(X48&lt;&gt;0,+(Y48/X48)*100,0)</f>
        <v>45734.49926900584</v>
      </c>
      <c r="AA48" s="222">
        <f>SUM(AA46:AA47)</f>
        <v>54705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205622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205622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9645004</v>
      </c>
      <c r="D9" s="153">
        <f>SUM(D10:D14)</f>
        <v>0</v>
      </c>
      <c r="E9" s="154">
        <f t="shared" si="1"/>
        <v>3616487</v>
      </c>
      <c r="F9" s="100">
        <f t="shared" si="1"/>
        <v>3616487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1808244</v>
      </c>
      <c r="Y9" s="100">
        <f t="shared" si="1"/>
        <v>-1808244</v>
      </c>
      <c r="Z9" s="137">
        <f>+IF(X9&lt;&gt;0,+(Y9/X9)*100,0)</f>
        <v>-100</v>
      </c>
      <c r="AA9" s="102">
        <f>SUM(AA10:AA14)</f>
        <v>3616487</v>
      </c>
    </row>
    <row r="10" spans="1:27" ht="12.75">
      <c r="A10" s="138" t="s">
        <v>79</v>
      </c>
      <c r="B10" s="136"/>
      <c r="C10" s="155"/>
      <c r="D10" s="155"/>
      <c r="E10" s="156">
        <v>2416487</v>
      </c>
      <c r="F10" s="60">
        <v>2416487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1208244</v>
      </c>
      <c r="Y10" s="60">
        <v>-1208244</v>
      </c>
      <c r="Z10" s="140">
        <v>-100</v>
      </c>
      <c r="AA10" s="62">
        <v>2416487</v>
      </c>
    </row>
    <row r="11" spans="1:27" ht="12.75">
      <c r="A11" s="138" t="s">
        <v>80</v>
      </c>
      <c r="B11" s="136"/>
      <c r="C11" s="155">
        <v>9645004</v>
      </c>
      <c r="D11" s="155"/>
      <c r="E11" s="156">
        <v>1200000</v>
      </c>
      <c r="F11" s="60">
        <v>1200000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600000</v>
      </c>
      <c r="Y11" s="60">
        <v>-600000</v>
      </c>
      <c r="Z11" s="140">
        <v>-100</v>
      </c>
      <c r="AA11" s="62">
        <v>1200000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8221016</v>
      </c>
      <c r="D15" s="153">
        <f>SUM(D16:D18)</f>
        <v>0</v>
      </c>
      <c r="E15" s="154">
        <f t="shared" si="2"/>
        <v>8230580</v>
      </c>
      <c r="F15" s="100">
        <f t="shared" si="2"/>
        <v>8230580</v>
      </c>
      <c r="G15" s="100">
        <f t="shared" si="2"/>
        <v>0</v>
      </c>
      <c r="H15" s="100">
        <f t="shared" si="2"/>
        <v>0</v>
      </c>
      <c r="I15" s="100">
        <f t="shared" si="2"/>
        <v>782244</v>
      </c>
      <c r="J15" s="100">
        <f t="shared" si="2"/>
        <v>782244</v>
      </c>
      <c r="K15" s="100">
        <f t="shared" si="2"/>
        <v>886981</v>
      </c>
      <c r="L15" s="100">
        <f t="shared" si="2"/>
        <v>1133291</v>
      </c>
      <c r="M15" s="100">
        <f t="shared" si="2"/>
        <v>3890973</v>
      </c>
      <c r="N15" s="100">
        <f t="shared" si="2"/>
        <v>5911245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6693489</v>
      </c>
      <c r="X15" s="100">
        <f t="shared" si="2"/>
        <v>4115292</v>
      </c>
      <c r="Y15" s="100">
        <f t="shared" si="2"/>
        <v>2578197</v>
      </c>
      <c r="Z15" s="137">
        <f>+IF(X15&lt;&gt;0,+(Y15/X15)*100,0)</f>
        <v>62.64918746956474</v>
      </c>
      <c r="AA15" s="102">
        <f>SUM(AA16:AA18)</f>
        <v>8230580</v>
      </c>
    </row>
    <row r="16" spans="1:27" ht="12.75">
      <c r="A16" s="138" t="s">
        <v>85</v>
      </c>
      <c r="B16" s="136"/>
      <c r="C16" s="155"/>
      <c r="D16" s="155"/>
      <c r="E16" s="156">
        <v>1034000</v>
      </c>
      <c r="F16" s="60">
        <v>1034000</v>
      </c>
      <c r="G16" s="60"/>
      <c r="H16" s="60"/>
      <c r="I16" s="60">
        <v>24223</v>
      </c>
      <c r="J16" s="60">
        <v>24223</v>
      </c>
      <c r="K16" s="60">
        <v>500491</v>
      </c>
      <c r="L16" s="60"/>
      <c r="M16" s="60"/>
      <c r="N16" s="60">
        <v>500491</v>
      </c>
      <c r="O16" s="60"/>
      <c r="P16" s="60"/>
      <c r="Q16" s="60"/>
      <c r="R16" s="60"/>
      <c r="S16" s="60"/>
      <c r="T16" s="60"/>
      <c r="U16" s="60"/>
      <c r="V16" s="60"/>
      <c r="W16" s="60">
        <v>524714</v>
      </c>
      <c r="X16" s="60">
        <v>517002</v>
      </c>
      <c r="Y16" s="60">
        <v>7712</v>
      </c>
      <c r="Z16" s="140">
        <v>1.49</v>
      </c>
      <c r="AA16" s="62">
        <v>1034000</v>
      </c>
    </row>
    <row r="17" spans="1:27" ht="12.75">
      <c r="A17" s="138" t="s">
        <v>86</v>
      </c>
      <c r="B17" s="136"/>
      <c r="C17" s="155">
        <v>8221016</v>
      </c>
      <c r="D17" s="155"/>
      <c r="E17" s="156">
        <v>7196580</v>
      </c>
      <c r="F17" s="60">
        <v>7196580</v>
      </c>
      <c r="G17" s="60"/>
      <c r="H17" s="60"/>
      <c r="I17" s="60">
        <v>758021</v>
      </c>
      <c r="J17" s="60">
        <v>758021</v>
      </c>
      <c r="K17" s="60">
        <v>386490</v>
      </c>
      <c r="L17" s="60">
        <v>1133291</v>
      </c>
      <c r="M17" s="60">
        <v>3890973</v>
      </c>
      <c r="N17" s="60">
        <v>5410754</v>
      </c>
      <c r="O17" s="60"/>
      <c r="P17" s="60"/>
      <c r="Q17" s="60"/>
      <c r="R17" s="60"/>
      <c r="S17" s="60"/>
      <c r="T17" s="60"/>
      <c r="U17" s="60"/>
      <c r="V17" s="60"/>
      <c r="W17" s="60">
        <v>6168775</v>
      </c>
      <c r="X17" s="60">
        <v>3598290</v>
      </c>
      <c r="Y17" s="60">
        <v>2570485</v>
      </c>
      <c r="Z17" s="140">
        <v>71.44</v>
      </c>
      <c r="AA17" s="62">
        <v>7196580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66169192</v>
      </c>
      <c r="D19" s="153">
        <f>SUM(D20:D23)</f>
        <v>0</v>
      </c>
      <c r="E19" s="154">
        <f t="shared" si="3"/>
        <v>56850933</v>
      </c>
      <c r="F19" s="100">
        <f t="shared" si="3"/>
        <v>56850933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1810265</v>
      </c>
      <c r="L19" s="100">
        <f t="shared" si="3"/>
        <v>1619527</v>
      </c>
      <c r="M19" s="100">
        <f t="shared" si="3"/>
        <v>381437</v>
      </c>
      <c r="N19" s="100">
        <f t="shared" si="3"/>
        <v>3811229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3811229</v>
      </c>
      <c r="X19" s="100">
        <f t="shared" si="3"/>
        <v>28425468</v>
      </c>
      <c r="Y19" s="100">
        <f t="shared" si="3"/>
        <v>-24614239</v>
      </c>
      <c r="Z19" s="137">
        <f>+IF(X19&lt;&gt;0,+(Y19/X19)*100,0)</f>
        <v>-86.5922031609119</v>
      </c>
      <c r="AA19" s="102">
        <f>SUM(AA20:AA23)</f>
        <v>56850933</v>
      </c>
    </row>
    <row r="20" spans="1:27" ht="12.75">
      <c r="A20" s="138" t="s">
        <v>89</v>
      </c>
      <c r="B20" s="136"/>
      <c r="C20" s="155">
        <v>2731352</v>
      </c>
      <c r="D20" s="155"/>
      <c r="E20" s="156">
        <v>2452900</v>
      </c>
      <c r="F20" s="60">
        <v>2452900</v>
      </c>
      <c r="G20" s="60"/>
      <c r="H20" s="60"/>
      <c r="I20" s="60"/>
      <c r="J20" s="60"/>
      <c r="K20" s="60">
        <v>2128</v>
      </c>
      <c r="L20" s="60"/>
      <c r="M20" s="60"/>
      <c r="N20" s="60">
        <v>2128</v>
      </c>
      <c r="O20" s="60"/>
      <c r="P20" s="60"/>
      <c r="Q20" s="60"/>
      <c r="R20" s="60"/>
      <c r="S20" s="60"/>
      <c r="T20" s="60"/>
      <c r="U20" s="60"/>
      <c r="V20" s="60"/>
      <c r="W20" s="60">
        <v>2128</v>
      </c>
      <c r="X20" s="60">
        <v>1226448</v>
      </c>
      <c r="Y20" s="60">
        <v>-1224320</v>
      </c>
      <c r="Z20" s="140">
        <v>-99.83</v>
      </c>
      <c r="AA20" s="62">
        <v>2452900</v>
      </c>
    </row>
    <row r="21" spans="1:27" ht="12.75">
      <c r="A21" s="138" t="s">
        <v>90</v>
      </c>
      <c r="B21" s="136"/>
      <c r="C21" s="155">
        <v>63437840</v>
      </c>
      <c r="D21" s="155"/>
      <c r="E21" s="156">
        <v>39798033</v>
      </c>
      <c r="F21" s="60">
        <v>39798033</v>
      </c>
      <c r="G21" s="60"/>
      <c r="H21" s="60"/>
      <c r="I21" s="60"/>
      <c r="J21" s="60"/>
      <c r="K21" s="60">
        <v>1808137</v>
      </c>
      <c r="L21" s="60">
        <v>1619527</v>
      </c>
      <c r="M21" s="60">
        <v>381437</v>
      </c>
      <c r="N21" s="60">
        <v>3809101</v>
      </c>
      <c r="O21" s="60"/>
      <c r="P21" s="60"/>
      <c r="Q21" s="60"/>
      <c r="R21" s="60"/>
      <c r="S21" s="60"/>
      <c r="T21" s="60"/>
      <c r="U21" s="60"/>
      <c r="V21" s="60"/>
      <c r="W21" s="60">
        <v>3809101</v>
      </c>
      <c r="X21" s="60">
        <v>19899018</v>
      </c>
      <c r="Y21" s="60">
        <v>-16089917</v>
      </c>
      <c r="Z21" s="140">
        <v>-80.86</v>
      </c>
      <c r="AA21" s="62">
        <v>39798033</v>
      </c>
    </row>
    <row r="22" spans="1:27" ht="12.75">
      <c r="A22" s="138" t="s">
        <v>91</v>
      </c>
      <c r="B22" s="136"/>
      <c r="C22" s="157"/>
      <c r="D22" s="157"/>
      <c r="E22" s="158">
        <v>14600000</v>
      </c>
      <c r="F22" s="159">
        <v>14600000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7300002</v>
      </c>
      <c r="Y22" s="159">
        <v>-7300002</v>
      </c>
      <c r="Z22" s="141">
        <v>-100</v>
      </c>
      <c r="AA22" s="225">
        <v>14600000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84240834</v>
      </c>
      <c r="D25" s="217">
        <f>+D5+D9+D15+D19+D24</f>
        <v>0</v>
      </c>
      <c r="E25" s="230">
        <f t="shared" si="4"/>
        <v>68698000</v>
      </c>
      <c r="F25" s="219">
        <f t="shared" si="4"/>
        <v>68698000</v>
      </c>
      <c r="G25" s="219">
        <f t="shared" si="4"/>
        <v>0</v>
      </c>
      <c r="H25" s="219">
        <f t="shared" si="4"/>
        <v>0</v>
      </c>
      <c r="I25" s="219">
        <f t="shared" si="4"/>
        <v>782244</v>
      </c>
      <c r="J25" s="219">
        <f t="shared" si="4"/>
        <v>782244</v>
      </c>
      <c r="K25" s="219">
        <f t="shared" si="4"/>
        <v>2697246</v>
      </c>
      <c r="L25" s="219">
        <f t="shared" si="4"/>
        <v>2752818</v>
      </c>
      <c r="M25" s="219">
        <f t="shared" si="4"/>
        <v>4272410</v>
      </c>
      <c r="N25" s="219">
        <f t="shared" si="4"/>
        <v>9722474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10504718</v>
      </c>
      <c r="X25" s="219">
        <f t="shared" si="4"/>
        <v>34349004</v>
      </c>
      <c r="Y25" s="219">
        <f t="shared" si="4"/>
        <v>-23844286</v>
      </c>
      <c r="Z25" s="231">
        <f>+IF(X25&lt;&gt;0,+(Y25/X25)*100,0)</f>
        <v>-69.41769257705405</v>
      </c>
      <c r="AA25" s="232">
        <f>+AA5+AA9+AA15+AA19+AA24</f>
        <v>68698000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84035212</v>
      </c>
      <c r="D28" s="155"/>
      <c r="E28" s="156">
        <v>68698000</v>
      </c>
      <c r="F28" s="60">
        <v>68698000</v>
      </c>
      <c r="G28" s="60"/>
      <c r="H28" s="60"/>
      <c r="I28" s="60">
        <v>782244</v>
      </c>
      <c r="J28" s="60">
        <v>782244</v>
      </c>
      <c r="K28" s="60">
        <v>2697246</v>
      </c>
      <c r="L28" s="60">
        <v>2752818</v>
      </c>
      <c r="M28" s="60">
        <v>4272410</v>
      </c>
      <c r="N28" s="60">
        <v>9722474</v>
      </c>
      <c r="O28" s="60"/>
      <c r="P28" s="60"/>
      <c r="Q28" s="60"/>
      <c r="R28" s="60"/>
      <c r="S28" s="60"/>
      <c r="T28" s="60"/>
      <c r="U28" s="60"/>
      <c r="V28" s="60"/>
      <c r="W28" s="60">
        <v>10504718</v>
      </c>
      <c r="X28" s="60">
        <v>34348998</v>
      </c>
      <c r="Y28" s="60">
        <v>-23844280</v>
      </c>
      <c r="Z28" s="140">
        <v>-69.42</v>
      </c>
      <c r="AA28" s="155">
        <v>68698000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84035212</v>
      </c>
      <c r="D32" s="210">
        <f>SUM(D28:D31)</f>
        <v>0</v>
      </c>
      <c r="E32" s="211">
        <f t="shared" si="5"/>
        <v>68698000</v>
      </c>
      <c r="F32" s="77">
        <f t="shared" si="5"/>
        <v>68698000</v>
      </c>
      <c r="G32" s="77">
        <f t="shared" si="5"/>
        <v>0</v>
      </c>
      <c r="H32" s="77">
        <f t="shared" si="5"/>
        <v>0</v>
      </c>
      <c r="I32" s="77">
        <f t="shared" si="5"/>
        <v>782244</v>
      </c>
      <c r="J32" s="77">
        <f t="shared" si="5"/>
        <v>782244</v>
      </c>
      <c r="K32" s="77">
        <f t="shared" si="5"/>
        <v>2697246</v>
      </c>
      <c r="L32" s="77">
        <f t="shared" si="5"/>
        <v>2752818</v>
      </c>
      <c r="M32" s="77">
        <f t="shared" si="5"/>
        <v>4272410</v>
      </c>
      <c r="N32" s="77">
        <f t="shared" si="5"/>
        <v>9722474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10504718</v>
      </c>
      <c r="X32" s="77">
        <f t="shared" si="5"/>
        <v>34348998</v>
      </c>
      <c r="Y32" s="77">
        <f t="shared" si="5"/>
        <v>-23844280</v>
      </c>
      <c r="Z32" s="212">
        <f>+IF(X32&lt;&gt;0,+(Y32/X32)*100,0)</f>
        <v>-69.41768723501046</v>
      </c>
      <c r="AA32" s="79">
        <f>SUM(AA28:AA31)</f>
        <v>68698000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205622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84240834</v>
      </c>
      <c r="D36" s="222">
        <f>SUM(D32:D35)</f>
        <v>0</v>
      </c>
      <c r="E36" s="218">
        <f t="shared" si="6"/>
        <v>68698000</v>
      </c>
      <c r="F36" s="220">
        <f t="shared" si="6"/>
        <v>68698000</v>
      </c>
      <c r="G36" s="220">
        <f t="shared" si="6"/>
        <v>0</v>
      </c>
      <c r="H36" s="220">
        <f t="shared" si="6"/>
        <v>0</v>
      </c>
      <c r="I36" s="220">
        <f t="shared" si="6"/>
        <v>782244</v>
      </c>
      <c r="J36" s="220">
        <f t="shared" si="6"/>
        <v>782244</v>
      </c>
      <c r="K36" s="220">
        <f t="shared" si="6"/>
        <v>2697246</v>
      </c>
      <c r="L36" s="220">
        <f t="shared" si="6"/>
        <v>2752818</v>
      </c>
      <c r="M36" s="220">
        <f t="shared" si="6"/>
        <v>4272410</v>
      </c>
      <c r="N36" s="220">
        <f t="shared" si="6"/>
        <v>9722474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10504718</v>
      </c>
      <c r="X36" s="220">
        <f t="shared" si="6"/>
        <v>34348998</v>
      </c>
      <c r="Y36" s="220">
        <f t="shared" si="6"/>
        <v>-23844280</v>
      </c>
      <c r="Z36" s="221">
        <f>+IF(X36&lt;&gt;0,+(Y36/X36)*100,0)</f>
        <v>-69.41768723501046</v>
      </c>
      <c r="AA36" s="239">
        <f>SUM(AA32:AA35)</f>
        <v>68698000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7882345</v>
      </c>
      <c r="D6" s="155"/>
      <c r="E6" s="59">
        <v>-563929</v>
      </c>
      <c r="F6" s="60">
        <v>-563929</v>
      </c>
      <c r="G6" s="60">
        <v>212511</v>
      </c>
      <c r="H6" s="60">
        <v>-3247249</v>
      </c>
      <c r="I6" s="60">
        <v>1970911</v>
      </c>
      <c r="J6" s="60">
        <v>1970911</v>
      </c>
      <c r="K6" s="60">
        <v>1970911</v>
      </c>
      <c r="L6" s="60">
        <v>1970911</v>
      </c>
      <c r="M6" s="60">
        <v>1970911</v>
      </c>
      <c r="N6" s="60">
        <v>1970911</v>
      </c>
      <c r="O6" s="60"/>
      <c r="P6" s="60"/>
      <c r="Q6" s="60"/>
      <c r="R6" s="60"/>
      <c r="S6" s="60"/>
      <c r="T6" s="60"/>
      <c r="U6" s="60"/>
      <c r="V6" s="60"/>
      <c r="W6" s="60">
        <v>1970911</v>
      </c>
      <c r="X6" s="60">
        <v>-281965</v>
      </c>
      <c r="Y6" s="60">
        <v>2252876</v>
      </c>
      <c r="Z6" s="140">
        <v>-798.99</v>
      </c>
      <c r="AA6" s="62">
        <v>-563929</v>
      </c>
    </row>
    <row r="7" spans="1:27" ht="12.75">
      <c r="A7" s="249" t="s">
        <v>144</v>
      </c>
      <c r="B7" s="182"/>
      <c r="C7" s="155">
        <v>5384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11850946</v>
      </c>
      <c r="D8" s="155"/>
      <c r="E8" s="59">
        <v>195672060</v>
      </c>
      <c r="F8" s="60">
        <v>195672060</v>
      </c>
      <c r="G8" s="60">
        <v>58034966</v>
      </c>
      <c r="H8" s="60">
        <v>2439874</v>
      </c>
      <c r="I8" s="60">
        <v>3106828</v>
      </c>
      <c r="J8" s="60">
        <v>3106828</v>
      </c>
      <c r="K8" s="60">
        <v>3106828</v>
      </c>
      <c r="L8" s="60">
        <v>3106828</v>
      </c>
      <c r="M8" s="60">
        <v>3106828</v>
      </c>
      <c r="N8" s="60">
        <v>3106828</v>
      </c>
      <c r="O8" s="60"/>
      <c r="P8" s="60"/>
      <c r="Q8" s="60"/>
      <c r="R8" s="60"/>
      <c r="S8" s="60"/>
      <c r="T8" s="60"/>
      <c r="U8" s="60"/>
      <c r="V8" s="60"/>
      <c r="W8" s="60">
        <v>3106828</v>
      </c>
      <c r="X8" s="60">
        <v>97836030</v>
      </c>
      <c r="Y8" s="60">
        <v>-94729202</v>
      </c>
      <c r="Z8" s="140">
        <v>-96.82</v>
      </c>
      <c r="AA8" s="62">
        <v>195672060</v>
      </c>
    </row>
    <row r="9" spans="1:27" ht="12.75">
      <c r="A9" s="249" t="s">
        <v>146</v>
      </c>
      <c r="B9" s="182"/>
      <c r="C9" s="155">
        <v>14276353</v>
      </c>
      <c r="D9" s="155"/>
      <c r="E9" s="59"/>
      <c r="F9" s="60"/>
      <c r="G9" s="60">
        <v>18859431</v>
      </c>
      <c r="H9" s="60">
        <v>1628698</v>
      </c>
      <c r="I9" s="60">
        <v>532</v>
      </c>
      <c r="J9" s="60">
        <v>532</v>
      </c>
      <c r="K9" s="60">
        <v>532</v>
      </c>
      <c r="L9" s="60">
        <v>532</v>
      </c>
      <c r="M9" s="60">
        <v>532</v>
      </c>
      <c r="N9" s="60">
        <v>532</v>
      </c>
      <c r="O9" s="60"/>
      <c r="P9" s="60"/>
      <c r="Q9" s="60"/>
      <c r="R9" s="60"/>
      <c r="S9" s="60"/>
      <c r="T9" s="60"/>
      <c r="U9" s="60"/>
      <c r="V9" s="60"/>
      <c r="W9" s="60">
        <v>532</v>
      </c>
      <c r="X9" s="60"/>
      <c r="Y9" s="60">
        <v>532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934554</v>
      </c>
      <c r="D11" s="155"/>
      <c r="E11" s="59">
        <v>602217</v>
      </c>
      <c r="F11" s="60">
        <v>602217</v>
      </c>
      <c r="G11" s="60">
        <v>106932669</v>
      </c>
      <c r="H11" s="60">
        <v>3456749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301109</v>
      </c>
      <c r="Y11" s="60">
        <v>-301109</v>
      </c>
      <c r="Z11" s="140">
        <v>-100</v>
      </c>
      <c r="AA11" s="62">
        <v>602217</v>
      </c>
    </row>
    <row r="12" spans="1:27" ht="12.75">
      <c r="A12" s="250" t="s">
        <v>56</v>
      </c>
      <c r="B12" s="251"/>
      <c r="C12" s="168">
        <f aca="true" t="shared" si="0" ref="C12:Y12">SUM(C6:C11)</f>
        <v>34949582</v>
      </c>
      <c r="D12" s="168">
        <f>SUM(D6:D11)</f>
        <v>0</v>
      </c>
      <c r="E12" s="72">
        <f t="shared" si="0"/>
        <v>195710348</v>
      </c>
      <c r="F12" s="73">
        <f t="shared" si="0"/>
        <v>195710348</v>
      </c>
      <c r="G12" s="73">
        <f t="shared" si="0"/>
        <v>184039577</v>
      </c>
      <c r="H12" s="73">
        <f t="shared" si="0"/>
        <v>4278072</v>
      </c>
      <c r="I12" s="73">
        <f t="shared" si="0"/>
        <v>5078271</v>
      </c>
      <c r="J12" s="73">
        <f t="shared" si="0"/>
        <v>5078271</v>
      </c>
      <c r="K12" s="73">
        <f t="shared" si="0"/>
        <v>5078271</v>
      </c>
      <c r="L12" s="73">
        <f t="shared" si="0"/>
        <v>5078271</v>
      </c>
      <c r="M12" s="73">
        <f t="shared" si="0"/>
        <v>5078271</v>
      </c>
      <c r="N12" s="73">
        <f t="shared" si="0"/>
        <v>5078271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5078271</v>
      </c>
      <c r="X12" s="73">
        <f t="shared" si="0"/>
        <v>97855174</v>
      </c>
      <c r="Y12" s="73">
        <f t="shared" si="0"/>
        <v>-92776903</v>
      </c>
      <c r="Z12" s="170">
        <f>+IF(X12&lt;&gt;0,+(Y12/X12)*100,0)</f>
        <v>-94.8104215725987</v>
      </c>
      <c r="AA12" s="74">
        <f>SUM(AA6:AA11)</f>
        <v>195710348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481456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15904726</v>
      </c>
      <c r="D17" s="155"/>
      <c r="E17" s="59"/>
      <c r="F17" s="60"/>
      <c r="G17" s="60">
        <v>36411510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810548809</v>
      </c>
      <c r="D19" s="155"/>
      <c r="E19" s="59">
        <v>889666040</v>
      </c>
      <c r="F19" s="60">
        <v>889666040</v>
      </c>
      <c r="G19" s="60">
        <v>558806437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444833020</v>
      </c>
      <c r="Y19" s="60">
        <v>-444833020</v>
      </c>
      <c r="Z19" s="140">
        <v>-100</v>
      </c>
      <c r="AA19" s="62">
        <v>889666040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470303</v>
      </c>
      <c r="D23" s="155"/>
      <c r="E23" s="59"/>
      <c r="F23" s="60"/>
      <c r="G23" s="159">
        <v>70519885</v>
      </c>
      <c r="H23" s="159">
        <v>2195852</v>
      </c>
      <c r="I23" s="159">
        <v>758021</v>
      </c>
      <c r="J23" s="60">
        <v>758021</v>
      </c>
      <c r="K23" s="159">
        <v>758021</v>
      </c>
      <c r="L23" s="159">
        <v>758021</v>
      </c>
      <c r="M23" s="60">
        <v>758021</v>
      </c>
      <c r="N23" s="159">
        <v>758021</v>
      </c>
      <c r="O23" s="159"/>
      <c r="P23" s="159"/>
      <c r="Q23" s="60"/>
      <c r="R23" s="159"/>
      <c r="S23" s="159"/>
      <c r="T23" s="60"/>
      <c r="U23" s="159"/>
      <c r="V23" s="159"/>
      <c r="W23" s="159">
        <v>758021</v>
      </c>
      <c r="X23" s="60"/>
      <c r="Y23" s="159">
        <v>758021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826923838</v>
      </c>
      <c r="D24" s="168">
        <f>SUM(D15:D23)</f>
        <v>0</v>
      </c>
      <c r="E24" s="76">
        <f t="shared" si="1"/>
        <v>889666040</v>
      </c>
      <c r="F24" s="77">
        <f t="shared" si="1"/>
        <v>889666040</v>
      </c>
      <c r="G24" s="77">
        <f t="shared" si="1"/>
        <v>666219288</v>
      </c>
      <c r="H24" s="77">
        <f t="shared" si="1"/>
        <v>2195852</v>
      </c>
      <c r="I24" s="77">
        <f t="shared" si="1"/>
        <v>758021</v>
      </c>
      <c r="J24" s="77">
        <f t="shared" si="1"/>
        <v>758021</v>
      </c>
      <c r="K24" s="77">
        <f t="shared" si="1"/>
        <v>758021</v>
      </c>
      <c r="L24" s="77">
        <f t="shared" si="1"/>
        <v>758021</v>
      </c>
      <c r="M24" s="77">
        <f t="shared" si="1"/>
        <v>758021</v>
      </c>
      <c r="N24" s="77">
        <f t="shared" si="1"/>
        <v>758021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758021</v>
      </c>
      <c r="X24" s="77">
        <f t="shared" si="1"/>
        <v>444833020</v>
      </c>
      <c r="Y24" s="77">
        <f t="shared" si="1"/>
        <v>-444074999</v>
      </c>
      <c r="Z24" s="212">
        <f>+IF(X24&lt;&gt;0,+(Y24/X24)*100,0)</f>
        <v>-99.82959425988656</v>
      </c>
      <c r="AA24" s="79">
        <f>SUM(AA15:AA23)</f>
        <v>889666040</v>
      </c>
    </row>
    <row r="25" spans="1:27" ht="12.75">
      <c r="A25" s="250" t="s">
        <v>159</v>
      </c>
      <c r="B25" s="251"/>
      <c r="C25" s="168">
        <f aca="true" t="shared" si="2" ref="C25:Y25">+C12+C24</f>
        <v>861873420</v>
      </c>
      <c r="D25" s="168">
        <f>+D12+D24</f>
        <v>0</v>
      </c>
      <c r="E25" s="72">
        <f t="shared" si="2"/>
        <v>1085376388</v>
      </c>
      <c r="F25" s="73">
        <f t="shared" si="2"/>
        <v>1085376388</v>
      </c>
      <c r="G25" s="73">
        <f t="shared" si="2"/>
        <v>850258865</v>
      </c>
      <c r="H25" s="73">
        <f t="shared" si="2"/>
        <v>6473924</v>
      </c>
      <c r="I25" s="73">
        <f t="shared" si="2"/>
        <v>5836292</v>
      </c>
      <c r="J25" s="73">
        <f t="shared" si="2"/>
        <v>5836292</v>
      </c>
      <c r="K25" s="73">
        <f t="shared" si="2"/>
        <v>5836292</v>
      </c>
      <c r="L25" s="73">
        <f t="shared" si="2"/>
        <v>5836292</v>
      </c>
      <c r="M25" s="73">
        <f t="shared" si="2"/>
        <v>5836292</v>
      </c>
      <c r="N25" s="73">
        <f t="shared" si="2"/>
        <v>5836292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5836292</v>
      </c>
      <c r="X25" s="73">
        <f t="shared" si="2"/>
        <v>542688194</v>
      </c>
      <c r="Y25" s="73">
        <f t="shared" si="2"/>
        <v>-536851902</v>
      </c>
      <c r="Z25" s="170">
        <f>+IF(X25&lt;&gt;0,+(Y25/X25)*100,0)</f>
        <v>-98.92455887846346</v>
      </c>
      <c r="AA25" s="74">
        <f>+AA12+AA24</f>
        <v>1085376388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413778</v>
      </c>
      <c r="D30" s="155"/>
      <c r="E30" s="59">
        <v>71559</v>
      </c>
      <c r="F30" s="60">
        <v>71559</v>
      </c>
      <c r="G30" s="60">
        <v>473043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35780</v>
      </c>
      <c r="Y30" s="60">
        <v>-35780</v>
      </c>
      <c r="Z30" s="140">
        <v>-100</v>
      </c>
      <c r="AA30" s="62">
        <v>71559</v>
      </c>
    </row>
    <row r="31" spans="1:27" ht="12.75">
      <c r="A31" s="249" t="s">
        <v>163</v>
      </c>
      <c r="B31" s="182"/>
      <c r="C31" s="155">
        <v>234469</v>
      </c>
      <c r="D31" s="155"/>
      <c r="E31" s="59"/>
      <c r="F31" s="60"/>
      <c r="G31" s="60">
        <v>301588</v>
      </c>
      <c r="H31" s="60">
        <v>5461855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249095870</v>
      </c>
      <c r="D32" s="155"/>
      <c r="E32" s="59">
        <v>123873000</v>
      </c>
      <c r="F32" s="60">
        <v>123873000</v>
      </c>
      <c r="G32" s="60">
        <v>316896396</v>
      </c>
      <c r="H32" s="60"/>
      <c r="I32" s="60">
        <v>2629645</v>
      </c>
      <c r="J32" s="60">
        <v>2629645</v>
      </c>
      <c r="K32" s="60">
        <v>2629645</v>
      </c>
      <c r="L32" s="60">
        <v>2629645</v>
      </c>
      <c r="M32" s="60">
        <v>2629645</v>
      </c>
      <c r="N32" s="60">
        <v>2629645</v>
      </c>
      <c r="O32" s="60"/>
      <c r="P32" s="60"/>
      <c r="Q32" s="60"/>
      <c r="R32" s="60"/>
      <c r="S32" s="60"/>
      <c r="T32" s="60"/>
      <c r="U32" s="60"/>
      <c r="V32" s="60"/>
      <c r="W32" s="60">
        <v>2629645</v>
      </c>
      <c r="X32" s="60">
        <v>61936500</v>
      </c>
      <c r="Y32" s="60">
        <v>-59306855</v>
      </c>
      <c r="Z32" s="140">
        <v>-95.75</v>
      </c>
      <c r="AA32" s="62">
        <v>123873000</v>
      </c>
    </row>
    <row r="33" spans="1:27" ht="12.75">
      <c r="A33" s="249" t="s">
        <v>165</v>
      </c>
      <c r="B33" s="182"/>
      <c r="C33" s="155">
        <v>3377197</v>
      </c>
      <c r="D33" s="155"/>
      <c r="E33" s="59"/>
      <c r="F33" s="60"/>
      <c r="G33" s="60">
        <v>9236780</v>
      </c>
      <c r="H33" s="60"/>
      <c r="I33" s="60">
        <v>6412222</v>
      </c>
      <c r="J33" s="60">
        <v>6412222</v>
      </c>
      <c r="K33" s="60">
        <v>6412222</v>
      </c>
      <c r="L33" s="60">
        <v>6412222</v>
      </c>
      <c r="M33" s="60">
        <v>6412222</v>
      </c>
      <c r="N33" s="60">
        <v>6412222</v>
      </c>
      <c r="O33" s="60"/>
      <c r="P33" s="60"/>
      <c r="Q33" s="60"/>
      <c r="R33" s="60"/>
      <c r="S33" s="60"/>
      <c r="T33" s="60"/>
      <c r="U33" s="60"/>
      <c r="V33" s="60"/>
      <c r="W33" s="60">
        <v>6412222</v>
      </c>
      <c r="X33" s="60"/>
      <c r="Y33" s="60">
        <v>6412222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253121314</v>
      </c>
      <c r="D34" s="168">
        <f>SUM(D29:D33)</f>
        <v>0</v>
      </c>
      <c r="E34" s="72">
        <f t="shared" si="3"/>
        <v>123944559</v>
      </c>
      <c r="F34" s="73">
        <f t="shared" si="3"/>
        <v>123944559</v>
      </c>
      <c r="G34" s="73">
        <f t="shared" si="3"/>
        <v>326907807</v>
      </c>
      <c r="H34" s="73">
        <f t="shared" si="3"/>
        <v>5461855</v>
      </c>
      <c r="I34" s="73">
        <f t="shared" si="3"/>
        <v>9041867</v>
      </c>
      <c r="J34" s="73">
        <f t="shared" si="3"/>
        <v>9041867</v>
      </c>
      <c r="K34" s="73">
        <f t="shared" si="3"/>
        <v>9041867</v>
      </c>
      <c r="L34" s="73">
        <f t="shared" si="3"/>
        <v>9041867</v>
      </c>
      <c r="M34" s="73">
        <f t="shared" si="3"/>
        <v>9041867</v>
      </c>
      <c r="N34" s="73">
        <f t="shared" si="3"/>
        <v>9041867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9041867</v>
      </c>
      <c r="X34" s="73">
        <f t="shared" si="3"/>
        <v>61972280</v>
      </c>
      <c r="Y34" s="73">
        <f t="shared" si="3"/>
        <v>-52930413</v>
      </c>
      <c r="Z34" s="170">
        <f>+IF(X34&lt;&gt;0,+(Y34/X34)*100,0)</f>
        <v>-85.40982032612</v>
      </c>
      <c r="AA34" s="74">
        <f>SUM(AA29:AA33)</f>
        <v>123944559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2515051</v>
      </c>
      <c r="F37" s="60">
        <v>2515051</v>
      </c>
      <c r="G37" s="60">
        <v>326009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1257526</v>
      </c>
      <c r="Y37" s="60">
        <v>-1257526</v>
      </c>
      <c r="Z37" s="140">
        <v>-100</v>
      </c>
      <c r="AA37" s="62">
        <v>2515051</v>
      </c>
    </row>
    <row r="38" spans="1:27" ht="12.75">
      <c r="A38" s="249" t="s">
        <v>165</v>
      </c>
      <c r="B38" s="182"/>
      <c r="C38" s="155">
        <v>42480456</v>
      </c>
      <c r="D38" s="155"/>
      <c r="E38" s="59">
        <v>32589374</v>
      </c>
      <c r="F38" s="60">
        <v>32589374</v>
      </c>
      <c r="G38" s="60">
        <v>74870134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16294687</v>
      </c>
      <c r="Y38" s="60">
        <v>-16294687</v>
      </c>
      <c r="Z38" s="140">
        <v>-100</v>
      </c>
      <c r="AA38" s="62">
        <v>32589374</v>
      </c>
    </row>
    <row r="39" spans="1:27" ht="12.75">
      <c r="A39" s="250" t="s">
        <v>59</v>
      </c>
      <c r="B39" s="253"/>
      <c r="C39" s="168">
        <f aca="true" t="shared" si="4" ref="C39:Y39">SUM(C37:C38)</f>
        <v>42480456</v>
      </c>
      <c r="D39" s="168">
        <f>SUM(D37:D38)</f>
        <v>0</v>
      </c>
      <c r="E39" s="76">
        <f t="shared" si="4"/>
        <v>35104425</v>
      </c>
      <c r="F39" s="77">
        <f t="shared" si="4"/>
        <v>35104425</v>
      </c>
      <c r="G39" s="77">
        <f t="shared" si="4"/>
        <v>75196143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17552213</v>
      </c>
      <c r="Y39" s="77">
        <f t="shared" si="4"/>
        <v>-17552213</v>
      </c>
      <c r="Z39" s="212">
        <f>+IF(X39&lt;&gt;0,+(Y39/X39)*100,0)</f>
        <v>-100</v>
      </c>
      <c r="AA39" s="79">
        <f>SUM(AA37:AA38)</f>
        <v>35104425</v>
      </c>
    </row>
    <row r="40" spans="1:27" ht="12.75">
      <c r="A40" s="250" t="s">
        <v>167</v>
      </c>
      <c r="B40" s="251"/>
      <c r="C40" s="168">
        <f aca="true" t="shared" si="5" ref="C40:Y40">+C34+C39</f>
        <v>295601770</v>
      </c>
      <c r="D40" s="168">
        <f>+D34+D39</f>
        <v>0</v>
      </c>
      <c r="E40" s="72">
        <f t="shared" si="5"/>
        <v>159048984</v>
      </c>
      <c r="F40" s="73">
        <f t="shared" si="5"/>
        <v>159048984</v>
      </c>
      <c r="G40" s="73">
        <f t="shared" si="5"/>
        <v>402103950</v>
      </c>
      <c r="H40" s="73">
        <f t="shared" si="5"/>
        <v>5461855</v>
      </c>
      <c r="I40" s="73">
        <f t="shared" si="5"/>
        <v>9041867</v>
      </c>
      <c r="J40" s="73">
        <f t="shared" si="5"/>
        <v>9041867</v>
      </c>
      <c r="K40" s="73">
        <f t="shared" si="5"/>
        <v>9041867</v>
      </c>
      <c r="L40" s="73">
        <f t="shared" si="5"/>
        <v>9041867</v>
      </c>
      <c r="M40" s="73">
        <f t="shared" si="5"/>
        <v>9041867</v>
      </c>
      <c r="N40" s="73">
        <f t="shared" si="5"/>
        <v>9041867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9041867</v>
      </c>
      <c r="X40" s="73">
        <f t="shared" si="5"/>
        <v>79524493</v>
      </c>
      <c r="Y40" s="73">
        <f t="shared" si="5"/>
        <v>-70482626</v>
      </c>
      <c r="Z40" s="170">
        <f>+IF(X40&lt;&gt;0,+(Y40/X40)*100,0)</f>
        <v>-88.63008532478163</v>
      </c>
      <c r="AA40" s="74">
        <f>+AA34+AA39</f>
        <v>159048984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566271650</v>
      </c>
      <c r="D42" s="257">
        <f>+D25-D40</f>
        <v>0</v>
      </c>
      <c r="E42" s="258">
        <f t="shared" si="6"/>
        <v>926327404</v>
      </c>
      <c r="F42" s="259">
        <f t="shared" si="6"/>
        <v>926327404</v>
      </c>
      <c r="G42" s="259">
        <f t="shared" si="6"/>
        <v>448154915</v>
      </c>
      <c r="H42" s="259">
        <f t="shared" si="6"/>
        <v>1012069</v>
      </c>
      <c r="I42" s="259">
        <f t="shared" si="6"/>
        <v>-3205575</v>
      </c>
      <c r="J42" s="259">
        <f t="shared" si="6"/>
        <v>-3205575</v>
      </c>
      <c r="K42" s="259">
        <f t="shared" si="6"/>
        <v>-3205575</v>
      </c>
      <c r="L42" s="259">
        <f t="shared" si="6"/>
        <v>-3205575</v>
      </c>
      <c r="M42" s="259">
        <f t="shared" si="6"/>
        <v>-3205575</v>
      </c>
      <c r="N42" s="259">
        <f t="shared" si="6"/>
        <v>-3205575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-3205575</v>
      </c>
      <c r="X42" s="259">
        <f t="shared" si="6"/>
        <v>463163701</v>
      </c>
      <c r="Y42" s="259">
        <f t="shared" si="6"/>
        <v>-466369276</v>
      </c>
      <c r="Z42" s="260">
        <f>+IF(X42&lt;&gt;0,+(Y42/X42)*100,0)</f>
        <v>-100.6921041077008</v>
      </c>
      <c r="AA42" s="261">
        <f>+AA25-AA40</f>
        <v>926327404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566271650</v>
      </c>
      <c r="D45" s="155"/>
      <c r="E45" s="59">
        <v>926327404</v>
      </c>
      <c r="F45" s="60">
        <v>926327404</v>
      </c>
      <c r="G45" s="60">
        <v>448154915</v>
      </c>
      <c r="H45" s="60">
        <v>1012069</v>
      </c>
      <c r="I45" s="60">
        <v>-3205575</v>
      </c>
      <c r="J45" s="60">
        <v>-3205575</v>
      </c>
      <c r="K45" s="60">
        <v>-3205575</v>
      </c>
      <c r="L45" s="60">
        <v>-3205575</v>
      </c>
      <c r="M45" s="60">
        <v>-3205575</v>
      </c>
      <c r="N45" s="60">
        <v>-3205575</v>
      </c>
      <c r="O45" s="60"/>
      <c r="P45" s="60"/>
      <c r="Q45" s="60"/>
      <c r="R45" s="60"/>
      <c r="S45" s="60"/>
      <c r="T45" s="60"/>
      <c r="U45" s="60"/>
      <c r="V45" s="60"/>
      <c r="W45" s="60">
        <v>-3205575</v>
      </c>
      <c r="X45" s="60">
        <v>463163702</v>
      </c>
      <c r="Y45" s="60">
        <v>-466369277</v>
      </c>
      <c r="Z45" s="139">
        <v>-100.69</v>
      </c>
      <c r="AA45" s="62">
        <v>926327404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566271650</v>
      </c>
      <c r="D48" s="217">
        <f>SUM(D45:D47)</f>
        <v>0</v>
      </c>
      <c r="E48" s="264">
        <f t="shared" si="7"/>
        <v>926327404</v>
      </c>
      <c r="F48" s="219">
        <f t="shared" si="7"/>
        <v>926327404</v>
      </c>
      <c r="G48" s="219">
        <f t="shared" si="7"/>
        <v>448154915</v>
      </c>
      <c r="H48" s="219">
        <f t="shared" si="7"/>
        <v>1012069</v>
      </c>
      <c r="I48" s="219">
        <f t="shared" si="7"/>
        <v>-3205575</v>
      </c>
      <c r="J48" s="219">
        <f t="shared" si="7"/>
        <v>-3205575</v>
      </c>
      <c r="K48" s="219">
        <f t="shared" si="7"/>
        <v>-3205575</v>
      </c>
      <c r="L48" s="219">
        <f t="shared" si="7"/>
        <v>-3205575</v>
      </c>
      <c r="M48" s="219">
        <f t="shared" si="7"/>
        <v>-3205575</v>
      </c>
      <c r="N48" s="219">
        <f t="shared" si="7"/>
        <v>-3205575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-3205575</v>
      </c>
      <c r="X48" s="219">
        <f t="shared" si="7"/>
        <v>463163702</v>
      </c>
      <c r="Y48" s="219">
        <f t="shared" si="7"/>
        <v>-466369277</v>
      </c>
      <c r="Z48" s="265">
        <f>+IF(X48&lt;&gt;0,+(Y48/X48)*100,0)</f>
        <v>-100.69210410620649</v>
      </c>
      <c r="AA48" s="232">
        <f>SUM(AA45:AA47)</f>
        <v>926327404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13480339</v>
      </c>
      <c r="D6" s="155"/>
      <c r="E6" s="59">
        <v>10045548</v>
      </c>
      <c r="F6" s="60">
        <v>10045548</v>
      </c>
      <c r="G6" s="60">
        <v>1217761</v>
      </c>
      <c r="H6" s="60">
        <v>268147</v>
      </c>
      <c r="I6" s="60">
        <v>776602</v>
      </c>
      <c r="J6" s="60">
        <v>2262510</v>
      </c>
      <c r="K6" s="60">
        <v>754538</v>
      </c>
      <c r="L6" s="60">
        <v>357985</v>
      </c>
      <c r="M6" s="60">
        <v>473235</v>
      </c>
      <c r="N6" s="60">
        <v>1585758</v>
      </c>
      <c r="O6" s="60"/>
      <c r="P6" s="60"/>
      <c r="Q6" s="60"/>
      <c r="R6" s="60"/>
      <c r="S6" s="60"/>
      <c r="T6" s="60"/>
      <c r="U6" s="60"/>
      <c r="V6" s="60"/>
      <c r="W6" s="60">
        <v>3848268</v>
      </c>
      <c r="X6" s="60">
        <v>5022774</v>
      </c>
      <c r="Y6" s="60">
        <v>-1174506</v>
      </c>
      <c r="Z6" s="140">
        <v>-23.38</v>
      </c>
      <c r="AA6" s="62">
        <v>10045548</v>
      </c>
    </row>
    <row r="7" spans="1:27" ht="12.75">
      <c r="A7" s="249" t="s">
        <v>32</v>
      </c>
      <c r="B7" s="182"/>
      <c r="C7" s="155">
        <v>23913083</v>
      </c>
      <c r="D7" s="155"/>
      <c r="E7" s="59">
        <v>21979716</v>
      </c>
      <c r="F7" s="60">
        <v>21979716</v>
      </c>
      <c r="G7" s="60">
        <v>2290518</v>
      </c>
      <c r="H7" s="60">
        <v>975527</v>
      </c>
      <c r="I7" s="60">
        <v>1257035</v>
      </c>
      <c r="J7" s="60">
        <v>4523080</v>
      </c>
      <c r="K7" s="60">
        <v>566207</v>
      </c>
      <c r="L7" s="60">
        <v>621468</v>
      </c>
      <c r="M7" s="60">
        <v>890120</v>
      </c>
      <c r="N7" s="60">
        <v>2077795</v>
      </c>
      <c r="O7" s="60"/>
      <c r="P7" s="60"/>
      <c r="Q7" s="60"/>
      <c r="R7" s="60"/>
      <c r="S7" s="60"/>
      <c r="T7" s="60"/>
      <c r="U7" s="60"/>
      <c r="V7" s="60"/>
      <c r="W7" s="60">
        <v>6600875</v>
      </c>
      <c r="X7" s="60">
        <v>10989858</v>
      </c>
      <c r="Y7" s="60">
        <v>-4388983</v>
      </c>
      <c r="Z7" s="140">
        <v>-39.94</v>
      </c>
      <c r="AA7" s="62">
        <v>21979716</v>
      </c>
    </row>
    <row r="8" spans="1:27" ht="12.75">
      <c r="A8" s="249" t="s">
        <v>178</v>
      </c>
      <c r="B8" s="182"/>
      <c r="C8" s="155">
        <v>845235</v>
      </c>
      <c r="D8" s="155"/>
      <c r="E8" s="59">
        <v>6271956</v>
      </c>
      <c r="F8" s="60">
        <v>6271956</v>
      </c>
      <c r="G8" s="60">
        <v>99274</v>
      </c>
      <c r="H8" s="60">
        <v>4520839</v>
      </c>
      <c r="I8" s="60">
        <v>20773</v>
      </c>
      <c r="J8" s="60">
        <v>4640886</v>
      </c>
      <c r="K8" s="60">
        <v>857809</v>
      </c>
      <c r="L8" s="60">
        <v>213909</v>
      </c>
      <c r="M8" s="60">
        <v>149082</v>
      </c>
      <c r="N8" s="60">
        <v>1220800</v>
      </c>
      <c r="O8" s="60"/>
      <c r="P8" s="60"/>
      <c r="Q8" s="60"/>
      <c r="R8" s="60"/>
      <c r="S8" s="60"/>
      <c r="T8" s="60"/>
      <c r="U8" s="60"/>
      <c r="V8" s="60"/>
      <c r="W8" s="60">
        <v>5861686</v>
      </c>
      <c r="X8" s="60">
        <v>3135978</v>
      </c>
      <c r="Y8" s="60">
        <v>2725708</v>
      </c>
      <c r="Z8" s="140">
        <v>86.92</v>
      </c>
      <c r="AA8" s="62">
        <v>6271956</v>
      </c>
    </row>
    <row r="9" spans="1:27" ht="12.75">
      <c r="A9" s="249" t="s">
        <v>179</v>
      </c>
      <c r="B9" s="182"/>
      <c r="C9" s="155">
        <v>78415706</v>
      </c>
      <c r="D9" s="155"/>
      <c r="E9" s="59">
        <v>70497996</v>
      </c>
      <c r="F9" s="60">
        <v>70497996</v>
      </c>
      <c r="G9" s="60"/>
      <c r="H9" s="60">
        <v>2415000</v>
      </c>
      <c r="I9" s="60"/>
      <c r="J9" s="60">
        <v>2415000</v>
      </c>
      <c r="K9" s="60">
        <v>4200000</v>
      </c>
      <c r="L9" s="60"/>
      <c r="M9" s="60">
        <v>21678000</v>
      </c>
      <c r="N9" s="60">
        <v>25878000</v>
      </c>
      <c r="O9" s="60"/>
      <c r="P9" s="60"/>
      <c r="Q9" s="60"/>
      <c r="R9" s="60"/>
      <c r="S9" s="60"/>
      <c r="T9" s="60"/>
      <c r="U9" s="60"/>
      <c r="V9" s="60"/>
      <c r="W9" s="60">
        <v>28293000</v>
      </c>
      <c r="X9" s="60">
        <v>35248998</v>
      </c>
      <c r="Y9" s="60">
        <v>-6955998</v>
      </c>
      <c r="Z9" s="140">
        <v>-19.73</v>
      </c>
      <c r="AA9" s="62">
        <v>70497996</v>
      </c>
    </row>
    <row r="10" spans="1:27" ht="12.75">
      <c r="A10" s="249" t="s">
        <v>180</v>
      </c>
      <c r="B10" s="182"/>
      <c r="C10" s="155">
        <v>93813051</v>
      </c>
      <c r="D10" s="155"/>
      <c r="E10" s="59">
        <v>68697996</v>
      </c>
      <c r="F10" s="60">
        <v>68697996</v>
      </c>
      <c r="G10" s="60"/>
      <c r="H10" s="60">
        <v>6310864</v>
      </c>
      <c r="I10" s="60"/>
      <c r="J10" s="60">
        <v>6310864</v>
      </c>
      <c r="K10" s="60">
        <v>4500000</v>
      </c>
      <c r="L10" s="60"/>
      <c r="M10" s="60"/>
      <c r="N10" s="60">
        <v>4500000</v>
      </c>
      <c r="O10" s="60"/>
      <c r="P10" s="60"/>
      <c r="Q10" s="60"/>
      <c r="R10" s="60"/>
      <c r="S10" s="60"/>
      <c r="T10" s="60"/>
      <c r="U10" s="60"/>
      <c r="V10" s="60"/>
      <c r="W10" s="60">
        <v>10810864</v>
      </c>
      <c r="X10" s="60">
        <v>34348998</v>
      </c>
      <c r="Y10" s="60">
        <v>-23538134</v>
      </c>
      <c r="Z10" s="140">
        <v>-68.53</v>
      </c>
      <c r="AA10" s="62">
        <v>68697996</v>
      </c>
    </row>
    <row r="11" spans="1:27" ht="12.75">
      <c r="A11" s="249" t="s">
        <v>181</v>
      </c>
      <c r="B11" s="182"/>
      <c r="C11" s="155">
        <v>9668702</v>
      </c>
      <c r="D11" s="155"/>
      <c r="E11" s="59">
        <v>9674052</v>
      </c>
      <c r="F11" s="60">
        <v>9674052</v>
      </c>
      <c r="G11" s="60"/>
      <c r="H11" s="60">
        <v>40602</v>
      </c>
      <c r="I11" s="60">
        <v>49178</v>
      </c>
      <c r="J11" s="60">
        <v>89780</v>
      </c>
      <c r="K11" s="60">
        <v>40485</v>
      </c>
      <c r="L11" s="60">
        <v>23967</v>
      </c>
      <c r="M11" s="60">
        <v>19792</v>
      </c>
      <c r="N11" s="60">
        <v>84244</v>
      </c>
      <c r="O11" s="60"/>
      <c r="P11" s="60"/>
      <c r="Q11" s="60"/>
      <c r="R11" s="60"/>
      <c r="S11" s="60"/>
      <c r="T11" s="60"/>
      <c r="U11" s="60"/>
      <c r="V11" s="60"/>
      <c r="W11" s="60">
        <v>174024</v>
      </c>
      <c r="X11" s="60">
        <v>4837026</v>
      </c>
      <c r="Y11" s="60">
        <v>-4663002</v>
      </c>
      <c r="Z11" s="140">
        <v>-96.4</v>
      </c>
      <c r="AA11" s="62">
        <v>9674052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-145675332</v>
      </c>
      <c r="D14" s="155"/>
      <c r="E14" s="59">
        <v>-116948220</v>
      </c>
      <c r="F14" s="60">
        <v>-116948220</v>
      </c>
      <c r="G14" s="60">
        <v>-14243866</v>
      </c>
      <c r="H14" s="60">
        <v>-10593807</v>
      </c>
      <c r="I14" s="60">
        <v>-8154569</v>
      </c>
      <c r="J14" s="60">
        <v>-32992242</v>
      </c>
      <c r="K14" s="60">
        <v>-9381538</v>
      </c>
      <c r="L14" s="60">
        <v>-7598124</v>
      </c>
      <c r="M14" s="60">
        <v>-9244971</v>
      </c>
      <c r="N14" s="60">
        <v>-26224633</v>
      </c>
      <c r="O14" s="60"/>
      <c r="P14" s="60"/>
      <c r="Q14" s="60"/>
      <c r="R14" s="60"/>
      <c r="S14" s="60"/>
      <c r="T14" s="60"/>
      <c r="U14" s="60"/>
      <c r="V14" s="60"/>
      <c r="W14" s="60">
        <v>-59216875</v>
      </c>
      <c r="X14" s="60">
        <v>-58474110</v>
      </c>
      <c r="Y14" s="60">
        <v>-742765</v>
      </c>
      <c r="Z14" s="140">
        <v>1.27</v>
      </c>
      <c r="AA14" s="62">
        <v>-116948220</v>
      </c>
    </row>
    <row r="15" spans="1:27" ht="12.75">
      <c r="A15" s="249" t="s">
        <v>40</v>
      </c>
      <c r="B15" s="182"/>
      <c r="C15" s="155">
        <v>-23817842</v>
      </c>
      <c r="D15" s="155"/>
      <c r="E15" s="59">
        <v>-2388000</v>
      </c>
      <c r="F15" s="60">
        <v>-2388000</v>
      </c>
      <c r="G15" s="60">
        <v>-422781</v>
      </c>
      <c r="H15" s="60"/>
      <c r="I15" s="60"/>
      <c r="J15" s="60">
        <v>-422781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-422781</v>
      </c>
      <c r="X15" s="60">
        <v>-1194000</v>
      </c>
      <c r="Y15" s="60">
        <v>771219</v>
      </c>
      <c r="Z15" s="140">
        <v>-64.59</v>
      </c>
      <c r="AA15" s="62">
        <v>-2388000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50642942</v>
      </c>
      <c r="D17" s="168">
        <f t="shared" si="0"/>
        <v>0</v>
      </c>
      <c r="E17" s="72">
        <f t="shared" si="0"/>
        <v>67831044</v>
      </c>
      <c r="F17" s="73">
        <f t="shared" si="0"/>
        <v>67831044</v>
      </c>
      <c r="G17" s="73">
        <f t="shared" si="0"/>
        <v>-11059094</v>
      </c>
      <c r="H17" s="73">
        <f t="shared" si="0"/>
        <v>3937172</v>
      </c>
      <c r="I17" s="73">
        <f t="shared" si="0"/>
        <v>-6050981</v>
      </c>
      <c r="J17" s="73">
        <f t="shared" si="0"/>
        <v>-13172903</v>
      </c>
      <c r="K17" s="73">
        <f t="shared" si="0"/>
        <v>1537501</v>
      </c>
      <c r="L17" s="73">
        <f t="shared" si="0"/>
        <v>-6380795</v>
      </c>
      <c r="M17" s="73">
        <f t="shared" si="0"/>
        <v>13965258</v>
      </c>
      <c r="N17" s="73">
        <f t="shared" si="0"/>
        <v>9121964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-4050939</v>
      </c>
      <c r="X17" s="73">
        <f t="shared" si="0"/>
        <v>33915522</v>
      </c>
      <c r="Y17" s="73">
        <f t="shared" si="0"/>
        <v>-37966461</v>
      </c>
      <c r="Z17" s="170">
        <f>+IF(X17&lt;&gt;0,+(Y17/X17)*100,0)</f>
        <v>-111.94420360093528</v>
      </c>
      <c r="AA17" s="74">
        <f>SUM(AA6:AA16)</f>
        <v>67831044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-84240834</v>
      </c>
      <c r="D26" s="155"/>
      <c r="E26" s="59">
        <v>-68697996</v>
      </c>
      <c r="F26" s="60">
        <v>-68697996</v>
      </c>
      <c r="G26" s="60"/>
      <c r="H26" s="60">
        <v>-1571817</v>
      </c>
      <c r="I26" s="60">
        <v>-10617948</v>
      </c>
      <c r="J26" s="60">
        <v>-12189765</v>
      </c>
      <c r="K26" s="60">
        <v>-3079136</v>
      </c>
      <c r="L26" s="60">
        <v>-4883925</v>
      </c>
      <c r="M26" s="60">
        <v>-4072541</v>
      </c>
      <c r="N26" s="60">
        <v>-12035602</v>
      </c>
      <c r="O26" s="60"/>
      <c r="P26" s="60"/>
      <c r="Q26" s="60"/>
      <c r="R26" s="60"/>
      <c r="S26" s="60"/>
      <c r="T26" s="60"/>
      <c r="U26" s="60"/>
      <c r="V26" s="60"/>
      <c r="W26" s="60">
        <v>-24225367</v>
      </c>
      <c r="X26" s="60">
        <v>-34348998</v>
      </c>
      <c r="Y26" s="60">
        <v>10123631</v>
      </c>
      <c r="Z26" s="140">
        <v>-29.47</v>
      </c>
      <c r="AA26" s="62">
        <v>-68697996</v>
      </c>
    </row>
    <row r="27" spans="1:27" ht="12.75">
      <c r="A27" s="250" t="s">
        <v>192</v>
      </c>
      <c r="B27" s="251"/>
      <c r="C27" s="168">
        <f aca="true" t="shared" si="1" ref="C27:Y27">SUM(C21:C26)</f>
        <v>-84240834</v>
      </c>
      <c r="D27" s="168">
        <f>SUM(D21:D26)</f>
        <v>0</v>
      </c>
      <c r="E27" s="72">
        <f t="shared" si="1"/>
        <v>-68697996</v>
      </c>
      <c r="F27" s="73">
        <f t="shared" si="1"/>
        <v>-68697996</v>
      </c>
      <c r="G27" s="73">
        <f t="shared" si="1"/>
        <v>0</v>
      </c>
      <c r="H27" s="73">
        <f t="shared" si="1"/>
        <v>-1571817</v>
      </c>
      <c r="I27" s="73">
        <f t="shared" si="1"/>
        <v>-10617948</v>
      </c>
      <c r="J27" s="73">
        <f t="shared" si="1"/>
        <v>-12189765</v>
      </c>
      <c r="K27" s="73">
        <f t="shared" si="1"/>
        <v>-3079136</v>
      </c>
      <c r="L27" s="73">
        <f t="shared" si="1"/>
        <v>-4883925</v>
      </c>
      <c r="M27" s="73">
        <f t="shared" si="1"/>
        <v>-4072541</v>
      </c>
      <c r="N27" s="73">
        <f t="shared" si="1"/>
        <v>-12035602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-24225367</v>
      </c>
      <c r="X27" s="73">
        <f t="shared" si="1"/>
        <v>-34348998</v>
      </c>
      <c r="Y27" s="73">
        <f t="shared" si="1"/>
        <v>10123631</v>
      </c>
      <c r="Z27" s="170">
        <f>+IF(X27&lt;&gt;0,+(Y27/X27)*100,0)</f>
        <v>-29.472856821034487</v>
      </c>
      <c r="AA27" s="74">
        <f>SUM(AA21:AA26)</f>
        <v>-68697996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40683418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-385274</v>
      </c>
      <c r="D35" s="155"/>
      <c r="E35" s="59">
        <v>-167976</v>
      </c>
      <c r="F35" s="60">
        <v>-167976</v>
      </c>
      <c r="G35" s="60"/>
      <c r="H35" s="60"/>
      <c r="I35" s="60"/>
      <c r="J35" s="60"/>
      <c r="K35" s="60">
        <v>-132089</v>
      </c>
      <c r="L35" s="60"/>
      <c r="M35" s="60"/>
      <c r="N35" s="60">
        <v>-132089</v>
      </c>
      <c r="O35" s="60"/>
      <c r="P35" s="60"/>
      <c r="Q35" s="60"/>
      <c r="R35" s="60"/>
      <c r="S35" s="60"/>
      <c r="T35" s="60"/>
      <c r="U35" s="60"/>
      <c r="V35" s="60"/>
      <c r="W35" s="60">
        <v>-132089</v>
      </c>
      <c r="X35" s="60">
        <v>-83988</v>
      </c>
      <c r="Y35" s="60">
        <v>-48101</v>
      </c>
      <c r="Z35" s="140">
        <v>57.27</v>
      </c>
      <c r="AA35" s="62">
        <v>-167976</v>
      </c>
    </row>
    <row r="36" spans="1:27" ht="12.75">
      <c r="A36" s="250" t="s">
        <v>198</v>
      </c>
      <c r="B36" s="251"/>
      <c r="C36" s="168">
        <f aca="true" t="shared" si="2" ref="C36:Y36">SUM(C31:C35)</f>
        <v>40298144</v>
      </c>
      <c r="D36" s="168">
        <f>SUM(D31:D35)</f>
        <v>0</v>
      </c>
      <c r="E36" s="72">
        <f t="shared" si="2"/>
        <v>-167976</v>
      </c>
      <c r="F36" s="73">
        <f t="shared" si="2"/>
        <v>-167976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-132089</v>
      </c>
      <c r="L36" s="73">
        <f t="shared" si="2"/>
        <v>0</v>
      </c>
      <c r="M36" s="73">
        <f t="shared" si="2"/>
        <v>0</v>
      </c>
      <c r="N36" s="73">
        <f t="shared" si="2"/>
        <v>-132089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-132089</v>
      </c>
      <c r="X36" s="73">
        <f t="shared" si="2"/>
        <v>-83988</v>
      </c>
      <c r="Y36" s="73">
        <f t="shared" si="2"/>
        <v>-48101</v>
      </c>
      <c r="Z36" s="170">
        <f>+IF(X36&lt;&gt;0,+(Y36/X36)*100,0)</f>
        <v>57.27127684907368</v>
      </c>
      <c r="AA36" s="74">
        <f>SUM(AA31:AA35)</f>
        <v>-167976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6700252</v>
      </c>
      <c r="D38" s="153">
        <f>+D17+D27+D36</f>
        <v>0</v>
      </c>
      <c r="E38" s="99">
        <f t="shared" si="3"/>
        <v>-1034928</v>
      </c>
      <c r="F38" s="100">
        <f t="shared" si="3"/>
        <v>-1034928</v>
      </c>
      <c r="G38" s="100">
        <f t="shared" si="3"/>
        <v>-11059094</v>
      </c>
      <c r="H38" s="100">
        <f t="shared" si="3"/>
        <v>2365355</v>
      </c>
      <c r="I38" s="100">
        <f t="shared" si="3"/>
        <v>-16668929</v>
      </c>
      <c r="J38" s="100">
        <f t="shared" si="3"/>
        <v>-25362668</v>
      </c>
      <c r="K38" s="100">
        <f t="shared" si="3"/>
        <v>-1673724</v>
      </c>
      <c r="L38" s="100">
        <f t="shared" si="3"/>
        <v>-11264720</v>
      </c>
      <c r="M38" s="100">
        <f t="shared" si="3"/>
        <v>9892717</v>
      </c>
      <c r="N38" s="100">
        <f t="shared" si="3"/>
        <v>-3045727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-28408395</v>
      </c>
      <c r="X38" s="100">
        <f t="shared" si="3"/>
        <v>-517464</v>
      </c>
      <c r="Y38" s="100">
        <f t="shared" si="3"/>
        <v>-27890931</v>
      </c>
      <c r="Z38" s="137">
        <f>+IF(X38&lt;&gt;0,+(Y38/X38)*100,0)</f>
        <v>5389.926835490005</v>
      </c>
      <c r="AA38" s="102">
        <f>+AA17+AA27+AA36</f>
        <v>-1034928</v>
      </c>
    </row>
    <row r="39" spans="1:27" ht="12.75">
      <c r="A39" s="249" t="s">
        <v>200</v>
      </c>
      <c r="B39" s="182"/>
      <c r="C39" s="153">
        <v>1182093</v>
      </c>
      <c r="D39" s="153"/>
      <c r="E39" s="99">
        <v>470992</v>
      </c>
      <c r="F39" s="100">
        <v>470992</v>
      </c>
      <c r="G39" s="100">
        <v>30994225</v>
      </c>
      <c r="H39" s="100">
        <v>19935131</v>
      </c>
      <c r="I39" s="100">
        <v>22300486</v>
      </c>
      <c r="J39" s="100">
        <v>30994225</v>
      </c>
      <c r="K39" s="100">
        <v>5631557</v>
      </c>
      <c r="L39" s="100">
        <v>3957833</v>
      </c>
      <c r="M39" s="100">
        <v>-7306887</v>
      </c>
      <c r="N39" s="100">
        <v>5631557</v>
      </c>
      <c r="O39" s="100"/>
      <c r="P39" s="100"/>
      <c r="Q39" s="100"/>
      <c r="R39" s="100"/>
      <c r="S39" s="100"/>
      <c r="T39" s="100"/>
      <c r="U39" s="100"/>
      <c r="V39" s="100"/>
      <c r="W39" s="100">
        <v>30994225</v>
      </c>
      <c r="X39" s="100">
        <v>470992</v>
      </c>
      <c r="Y39" s="100">
        <v>30523233</v>
      </c>
      <c r="Z39" s="137">
        <v>6480.63</v>
      </c>
      <c r="AA39" s="102">
        <v>470992</v>
      </c>
    </row>
    <row r="40" spans="1:27" ht="12.75">
      <c r="A40" s="269" t="s">
        <v>201</v>
      </c>
      <c r="B40" s="256"/>
      <c r="C40" s="257">
        <v>7882345</v>
      </c>
      <c r="D40" s="257"/>
      <c r="E40" s="258">
        <v>-563935</v>
      </c>
      <c r="F40" s="259">
        <v>-563935</v>
      </c>
      <c r="G40" s="259">
        <v>19935131</v>
      </c>
      <c r="H40" s="259">
        <v>22300486</v>
      </c>
      <c r="I40" s="259">
        <v>5631557</v>
      </c>
      <c r="J40" s="259">
        <v>5631557</v>
      </c>
      <c r="K40" s="259">
        <v>3957833</v>
      </c>
      <c r="L40" s="259">
        <v>-7306887</v>
      </c>
      <c r="M40" s="259">
        <v>2585830</v>
      </c>
      <c r="N40" s="259">
        <v>2585830</v>
      </c>
      <c r="O40" s="259"/>
      <c r="P40" s="259"/>
      <c r="Q40" s="259"/>
      <c r="R40" s="259"/>
      <c r="S40" s="259"/>
      <c r="T40" s="259"/>
      <c r="U40" s="259"/>
      <c r="V40" s="259"/>
      <c r="W40" s="259">
        <v>2585830</v>
      </c>
      <c r="X40" s="259">
        <v>-46471</v>
      </c>
      <c r="Y40" s="259">
        <v>2632301</v>
      </c>
      <c r="Z40" s="260">
        <v>-5664.39</v>
      </c>
      <c r="AA40" s="261">
        <v>-563935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84240834</v>
      </c>
      <c r="D5" s="200">
        <f t="shared" si="0"/>
        <v>0</v>
      </c>
      <c r="E5" s="106">
        <f t="shared" si="0"/>
        <v>68698000</v>
      </c>
      <c r="F5" s="106">
        <f t="shared" si="0"/>
        <v>68698000</v>
      </c>
      <c r="G5" s="106">
        <f t="shared" si="0"/>
        <v>0</v>
      </c>
      <c r="H5" s="106">
        <f t="shared" si="0"/>
        <v>0</v>
      </c>
      <c r="I5" s="106">
        <f t="shared" si="0"/>
        <v>782244</v>
      </c>
      <c r="J5" s="106">
        <f t="shared" si="0"/>
        <v>782244</v>
      </c>
      <c r="K5" s="106">
        <f t="shared" si="0"/>
        <v>2697246</v>
      </c>
      <c r="L5" s="106">
        <f t="shared" si="0"/>
        <v>2752818</v>
      </c>
      <c r="M5" s="106">
        <f t="shared" si="0"/>
        <v>4272410</v>
      </c>
      <c r="N5" s="106">
        <f t="shared" si="0"/>
        <v>9722474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10504718</v>
      </c>
      <c r="X5" s="106">
        <f t="shared" si="0"/>
        <v>34349001</v>
      </c>
      <c r="Y5" s="106">
        <f t="shared" si="0"/>
        <v>-23844283</v>
      </c>
      <c r="Z5" s="201">
        <f>+IF(X5&lt;&gt;0,+(Y5/X5)*100,0)</f>
        <v>-69.41768990603249</v>
      </c>
      <c r="AA5" s="199">
        <f>SUM(AA11:AA18)</f>
        <v>68698000</v>
      </c>
    </row>
    <row r="6" spans="1:27" ht="12.75">
      <c r="A6" s="291" t="s">
        <v>206</v>
      </c>
      <c r="B6" s="142"/>
      <c r="C6" s="62">
        <v>8221016</v>
      </c>
      <c r="D6" s="156"/>
      <c r="E6" s="60">
        <v>7196580</v>
      </c>
      <c r="F6" s="60">
        <v>7196580</v>
      </c>
      <c r="G6" s="60"/>
      <c r="H6" s="60"/>
      <c r="I6" s="60">
        <v>758021</v>
      </c>
      <c r="J6" s="60">
        <v>758021</v>
      </c>
      <c r="K6" s="60"/>
      <c r="L6" s="60">
        <v>1133291</v>
      </c>
      <c r="M6" s="60">
        <v>3890973</v>
      </c>
      <c r="N6" s="60">
        <v>5024264</v>
      </c>
      <c r="O6" s="60"/>
      <c r="P6" s="60"/>
      <c r="Q6" s="60"/>
      <c r="R6" s="60"/>
      <c r="S6" s="60"/>
      <c r="T6" s="60"/>
      <c r="U6" s="60"/>
      <c r="V6" s="60"/>
      <c r="W6" s="60">
        <v>5782285</v>
      </c>
      <c r="X6" s="60">
        <v>3598290</v>
      </c>
      <c r="Y6" s="60">
        <v>2183995</v>
      </c>
      <c r="Z6" s="140">
        <v>60.7</v>
      </c>
      <c r="AA6" s="155">
        <v>7196580</v>
      </c>
    </row>
    <row r="7" spans="1:27" ht="12.75">
      <c r="A7" s="291" t="s">
        <v>207</v>
      </c>
      <c r="B7" s="142"/>
      <c r="C7" s="62">
        <v>2731352</v>
      </c>
      <c r="D7" s="156"/>
      <c r="E7" s="60">
        <v>2452900</v>
      </c>
      <c r="F7" s="60">
        <v>2452900</v>
      </c>
      <c r="G7" s="60"/>
      <c r="H7" s="60"/>
      <c r="I7" s="60"/>
      <c r="J7" s="60"/>
      <c r="K7" s="60">
        <v>2128</v>
      </c>
      <c r="L7" s="60"/>
      <c r="M7" s="60"/>
      <c r="N7" s="60">
        <v>2128</v>
      </c>
      <c r="O7" s="60"/>
      <c r="P7" s="60"/>
      <c r="Q7" s="60"/>
      <c r="R7" s="60"/>
      <c r="S7" s="60"/>
      <c r="T7" s="60"/>
      <c r="U7" s="60"/>
      <c r="V7" s="60"/>
      <c r="W7" s="60">
        <v>2128</v>
      </c>
      <c r="X7" s="60">
        <v>1226450</v>
      </c>
      <c r="Y7" s="60">
        <v>-1224322</v>
      </c>
      <c r="Z7" s="140">
        <v>-99.83</v>
      </c>
      <c r="AA7" s="155">
        <v>2452900</v>
      </c>
    </row>
    <row r="8" spans="1:27" ht="12.75">
      <c r="A8" s="291" t="s">
        <v>208</v>
      </c>
      <c r="B8" s="142"/>
      <c r="C8" s="62">
        <v>63437840</v>
      </c>
      <c r="D8" s="156"/>
      <c r="E8" s="60">
        <v>39798033</v>
      </c>
      <c r="F8" s="60">
        <v>39798033</v>
      </c>
      <c r="G8" s="60"/>
      <c r="H8" s="60"/>
      <c r="I8" s="60"/>
      <c r="J8" s="60"/>
      <c r="K8" s="60">
        <v>2194627</v>
      </c>
      <c r="L8" s="60">
        <v>1619527</v>
      </c>
      <c r="M8" s="60">
        <v>381437</v>
      </c>
      <c r="N8" s="60">
        <v>4195591</v>
      </c>
      <c r="O8" s="60"/>
      <c r="P8" s="60"/>
      <c r="Q8" s="60"/>
      <c r="R8" s="60"/>
      <c r="S8" s="60"/>
      <c r="T8" s="60"/>
      <c r="U8" s="60"/>
      <c r="V8" s="60"/>
      <c r="W8" s="60">
        <v>4195591</v>
      </c>
      <c r="X8" s="60">
        <v>19899017</v>
      </c>
      <c r="Y8" s="60">
        <v>-15703426</v>
      </c>
      <c r="Z8" s="140">
        <v>-78.92</v>
      </c>
      <c r="AA8" s="155">
        <v>39798033</v>
      </c>
    </row>
    <row r="9" spans="1:27" ht="12.75">
      <c r="A9" s="291" t="s">
        <v>209</v>
      </c>
      <c r="B9" s="142"/>
      <c r="C9" s="62"/>
      <c r="D9" s="156"/>
      <c r="E9" s="60">
        <v>14600000</v>
      </c>
      <c r="F9" s="60">
        <v>14600000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7300000</v>
      </c>
      <c r="Y9" s="60">
        <v>-7300000</v>
      </c>
      <c r="Z9" s="140">
        <v>-100</v>
      </c>
      <c r="AA9" s="155">
        <v>14600000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74390208</v>
      </c>
      <c r="D11" s="294">
        <f t="shared" si="1"/>
        <v>0</v>
      </c>
      <c r="E11" s="295">
        <f t="shared" si="1"/>
        <v>64047513</v>
      </c>
      <c r="F11" s="295">
        <f t="shared" si="1"/>
        <v>64047513</v>
      </c>
      <c r="G11" s="295">
        <f t="shared" si="1"/>
        <v>0</v>
      </c>
      <c r="H11" s="295">
        <f t="shared" si="1"/>
        <v>0</v>
      </c>
      <c r="I11" s="295">
        <f t="shared" si="1"/>
        <v>758021</v>
      </c>
      <c r="J11" s="295">
        <f t="shared" si="1"/>
        <v>758021</v>
      </c>
      <c r="K11" s="295">
        <f t="shared" si="1"/>
        <v>2196755</v>
      </c>
      <c r="L11" s="295">
        <f t="shared" si="1"/>
        <v>2752818</v>
      </c>
      <c r="M11" s="295">
        <f t="shared" si="1"/>
        <v>4272410</v>
      </c>
      <c r="N11" s="295">
        <f t="shared" si="1"/>
        <v>9221983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9980004</v>
      </c>
      <c r="X11" s="295">
        <f t="shared" si="1"/>
        <v>32023757</v>
      </c>
      <c r="Y11" s="295">
        <f t="shared" si="1"/>
        <v>-22043753</v>
      </c>
      <c r="Z11" s="296">
        <f>+IF(X11&lt;&gt;0,+(Y11/X11)*100,0)</f>
        <v>-68.83562412742515</v>
      </c>
      <c r="AA11" s="297">
        <f>SUM(AA6:AA10)</f>
        <v>64047513</v>
      </c>
    </row>
    <row r="12" spans="1:27" ht="12.75">
      <c r="A12" s="298" t="s">
        <v>212</v>
      </c>
      <c r="B12" s="136"/>
      <c r="C12" s="62">
        <v>9645004</v>
      </c>
      <c r="D12" s="156"/>
      <c r="E12" s="60">
        <v>3616487</v>
      </c>
      <c r="F12" s="60">
        <v>3616487</v>
      </c>
      <c r="G12" s="60"/>
      <c r="H12" s="60"/>
      <c r="I12" s="60">
        <v>24223</v>
      </c>
      <c r="J12" s="60">
        <v>24223</v>
      </c>
      <c r="K12" s="60">
        <v>500491</v>
      </c>
      <c r="L12" s="60"/>
      <c r="M12" s="60"/>
      <c r="N12" s="60">
        <v>500491</v>
      </c>
      <c r="O12" s="60"/>
      <c r="P12" s="60"/>
      <c r="Q12" s="60"/>
      <c r="R12" s="60"/>
      <c r="S12" s="60"/>
      <c r="T12" s="60"/>
      <c r="U12" s="60"/>
      <c r="V12" s="60"/>
      <c r="W12" s="60">
        <v>524714</v>
      </c>
      <c r="X12" s="60">
        <v>1808244</v>
      </c>
      <c r="Y12" s="60">
        <v>-1283530</v>
      </c>
      <c r="Z12" s="140">
        <v>-70.98</v>
      </c>
      <c r="AA12" s="155">
        <v>3616487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205622</v>
      </c>
      <c r="D15" s="156"/>
      <c r="E15" s="60">
        <v>1034000</v>
      </c>
      <c r="F15" s="60">
        <v>1034000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517000</v>
      </c>
      <c r="Y15" s="60">
        <v>-517000</v>
      </c>
      <c r="Z15" s="140">
        <v>-100</v>
      </c>
      <c r="AA15" s="155">
        <v>1034000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8221016</v>
      </c>
      <c r="D36" s="156">
        <f t="shared" si="4"/>
        <v>0</v>
      </c>
      <c r="E36" s="60">
        <f t="shared" si="4"/>
        <v>7196580</v>
      </c>
      <c r="F36" s="60">
        <f t="shared" si="4"/>
        <v>7196580</v>
      </c>
      <c r="G36" s="60">
        <f t="shared" si="4"/>
        <v>0</v>
      </c>
      <c r="H36" s="60">
        <f t="shared" si="4"/>
        <v>0</v>
      </c>
      <c r="I36" s="60">
        <f t="shared" si="4"/>
        <v>758021</v>
      </c>
      <c r="J36" s="60">
        <f t="shared" si="4"/>
        <v>758021</v>
      </c>
      <c r="K36" s="60">
        <f t="shared" si="4"/>
        <v>0</v>
      </c>
      <c r="L36" s="60">
        <f t="shared" si="4"/>
        <v>1133291</v>
      </c>
      <c r="M36" s="60">
        <f t="shared" si="4"/>
        <v>3890973</v>
      </c>
      <c r="N36" s="60">
        <f t="shared" si="4"/>
        <v>5024264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5782285</v>
      </c>
      <c r="X36" s="60">
        <f t="shared" si="4"/>
        <v>3598290</v>
      </c>
      <c r="Y36" s="60">
        <f t="shared" si="4"/>
        <v>2183995</v>
      </c>
      <c r="Z36" s="140">
        <f aca="true" t="shared" si="5" ref="Z36:Z49">+IF(X36&lt;&gt;0,+(Y36/X36)*100,0)</f>
        <v>60.69535807286238</v>
      </c>
      <c r="AA36" s="155">
        <f>AA6+AA21</f>
        <v>7196580</v>
      </c>
    </row>
    <row r="37" spans="1:27" ht="12.75">
      <c r="A37" s="291" t="s">
        <v>207</v>
      </c>
      <c r="B37" s="142"/>
      <c r="C37" s="62">
        <f t="shared" si="4"/>
        <v>2731352</v>
      </c>
      <c r="D37" s="156">
        <f t="shared" si="4"/>
        <v>0</v>
      </c>
      <c r="E37" s="60">
        <f t="shared" si="4"/>
        <v>2452900</v>
      </c>
      <c r="F37" s="60">
        <f t="shared" si="4"/>
        <v>2452900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2128</v>
      </c>
      <c r="L37" s="60">
        <f t="shared" si="4"/>
        <v>0</v>
      </c>
      <c r="M37" s="60">
        <f t="shared" si="4"/>
        <v>0</v>
      </c>
      <c r="N37" s="60">
        <f t="shared" si="4"/>
        <v>2128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2128</v>
      </c>
      <c r="X37" s="60">
        <f t="shared" si="4"/>
        <v>1226450</v>
      </c>
      <c r="Y37" s="60">
        <f t="shared" si="4"/>
        <v>-1224322</v>
      </c>
      <c r="Z37" s="140">
        <f t="shared" si="5"/>
        <v>-99.82649109217661</v>
      </c>
      <c r="AA37" s="155">
        <f>AA7+AA22</f>
        <v>2452900</v>
      </c>
    </row>
    <row r="38" spans="1:27" ht="12.75">
      <c r="A38" s="291" t="s">
        <v>208</v>
      </c>
      <c r="B38" s="142"/>
      <c r="C38" s="62">
        <f t="shared" si="4"/>
        <v>63437840</v>
      </c>
      <c r="D38" s="156">
        <f t="shared" si="4"/>
        <v>0</v>
      </c>
      <c r="E38" s="60">
        <f t="shared" si="4"/>
        <v>39798033</v>
      </c>
      <c r="F38" s="60">
        <f t="shared" si="4"/>
        <v>39798033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2194627</v>
      </c>
      <c r="L38" s="60">
        <f t="shared" si="4"/>
        <v>1619527</v>
      </c>
      <c r="M38" s="60">
        <f t="shared" si="4"/>
        <v>381437</v>
      </c>
      <c r="N38" s="60">
        <f t="shared" si="4"/>
        <v>4195591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4195591</v>
      </c>
      <c r="X38" s="60">
        <f t="shared" si="4"/>
        <v>19899017</v>
      </c>
      <c r="Y38" s="60">
        <f t="shared" si="4"/>
        <v>-15703426</v>
      </c>
      <c r="Z38" s="140">
        <f t="shared" si="5"/>
        <v>-78.91558663425434</v>
      </c>
      <c r="AA38" s="155">
        <f>AA8+AA23</f>
        <v>39798033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14600000</v>
      </c>
      <c r="F39" s="60">
        <f t="shared" si="4"/>
        <v>14600000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7300000</v>
      </c>
      <c r="Y39" s="60">
        <f t="shared" si="4"/>
        <v>-7300000</v>
      </c>
      <c r="Z39" s="140">
        <f t="shared" si="5"/>
        <v>-100</v>
      </c>
      <c r="AA39" s="155">
        <f>AA9+AA24</f>
        <v>14600000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74390208</v>
      </c>
      <c r="D41" s="294">
        <f t="shared" si="6"/>
        <v>0</v>
      </c>
      <c r="E41" s="295">
        <f t="shared" si="6"/>
        <v>64047513</v>
      </c>
      <c r="F41" s="295">
        <f t="shared" si="6"/>
        <v>64047513</v>
      </c>
      <c r="G41" s="295">
        <f t="shared" si="6"/>
        <v>0</v>
      </c>
      <c r="H41" s="295">
        <f t="shared" si="6"/>
        <v>0</v>
      </c>
      <c r="I41" s="295">
        <f t="shared" si="6"/>
        <v>758021</v>
      </c>
      <c r="J41" s="295">
        <f t="shared" si="6"/>
        <v>758021</v>
      </c>
      <c r="K41" s="295">
        <f t="shared" si="6"/>
        <v>2196755</v>
      </c>
      <c r="L41" s="295">
        <f t="shared" si="6"/>
        <v>2752818</v>
      </c>
      <c r="M41" s="295">
        <f t="shared" si="6"/>
        <v>4272410</v>
      </c>
      <c r="N41" s="295">
        <f t="shared" si="6"/>
        <v>9221983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9980004</v>
      </c>
      <c r="X41" s="295">
        <f t="shared" si="6"/>
        <v>32023757</v>
      </c>
      <c r="Y41" s="295">
        <f t="shared" si="6"/>
        <v>-22043753</v>
      </c>
      <c r="Z41" s="296">
        <f t="shared" si="5"/>
        <v>-68.83562412742515</v>
      </c>
      <c r="AA41" s="297">
        <f>SUM(AA36:AA40)</f>
        <v>64047513</v>
      </c>
    </row>
    <row r="42" spans="1:27" ht="12.75">
      <c r="A42" s="298" t="s">
        <v>212</v>
      </c>
      <c r="B42" s="136"/>
      <c r="C42" s="95">
        <f aca="true" t="shared" si="7" ref="C42:Y48">C12+C27</f>
        <v>9645004</v>
      </c>
      <c r="D42" s="129">
        <f t="shared" si="7"/>
        <v>0</v>
      </c>
      <c r="E42" s="54">
        <f t="shared" si="7"/>
        <v>3616487</v>
      </c>
      <c r="F42" s="54">
        <f t="shared" si="7"/>
        <v>3616487</v>
      </c>
      <c r="G42" s="54">
        <f t="shared" si="7"/>
        <v>0</v>
      </c>
      <c r="H42" s="54">
        <f t="shared" si="7"/>
        <v>0</v>
      </c>
      <c r="I42" s="54">
        <f t="shared" si="7"/>
        <v>24223</v>
      </c>
      <c r="J42" s="54">
        <f t="shared" si="7"/>
        <v>24223</v>
      </c>
      <c r="K42" s="54">
        <f t="shared" si="7"/>
        <v>500491</v>
      </c>
      <c r="L42" s="54">
        <f t="shared" si="7"/>
        <v>0</v>
      </c>
      <c r="M42" s="54">
        <f t="shared" si="7"/>
        <v>0</v>
      </c>
      <c r="N42" s="54">
        <f t="shared" si="7"/>
        <v>500491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524714</v>
      </c>
      <c r="X42" s="54">
        <f t="shared" si="7"/>
        <v>1808244</v>
      </c>
      <c r="Y42" s="54">
        <f t="shared" si="7"/>
        <v>-1283530</v>
      </c>
      <c r="Z42" s="184">
        <f t="shared" si="5"/>
        <v>-70.98212409387229</v>
      </c>
      <c r="AA42" s="130">
        <f aca="true" t="shared" si="8" ref="AA42:AA48">AA12+AA27</f>
        <v>3616487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205622</v>
      </c>
      <c r="D45" s="129">
        <f t="shared" si="7"/>
        <v>0</v>
      </c>
      <c r="E45" s="54">
        <f t="shared" si="7"/>
        <v>1034000</v>
      </c>
      <c r="F45" s="54">
        <f t="shared" si="7"/>
        <v>1034000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517000</v>
      </c>
      <c r="Y45" s="54">
        <f t="shared" si="7"/>
        <v>-517000</v>
      </c>
      <c r="Z45" s="184">
        <f t="shared" si="5"/>
        <v>-100</v>
      </c>
      <c r="AA45" s="130">
        <f t="shared" si="8"/>
        <v>1034000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84240834</v>
      </c>
      <c r="D49" s="218">
        <f t="shared" si="9"/>
        <v>0</v>
      </c>
      <c r="E49" s="220">
        <f t="shared" si="9"/>
        <v>68698000</v>
      </c>
      <c r="F49" s="220">
        <f t="shared" si="9"/>
        <v>68698000</v>
      </c>
      <c r="G49" s="220">
        <f t="shared" si="9"/>
        <v>0</v>
      </c>
      <c r="H49" s="220">
        <f t="shared" si="9"/>
        <v>0</v>
      </c>
      <c r="I49" s="220">
        <f t="shared" si="9"/>
        <v>782244</v>
      </c>
      <c r="J49" s="220">
        <f t="shared" si="9"/>
        <v>782244</v>
      </c>
      <c r="K49" s="220">
        <f t="shared" si="9"/>
        <v>2697246</v>
      </c>
      <c r="L49" s="220">
        <f t="shared" si="9"/>
        <v>2752818</v>
      </c>
      <c r="M49" s="220">
        <f t="shared" si="9"/>
        <v>4272410</v>
      </c>
      <c r="N49" s="220">
        <f t="shared" si="9"/>
        <v>9722474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10504718</v>
      </c>
      <c r="X49" s="220">
        <f t="shared" si="9"/>
        <v>34349001</v>
      </c>
      <c r="Y49" s="220">
        <f t="shared" si="9"/>
        <v>-23844283</v>
      </c>
      <c r="Z49" s="221">
        <f t="shared" si="5"/>
        <v>-69.41768990603249</v>
      </c>
      <c r="AA49" s="222">
        <f>SUM(AA41:AA48)</f>
        <v>68698000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5099116</v>
      </c>
      <c r="F51" s="54">
        <f t="shared" si="10"/>
        <v>5099116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2549559</v>
      </c>
      <c r="Y51" s="54">
        <f t="shared" si="10"/>
        <v>-2549559</v>
      </c>
      <c r="Z51" s="184">
        <f>+IF(X51&lt;&gt;0,+(Y51/X51)*100,0)</f>
        <v>-100</v>
      </c>
      <c r="AA51" s="130">
        <f>SUM(AA57:AA61)</f>
        <v>5099116</v>
      </c>
    </row>
    <row r="52" spans="1:27" ht="12.75">
      <c r="A52" s="310" t="s">
        <v>206</v>
      </c>
      <c r="B52" s="142"/>
      <c r="C52" s="62"/>
      <c r="D52" s="156"/>
      <c r="E52" s="60">
        <v>1246743</v>
      </c>
      <c r="F52" s="60">
        <v>1246743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623372</v>
      </c>
      <c r="Y52" s="60">
        <v>-623372</v>
      </c>
      <c r="Z52" s="140">
        <v>-100</v>
      </c>
      <c r="AA52" s="155">
        <v>1246743</v>
      </c>
    </row>
    <row r="53" spans="1:27" ht="12.75">
      <c r="A53" s="310" t="s">
        <v>207</v>
      </c>
      <c r="B53" s="142"/>
      <c r="C53" s="62"/>
      <c r="D53" s="156"/>
      <c r="E53" s="60">
        <v>2122000</v>
      </c>
      <c r="F53" s="60">
        <v>2122000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1061000</v>
      </c>
      <c r="Y53" s="60">
        <v>-1061000</v>
      </c>
      <c r="Z53" s="140">
        <v>-100</v>
      </c>
      <c r="AA53" s="155">
        <v>2122000</v>
      </c>
    </row>
    <row r="54" spans="1:27" ht="12.75">
      <c r="A54" s="310" t="s">
        <v>208</v>
      </c>
      <c r="B54" s="142"/>
      <c r="C54" s="62"/>
      <c r="D54" s="156"/>
      <c r="E54" s="60">
        <v>646743</v>
      </c>
      <c r="F54" s="60">
        <v>646743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323372</v>
      </c>
      <c r="Y54" s="60">
        <v>-323372</v>
      </c>
      <c r="Z54" s="140">
        <v>-100</v>
      </c>
      <c r="AA54" s="155">
        <v>646743</v>
      </c>
    </row>
    <row r="55" spans="1:27" ht="12.75">
      <c r="A55" s="310" t="s">
        <v>209</v>
      </c>
      <c r="B55" s="142"/>
      <c r="C55" s="62"/>
      <c r="D55" s="156"/>
      <c r="E55" s="60">
        <v>424630</v>
      </c>
      <c r="F55" s="60">
        <v>424630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212315</v>
      </c>
      <c r="Y55" s="60">
        <v>-212315</v>
      </c>
      <c r="Z55" s="140">
        <v>-100</v>
      </c>
      <c r="AA55" s="155">
        <v>424630</v>
      </c>
    </row>
    <row r="56" spans="1:27" ht="12.75">
      <c r="A56" s="310" t="s">
        <v>210</v>
      </c>
      <c r="B56" s="142"/>
      <c r="C56" s="62"/>
      <c r="D56" s="156"/>
      <c r="E56" s="60">
        <v>552000</v>
      </c>
      <c r="F56" s="60">
        <v>552000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276000</v>
      </c>
      <c r="Y56" s="60">
        <v>-276000</v>
      </c>
      <c r="Z56" s="140">
        <v>-100</v>
      </c>
      <c r="AA56" s="155">
        <v>552000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4992116</v>
      </c>
      <c r="F57" s="295">
        <f t="shared" si="11"/>
        <v>4992116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2496059</v>
      </c>
      <c r="Y57" s="295">
        <f t="shared" si="11"/>
        <v>-2496059</v>
      </c>
      <c r="Z57" s="296">
        <f>+IF(X57&lt;&gt;0,+(Y57/X57)*100,0)</f>
        <v>-100</v>
      </c>
      <c r="AA57" s="297">
        <f>SUM(AA52:AA56)</f>
        <v>4992116</v>
      </c>
    </row>
    <row r="58" spans="1:27" ht="12.75">
      <c r="A58" s="311" t="s">
        <v>212</v>
      </c>
      <c r="B58" s="136"/>
      <c r="C58" s="62"/>
      <c r="D58" s="156"/>
      <c r="E58" s="60">
        <v>107000</v>
      </c>
      <c r="F58" s="60">
        <v>107000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53500</v>
      </c>
      <c r="Y58" s="60">
        <v>-53500</v>
      </c>
      <c r="Z58" s="140">
        <v>-100</v>
      </c>
      <c r="AA58" s="155">
        <v>107000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300000</v>
      </c>
      <c r="F65" s="60"/>
      <c r="G65" s="60">
        <v>146624</v>
      </c>
      <c r="H65" s="60">
        <v>141532</v>
      </c>
      <c r="I65" s="60">
        <v>1537</v>
      </c>
      <c r="J65" s="60">
        <v>289693</v>
      </c>
      <c r="K65" s="60">
        <v>235161</v>
      </c>
      <c r="L65" s="60">
        <v>143185</v>
      </c>
      <c r="M65" s="60"/>
      <c r="N65" s="60">
        <v>378346</v>
      </c>
      <c r="O65" s="60"/>
      <c r="P65" s="60"/>
      <c r="Q65" s="60"/>
      <c r="R65" s="60"/>
      <c r="S65" s="60"/>
      <c r="T65" s="60"/>
      <c r="U65" s="60"/>
      <c r="V65" s="60"/>
      <c r="W65" s="60">
        <v>668039</v>
      </c>
      <c r="X65" s="60"/>
      <c r="Y65" s="60">
        <v>668039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1239</v>
      </c>
      <c r="H66" s="275">
        <v>15315</v>
      </c>
      <c r="I66" s="275">
        <v>13828</v>
      </c>
      <c r="J66" s="275">
        <v>30382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30382</v>
      </c>
      <c r="X66" s="275"/>
      <c r="Y66" s="275">
        <v>30382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1318377</v>
      </c>
      <c r="H67" s="60">
        <v>1258468</v>
      </c>
      <c r="I67" s="60"/>
      <c r="J67" s="60">
        <v>2576845</v>
      </c>
      <c r="K67" s="60">
        <v>550000</v>
      </c>
      <c r="L67" s="60"/>
      <c r="M67" s="60"/>
      <c r="N67" s="60">
        <v>550000</v>
      </c>
      <c r="O67" s="60"/>
      <c r="P67" s="60"/>
      <c r="Q67" s="60"/>
      <c r="R67" s="60"/>
      <c r="S67" s="60"/>
      <c r="T67" s="60"/>
      <c r="U67" s="60"/>
      <c r="V67" s="60"/>
      <c r="W67" s="60">
        <v>3126845</v>
      </c>
      <c r="X67" s="60"/>
      <c r="Y67" s="60">
        <v>3126845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1566452</v>
      </c>
      <c r="L68" s="60">
        <v>1288665</v>
      </c>
      <c r="M68" s="60"/>
      <c r="N68" s="60">
        <v>2855117</v>
      </c>
      <c r="O68" s="60"/>
      <c r="P68" s="60"/>
      <c r="Q68" s="60"/>
      <c r="R68" s="60"/>
      <c r="S68" s="60"/>
      <c r="T68" s="60"/>
      <c r="U68" s="60"/>
      <c r="V68" s="60"/>
      <c r="W68" s="60">
        <v>2855117</v>
      </c>
      <c r="X68" s="60"/>
      <c r="Y68" s="60">
        <v>2855117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300000</v>
      </c>
      <c r="F69" s="220">
        <f t="shared" si="12"/>
        <v>0</v>
      </c>
      <c r="G69" s="220">
        <f t="shared" si="12"/>
        <v>1466240</v>
      </c>
      <c r="H69" s="220">
        <f t="shared" si="12"/>
        <v>1415315</v>
      </c>
      <c r="I69" s="220">
        <f t="shared" si="12"/>
        <v>15365</v>
      </c>
      <c r="J69" s="220">
        <f t="shared" si="12"/>
        <v>2896920</v>
      </c>
      <c r="K69" s="220">
        <f t="shared" si="12"/>
        <v>2351613</v>
      </c>
      <c r="L69" s="220">
        <f t="shared" si="12"/>
        <v>1431850</v>
      </c>
      <c r="M69" s="220">
        <f t="shared" si="12"/>
        <v>0</v>
      </c>
      <c r="N69" s="220">
        <f t="shared" si="12"/>
        <v>3783463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6680383</v>
      </c>
      <c r="X69" s="220">
        <f t="shared" si="12"/>
        <v>0</v>
      </c>
      <c r="Y69" s="220">
        <f t="shared" si="12"/>
        <v>6680383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74390208</v>
      </c>
      <c r="D5" s="357">
        <f t="shared" si="0"/>
        <v>0</v>
      </c>
      <c r="E5" s="356">
        <f t="shared" si="0"/>
        <v>64047513</v>
      </c>
      <c r="F5" s="358">
        <f t="shared" si="0"/>
        <v>64047513</v>
      </c>
      <c r="G5" s="358">
        <f t="shared" si="0"/>
        <v>0</v>
      </c>
      <c r="H5" s="356">
        <f t="shared" si="0"/>
        <v>0</v>
      </c>
      <c r="I5" s="356">
        <f t="shared" si="0"/>
        <v>758021</v>
      </c>
      <c r="J5" s="358">
        <f t="shared" si="0"/>
        <v>758021</v>
      </c>
      <c r="K5" s="358">
        <f t="shared" si="0"/>
        <v>2196755</v>
      </c>
      <c r="L5" s="356">
        <f t="shared" si="0"/>
        <v>2752818</v>
      </c>
      <c r="M5" s="356">
        <f t="shared" si="0"/>
        <v>4272410</v>
      </c>
      <c r="N5" s="358">
        <f t="shared" si="0"/>
        <v>9221983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9980004</v>
      </c>
      <c r="X5" s="356">
        <f t="shared" si="0"/>
        <v>32023757</v>
      </c>
      <c r="Y5" s="358">
        <f t="shared" si="0"/>
        <v>-22043753</v>
      </c>
      <c r="Z5" s="359">
        <f>+IF(X5&lt;&gt;0,+(Y5/X5)*100,0)</f>
        <v>-68.83562412742515</v>
      </c>
      <c r="AA5" s="360">
        <f>+AA6+AA8+AA11+AA13+AA15</f>
        <v>64047513</v>
      </c>
    </row>
    <row r="6" spans="1:27" ht="12.75">
      <c r="A6" s="361" t="s">
        <v>206</v>
      </c>
      <c r="B6" s="142"/>
      <c r="C6" s="60">
        <f>+C7</f>
        <v>8221016</v>
      </c>
      <c r="D6" s="340">
        <f aca="true" t="shared" si="1" ref="D6:AA6">+D7</f>
        <v>0</v>
      </c>
      <c r="E6" s="60">
        <f t="shared" si="1"/>
        <v>7196580</v>
      </c>
      <c r="F6" s="59">
        <f t="shared" si="1"/>
        <v>7196580</v>
      </c>
      <c r="G6" s="59">
        <f t="shared" si="1"/>
        <v>0</v>
      </c>
      <c r="H6" s="60">
        <f t="shared" si="1"/>
        <v>0</v>
      </c>
      <c r="I6" s="60">
        <f t="shared" si="1"/>
        <v>758021</v>
      </c>
      <c r="J6" s="59">
        <f t="shared" si="1"/>
        <v>758021</v>
      </c>
      <c r="K6" s="59">
        <f t="shared" si="1"/>
        <v>0</v>
      </c>
      <c r="L6" s="60">
        <f t="shared" si="1"/>
        <v>1133291</v>
      </c>
      <c r="M6" s="60">
        <f t="shared" si="1"/>
        <v>3890973</v>
      </c>
      <c r="N6" s="59">
        <f t="shared" si="1"/>
        <v>5024264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5782285</v>
      </c>
      <c r="X6" s="60">
        <f t="shared" si="1"/>
        <v>3598290</v>
      </c>
      <c r="Y6" s="59">
        <f t="shared" si="1"/>
        <v>2183995</v>
      </c>
      <c r="Z6" s="61">
        <f>+IF(X6&lt;&gt;0,+(Y6/X6)*100,0)</f>
        <v>60.69535807286238</v>
      </c>
      <c r="AA6" s="62">
        <f t="shared" si="1"/>
        <v>7196580</v>
      </c>
    </row>
    <row r="7" spans="1:27" ht="12.75">
      <c r="A7" s="291" t="s">
        <v>230</v>
      </c>
      <c r="B7" s="142"/>
      <c r="C7" s="60">
        <v>8221016</v>
      </c>
      <c r="D7" s="340"/>
      <c r="E7" s="60">
        <v>7196580</v>
      </c>
      <c r="F7" s="59">
        <v>7196580</v>
      </c>
      <c r="G7" s="59"/>
      <c r="H7" s="60"/>
      <c r="I7" s="60">
        <v>758021</v>
      </c>
      <c r="J7" s="59">
        <v>758021</v>
      </c>
      <c r="K7" s="59"/>
      <c r="L7" s="60">
        <v>1133291</v>
      </c>
      <c r="M7" s="60">
        <v>3890973</v>
      </c>
      <c r="N7" s="59">
        <v>5024264</v>
      </c>
      <c r="O7" s="59"/>
      <c r="P7" s="60"/>
      <c r="Q7" s="60"/>
      <c r="R7" s="59"/>
      <c r="S7" s="59"/>
      <c r="T7" s="60"/>
      <c r="U7" s="60"/>
      <c r="V7" s="59"/>
      <c r="W7" s="59">
        <v>5782285</v>
      </c>
      <c r="X7" s="60">
        <v>3598290</v>
      </c>
      <c r="Y7" s="59">
        <v>2183995</v>
      </c>
      <c r="Z7" s="61">
        <v>60.7</v>
      </c>
      <c r="AA7" s="62">
        <v>7196580</v>
      </c>
    </row>
    <row r="8" spans="1:27" ht="12.75">
      <c r="A8" s="361" t="s">
        <v>207</v>
      </c>
      <c r="B8" s="142"/>
      <c r="C8" s="60">
        <f aca="true" t="shared" si="2" ref="C8:Y8">SUM(C9:C10)</f>
        <v>2731352</v>
      </c>
      <c r="D8" s="340">
        <f t="shared" si="2"/>
        <v>0</v>
      </c>
      <c r="E8" s="60">
        <f t="shared" si="2"/>
        <v>2452900</v>
      </c>
      <c r="F8" s="59">
        <f t="shared" si="2"/>
        <v>2452900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2128</v>
      </c>
      <c r="L8" s="60">
        <f t="shared" si="2"/>
        <v>0</v>
      </c>
      <c r="M8" s="60">
        <f t="shared" si="2"/>
        <v>0</v>
      </c>
      <c r="N8" s="59">
        <f t="shared" si="2"/>
        <v>2128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2128</v>
      </c>
      <c r="X8" s="60">
        <f t="shared" si="2"/>
        <v>1226450</v>
      </c>
      <c r="Y8" s="59">
        <f t="shared" si="2"/>
        <v>-1224322</v>
      </c>
      <c r="Z8" s="61">
        <f>+IF(X8&lt;&gt;0,+(Y8/X8)*100,0)</f>
        <v>-99.82649109217661</v>
      </c>
      <c r="AA8" s="62">
        <f>SUM(AA9:AA10)</f>
        <v>2452900</v>
      </c>
    </row>
    <row r="9" spans="1:27" ht="12.75">
      <c r="A9" s="291" t="s">
        <v>231</v>
      </c>
      <c r="B9" s="142"/>
      <c r="C9" s="60">
        <v>2731352</v>
      </c>
      <c r="D9" s="340"/>
      <c r="E9" s="60">
        <v>2452900</v>
      </c>
      <c r="F9" s="59">
        <v>2452900</v>
      </c>
      <c r="G9" s="59"/>
      <c r="H9" s="60"/>
      <c r="I9" s="60"/>
      <c r="J9" s="59"/>
      <c r="K9" s="59">
        <v>2128</v>
      </c>
      <c r="L9" s="60"/>
      <c r="M9" s="60"/>
      <c r="N9" s="59">
        <v>2128</v>
      </c>
      <c r="O9" s="59"/>
      <c r="P9" s="60"/>
      <c r="Q9" s="60"/>
      <c r="R9" s="59"/>
      <c r="S9" s="59"/>
      <c r="T9" s="60"/>
      <c r="U9" s="60"/>
      <c r="V9" s="59"/>
      <c r="W9" s="59">
        <v>2128</v>
      </c>
      <c r="X9" s="60">
        <v>1226450</v>
      </c>
      <c r="Y9" s="59">
        <v>-1224322</v>
      </c>
      <c r="Z9" s="61">
        <v>-99.83</v>
      </c>
      <c r="AA9" s="62">
        <v>2452900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63437840</v>
      </c>
      <c r="D11" s="363">
        <f aca="true" t="shared" si="3" ref="D11:AA11">+D12</f>
        <v>0</v>
      </c>
      <c r="E11" s="362">
        <f t="shared" si="3"/>
        <v>39798033</v>
      </c>
      <c r="F11" s="364">
        <f t="shared" si="3"/>
        <v>39798033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2194627</v>
      </c>
      <c r="L11" s="362">
        <f t="shared" si="3"/>
        <v>1619527</v>
      </c>
      <c r="M11" s="362">
        <f t="shared" si="3"/>
        <v>381437</v>
      </c>
      <c r="N11" s="364">
        <f t="shared" si="3"/>
        <v>4195591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4195591</v>
      </c>
      <c r="X11" s="362">
        <f t="shared" si="3"/>
        <v>19899017</v>
      </c>
      <c r="Y11" s="364">
        <f t="shared" si="3"/>
        <v>-15703426</v>
      </c>
      <c r="Z11" s="365">
        <f>+IF(X11&lt;&gt;0,+(Y11/X11)*100,0)</f>
        <v>-78.91558663425434</v>
      </c>
      <c r="AA11" s="366">
        <f t="shared" si="3"/>
        <v>39798033</v>
      </c>
    </row>
    <row r="12" spans="1:27" ht="12.75">
      <c r="A12" s="291" t="s">
        <v>233</v>
      </c>
      <c r="B12" s="136"/>
      <c r="C12" s="60">
        <v>63437840</v>
      </c>
      <c r="D12" s="340"/>
      <c r="E12" s="60">
        <v>39798033</v>
      </c>
      <c r="F12" s="59">
        <v>39798033</v>
      </c>
      <c r="G12" s="59"/>
      <c r="H12" s="60"/>
      <c r="I12" s="60"/>
      <c r="J12" s="59"/>
      <c r="K12" s="59">
        <v>2194627</v>
      </c>
      <c r="L12" s="60">
        <v>1619527</v>
      </c>
      <c r="M12" s="60">
        <v>381437</v>
      </c>
      <c r="N12" s="59">
        <v>4195591</v>
      </c>
      <c r="O12" s="59"/>
      <c r="P12" s="60"/>
      <c r="Q12" s="60"/>
      <c r="R12" s="59"/>
      <c r="S12" s="59"/>
      <c r="T12" s="60"/>
      <c r="U12" s="60"/>
      <c r="V12" s="59"/>
      <c r="W12" s="59">
        <v>4195591</v>
      </c>
      <c r="X12" s="60">
        <v>19899017</v>
      </c>
      <c r="Y12" s="59">
        <v>-15703426</v>
      </c>
      <c r="Z12" s="61">
        <v>-78.92</v>
      </c>
      <c r="AA12" s="62">
        <v>39798033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14600000</v>
      </c>
      <c r="F13" s="342">
        <f t="shared" si="4"/>
        <v>14600000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7300000</v>
      </c>
      <c r="Y13" s="342">
        <f t="shared" si="4"/>
        <v>-7300000</v>
      </c>
      <c r="Z13" s="335">
        <f>+IF(X13&lt;&gt;0,+(Y13/X13)*100,0)</f>
        <v>-100</v>
      </c>
      <c r="AA13" s="273">
        <f t="shared" si="4"/>
        <v>14600000</v>
      </c>
    </row>
    <row r="14" spans="1:27" ht="12.75">
      <c r="A14" s="291" t="s">
        <v>234</v>
      </c>
      <c r="B14" s="136"/>
      <c r="C14" s="60"/>
      <c r="D14" s="340"/>
      <c r="E14" s="60">
        <v>14600000</v>
      </c>
      <c r="F14" s="59">
        <v>14600000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7300000</v>
      </c>
      <c r="Y14" s="59">
        <v>-7300000</v>
      </c>
      <c r="Z14" s="61">
        <v>-100</v>
      </c>
      <c r="AA14" s="62">
        <v>14600000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9645004</v>
      </c>
      <c r="D22" s="344">
        <f t="shared" si="6"/>
        <v>0</v>
      </c>
      <c r="E22" s="343">
        <f t="shared" si="6"/>
        <v>3616487</v>
      </c>
      <c r="F22" s="345">
        <f t="shared" si="6"/>
        <v>3616487</v>
      </c>
      <c r="G22" s="345">
        <f t="shared" si="6"/>
        <v>0</v>
      </c>
      <c r="H22" s="343">
        <f t="shared" si="6"/>
        <v>0</v>
      </c>
      <c r="I22" s="343">
        <f t="shared" si="6"/>
        <v>24223</v>
      </c>
      <c r="J22" s="345">
        <f t="shared" si="6"/>
        <v>24223</v>
      </c>
      <c r="K22" s="345">
        <f t="shared" si="6"/>
        <v>500491</v>
      </c>
      <c r="L22" s="343">
        <f t="shared" si="6"/>
        <v>0</v>
      </c>
      <c r="M22" s="343">
        <f t="shared" si="6"/>
        <v>0</v>
      </c>
      <c r="N22" s="345">
        <f t="shared" si="6"/>
        <v>500491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524714</v>
      </c>
      <c r="X22" s="343">
        <f t="shared" si="6"/>
        <v>1808244</v>
      </c>
      <c r="Y22" s="345">
        <f t="shared" si="6"/>
        <v>-1283530</v>
      </c>
      <c r="Z22" s="336">
        <f>+IF(X22&lt;&gt;0,+(Y22/X22)*100,0)</f>
        <v>-70.98212409387229</v>
      </c>
      <c r="AA22" s="350">
        <f>SUM(AA23:AA32)</f>
        <v>3616487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9645004</v>
      </c>
      <c r="D24" s="340"/>
      <c r="E24" s="60">
        <v>1200000</v>
      </c>
      <c r="F24" s="59">
        <v>1200000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600000</v>
      </c>
      <c r="Y24" s="59">
        <v>-600000</v>
      </c>
      <c r="Z24" s="61">
        <v>-100</v>
      </c>
      <c r="AA24" s="62">
        <v>1200000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2416487</v>
      </c>
      <c r="F32" s="59">
        <v>2416487</v>
      </c>
      <c r="G32" s="59"/>
      <c r="H32" s="60"/>
      <c r="I32" s="60">
        <v>24223</v>
      </c>
      <c r="J32" s="59">
        <v>24223</v>
      </c>
      <c r="K32" s="59">
        <v>500491</v>
      </c>
      <c r="L32" s="60"/>
      <c r="M32" s="60"/>
      <c r="N32" s="59">
        <v>500491</v>
      </c>
      <c r="O32" s="59"/>
      <c r="P32" s="60"/>
      <c r="Q32" s="60"/>
      <c r="R32" s="59"/>
      <c r="S32" s="59"/>
      <c r="T32" s="60"/>
      <c r="U32" s="60"/>
      <c r="V32" s="59"/>
      <c r="W32" s="59">
        <v>524714</v>
      </c>
      <c r="X32" s="60">
        <v>1208244</v>
      </c>
      <c r="Y32" s="59">
        <v>-683530</v>
      </c>
      <c r="Z32" s="61">
        <v>-56.57</v>
      </c>
      <c r="AA32" s="62">
        <v>2416487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205622</v>
      </c>
      <c r="D40" s="344">
        <f t="shared" si="9"/>
        <v>0</v>
      </c>
      <c r="E40" s="343">
        <f t="shared" si="9"/>
        <v>1034000</v>
      </c>
      <c r="F40" s="345">
        <f t="shared" si="9"/>
        <v>1034000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517000</v>
      </c>
      <c r="Y40" s="345">
        <f t="shared" si="9"/>
        <v>-517000</v>
      </c>
      <c r="Z40" s="336">
        <f>+IF(X40&lt;&gt;0,+(Y40/X40)*100,0)</f>
        <v>-100</v>
      </c>
      <c r="AA40" s="350">
        <f>SUM(AA41:AA49)</f>
        <v>1034000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109930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95692</v>
      </c>
      <c r="D49" s="368"/>
      <c r="E49" s="54">
        <v>1034000</v>
      </c>
      <c r="F49" s="53">
        <v>1034000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517000</v>
      </c>
      <c r="Y49" s="53">
        <v>-517000</v>
      </c>
      <c r="Z49" s="94">
        <v>-100</v>
      </c>
      <c r="AA49" s="95">
        <v>1034000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84240834</v>
      </c>
      <c r="D60" s="346">
        <f t="shared" si="14"/>
        <v>0</v>
      </c>
      <c r="E60" s="219">
        <f t="shared" si="14"/>
        <v>68698000</v>
      </c>
      <c r="F60" s="264">
        <f t="shared" si="14"/>
        <v>68698000</v>
      </c>
      <c r="G60" s="264">
        <f t="shared" si="14"/>
        <v>0</v>
      </c>
      <c r="H60" s="219">
        <f t="shared" si="14"/>
        <v>0</v>
      </c>
      <c r="I60" s="219">
        <f t="shared" si="14"/>
        <v>782244</v>
      </c>
      <c r="J60" s="264">
        <f t="shared" si="14"/>
        <v>782244</v>
      </c>
      <c r="K60" s="264">
        <f t="shared" si="14"/>
        <v>2697246</v>
      </c>
      <c r="L60" s="219">
        <f t="shared" si="14"/>
        <v>2752818</v>
      </c>
      <c r="M60" s="219">
        <f t="shared" si="14"/>
        <v>4272410</v>
      </c>
      <c r="N60" s="264">
        <f t="shared" si="14"/>
        <v>9722474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10504718</v>
      </c>
      <c r="X60" s="219">
        <f t="shared" si="14"/>
        <v>34349001</v>
      </c>
      <c r="Y60" s="264">
        <f t="shared" si="14"/>
        <v>-23844283</v>
      </c>
      <c r="Z60" s="337">
        <f>+IF(X60&lt;&gt;0,+(Y60/X60)*100,0)</f>
        <v>-69.41768990603249</v>
      </c>
      <c r="AA60" s="232">
        <f>+AA57+AA54+AA51+AA40+AA37+AA34+AA22+AA5</f>
        <v>68698000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2019-01-31T13:08:52Z</dcterms:created>
  <dcterms:modified xsi:type="dcterms:W3CDTF">2019-01-31T13:08:56Z</dcterms:modified>
  <cp:category/>
  <cp:version/>
  <cp:contentType/>
  <cp:contentStatus/>
</cp:coreProperties>
</file>