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<sst xmlns="http://schemas.openxmlformats.org/spreadsheetml/2006/main" count="859" uniqueCount="304">
  <si>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Mantsopa(FS196)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</si>
  <si>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</si>
  <si>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</si>
  <si>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</si>
  <si>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</si>
  <si>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</si>
  <si>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</si>
  <si>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</si>
  <si>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</si>
  <si>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</si>
  <si>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</si>
  <si>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</si>
  <si>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</si>
  <si>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</si>
  <si>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</si>
  <si>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</si>
  <si>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</si>
  <si>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</si>
  <si>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</si>
  <si>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</si>
  <si>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</si>
  <si>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</si>
  <si>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</si>
  <si>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</si>
  <si>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</si>
  <si>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</si>
  <si>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</si>
  <si>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</si>
  <si>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</si>
  <si>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</si>
  <si>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</si>
  <si>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</si>
  <si>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</si>
  <si>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</si>
  <si>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</si>
  <si>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</si>
  <si>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</si>
  <si>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</si>
  <si>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</si>
  <si>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</si>
  <si>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</si>
  <si>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</si>
  <si>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</si>
  <si>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</si>
  <si>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</si>
  <si>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</si>
  <si>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</si>
  <si>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</si>
  <si>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</si>
  <si>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</si>
  <si>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</si>
  <si>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</si>
  <si>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</si>
  <si>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</si>
  <si>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</si>
  <si>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</si>
  <si>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</si>
  <si>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</si>
  <si>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</si>
  <si>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</si>
  <si>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</si>
  <si>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</si>
  <si>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</si>
  <si>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</si>
  <si>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</si>
  <si>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</si>
  <si>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</si>
  <si>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</si>
  <si>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</si>
  <si>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</si>
  <si>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Mantsopa(FS196)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</si>
  <si>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</si>
  <si>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</si>
  <si>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</si>
  <si>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</si>
  <si>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</si>
  <si>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</si>
  <si>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</si>
  <si>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</si>
  <si>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</si>
  <si>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</si>
  <si>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</si>
  <si>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</si>
  <si>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</si>
  <si>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</si>
  <si>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</si>
  <si>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</si>
  <si>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</si>
  <si>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</si>
  <si>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</si>
  <si>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</si>
  <si>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</si>
  <si>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</si>
  <si>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</si>
  <si>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</si>
  <si>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</si>
  <si>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</si>
  <si>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</si>
  <si>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</si>
  <si>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</si>
  <si>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Mantsopa(FS196)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</si>
  <si>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</si>
  <si>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</si>
  <si>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</si>
  <si>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</si>
  <si>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</si>
  <si>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</si>
  <si>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</si>
  <si>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</si>
  <si>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</si>
  <si>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</si>
  <si>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</si>
  <si>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</si>
  <si>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</si>
  <si>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</si>
  <si>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</si>
  <si>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</si>
  <si>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</si>
  <si>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</si>
  <si>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</si>
  <si>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</si>
  <si>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</si>
  <si>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</si>
  <si>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</si>
  <si>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</si>
  <si>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</si>
  <si>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</si>
  <si>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</si>
  <si>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</si>
  <si>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Mantsopa(FS196)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</si>
  <si>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</si>
  <si>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</si>
  <si>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</si>
  <si>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</si>
  <si>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</si>
  <si>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</si>
  <si>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</si>
  <si>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</si>
  <si>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</si>
  <si>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</si>
  <si>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Mantsopa(FS196)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</si>
  <si>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</si>
  <si>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</si>
  <si>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</si>
  <si>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</si>
  <si>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</si>
  <si>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</si>
  <si>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</si>
  <si>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</si>
  <si>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</si>
  <si>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</si>
  <si>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</si>
  <si>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</si>
  <si>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</si>
  <si>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</si>
  <si>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</si>
  <si>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</si>
  <si>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</si>
  <si>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</si>
  <si>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</si>
  <si>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</si>
  <si>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</si>
  <si>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</si>
  <si>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</si>
  <si>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</si>
  <si>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</si>
  <si>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</si>
  <si>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</si>
  <si>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</si>
  <si>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</si>
  <si>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</si>
  <si>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</si>
  <si>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</si>
  <si>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</si>
  <si>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Mantsopa(FS196)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</si>
  <si>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</si>
  <si>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</si>
  <si>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</si>
  <si>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</si>
  <si>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</si>
  <si>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</si>
  <si>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</si>
  <si>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</si>
  <si>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</si>
  <si>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</si>
  <si>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</si>
  <si>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</si>
  <si>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</si>
  <si>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</si>
  <si>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</si>
  <si>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</si>
  <si>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</si>
  <si>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</si>
  <si>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</si>
  <si>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</si>
  <si>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</si>
  <si>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</si>
  <si>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</si>
  <si>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</si>
  <si>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</si>
  <si>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</si>
  <si>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</si>
  <si>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Mantsopa(FS196)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</si>
  <si>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</si>
  <si>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</si>
  <si>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</si>
  <si>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</si>
  <si>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</si>
  <si>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</si>
  <si>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</si>
  <si>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</si>
  <si>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</si>
  <si>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</si>
  <si>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</si>
  <si>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</si>
  <si>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</si>
  <si>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</si>
  <si>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</si>
  <si>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</si>
  <si>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</si>
  <si>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</si>
  <si>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</si>
  <si>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</si>
  <si>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</si>
  <si>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</si>
  <si>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</si>
  <si>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</si>
  <si>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</si>
  <si>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Mantsopa(FS196)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</si>
  <si>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</si>
  <si>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</si>
  <si>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</si>
  <si>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</si>
  <si>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</si>
  <si>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</si>
  <si>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</si>
  <si>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</si>
  <si>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</si>
  <si>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</si>
  <si>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</si>
  <si>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</si>
  <si>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</si>
  <si>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</si>
  <si>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</si>
  <si>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</si>
  <si>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</si>
  <si>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</si>
  <si>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</si>
  <si>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</si>
  <si>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</si>
  <si>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</si>
  <si>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</si>
  <si>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</si>
  <si>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</si>
  <si>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</si>
  <si>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</si>
  <si>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</si>
  <si>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</si>
  <si>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</si>
  <si>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</si>
  <si>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</si>
  <si>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</si>
  <si>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</si>
  <si>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</si>
  <si>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Mantsopa(FS196)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</si>
  <si>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</si>
  <si>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</si>
  <si>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Mantsopa(FS196)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</si>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</sst>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13931288</v>
      </c>
      <c r="C5" s="19">
        <v>0</v>
      </c>
      <c r="D5" s="59">
        <v>15649762</v>
      </c>
      <c r="E5" s="60">
        <v>15649762</v>
      </c>
      <c r="F5" s="60">
        <v>-87182</v>
      </c>
      <c r="G5" s="60">
        <v>16747349</v>
      </c>
      <c r="H5" s="60">
        <v>5251</v>
      </c>
      <c r="I5" s="60">
        <v>16665418</v>
      </c>
      <c r="J5" s="60">
        <v>308707</v>
      </c>
      <c r="K5" s="60">
        <v>1882936</v>
      </c>
      <c r="L5" s="60">
        <v>1375790</v>
      </c>
      <c r="M5" s="60">
        <v>3567433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20232851</v>
      </c>
      <c r="W5" s="60">
        <v>15649762</v>
      </c>
      <c r="X5" s="60">
        <v>4583089</v>
      </c>
      <c r="Y5" s="61">
        <v>29.29</v>
      </c>
      <c r="Z5" s="62">
        <v>15649762</v>
      </c>
    </row>
    <row r="6" spans="1:26" ht="12.75">
      <c r="A6" s="58" t="s">
        <v>32</v>
      </c>
      <c r="B6" s="19">
        <v>116151741</v>
      </c>
      <c r="C6" s="19">
        <v>0</v>
      </c>
      <c r="D6" s="59">
        <v>96942477</v>
      </c>
      <c r="E6" s="60">
        <v>96942477</v>
      </c>
      <c r="F6" s="60">
        <v>9706079</v>
      </c>
      <c r="G6" s="60">
        <v>2647623</v>
      </c>
      <c r="H6" s="60">
        <v>7047104</v>
      </c>
      <c r="I6" s="60">
        <v>19400806</v>
      </c>
      <c r="J6" s="60">
        <v>4860122</v>
      </c>
      <c r="K6" s="60">
        <v>4921548</v>
      </c>
      <c r="L6" s="60">
        <v>3627624</v>
      </c>
      <c r="M6" s="60">
        <v>13409294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32810100</v>
      </c>
      <c r="W6" s="60">
        <v>48494971</v>
      </c>
      <c r="X6" s="60">
        <v>-15684871</v>
      </c>
      <c r="Y6" s="61">
        <v>-32.34</v>
      </c>
      <c r="Z6" s="62">
        <v>96942477</v>
      </c>
    </row>
    <row r="7" spans="1:26" ht="12.75">
      <c r="A7" s="58" t="s">
        <v>33</v>
      </c>
      <c r="B7" s="19">
        <v>763992</v>
      </c>
      <c r="C7" s="19">
        <v>0</v>
      </c>
      <c r="D7" s="59">
        <v>800000</v>
      </c>
      <c r="E7" s="60">
        <v>800000</v>
      </c>
      <c r="F7" s="60">
        <v>10173</v>
      </c>
      <c r="G7" s="60">
        <v>51090</v>
      </c>
      <c r="H7" s="60">
        <v>4869</v>
      </c>
      <c r="I7" s="60">
        <v>66132</v>
      </c>
      <c r="J7" s="60">
        <v>42903</v>
      </c>
      <c r="K7" s="60">
        <v>17713</v>
      </c>
      <c r="L7" s="60">
        <v>7880</v>
      </c>
      <c r="M7" s="60">
        <v>68496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134628</v>
      </c>
      <c r="W7" s="60">
        <v>8850</v>
      </c>
      <c r="X7" s="60">
        <v>125778</v>
      </c>
      <c r="Y7" s="61">
        <v>1421.22</v>
      </c>
      <c r="Z7" s="62">
        <v>800000</v>
      </c>
    </row>
    <row r="8" spans="1:26" ht="12.75">
      <c r="A8" s="58" t="s">
        <v>34</v>
      </c>
      <c r="B8" s="19">
        <v>72416619</v>
      </c>
      <c r="C8" s="19">
        <v>0</v>
      </c>
      <c r="D8" s="59">
        <v>80793950</v>
      </c>
      <c r="E8" s="60">
        <v>80793950</v>
      </c>
      <c r="F8" s="60">
        <v>3185</v>
      </c>
      <c r="G8" s="60">
        <v>1562107</v>
      </c>
      <c r="H8" s="60">
        <v>3153522</v>
      </c>
      <c r="I8" s="60">
        <v>4718814</v>
      </c>
      <c r="J8" s="60">
        <v>15819575</v>
      </c>
      <c r="K8" s="60">
        <v>2144756</v>
      </c>
      <c r="L8" s="60">
        <v>180091</v>
      </c>
      <c r="M8" s="60">
        <v>18144422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22863236</v>
      </c>
      <c r="W8" s="60">
        <v>61545216</v>
      </c>
      <c r="X8" s="60">
        <v>-38681980</v>
      </c>
      <c r="Y8" s="61">
        <v>-62.85</v>
      </c>
      <c r="Z8" s="62">
        <v>80793950</v>
      </c>
    </row>
    <row r="9" spans="1:26" ht="12.75">
      <c r="A9" s="58" t="s">
        <v>35</v>
      </c>
      <c r="B9" s="19">
        <v>30634776</v>
      </c>
      <c r="C9" s="19">
        <v>0</v>
      </c>
      <c r="D9" s="59">
        <v>40836976</v>
      </c>
      <c r="E9" s="60">
        <v>40836976</v>
      </c>
      <c r="F9" s="60">
        <v>73618</v>
      </c>
      <c r="G9" s="60">
        <v>5778785</v>
      </c>
      <c r="H9" s="60">
        <v>2883844</v>
      </c>
      <c r="I9" s="60">
        <v>8736247</v>
      </c>
      <c r="J9" s="60">
        <v>3479280</v>
      </c>
      <c r="K9" s="60">
        <v>3034627</v>
      </c>
      <c r="L9" s="60">
        <v>3048669</v>
      </c>
      <c r="M9" s="60">
        <v>9562576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18298823</v>
      </c>
      <c r="W9" s="60">
        <v>13977920</v>
      </c>
      <c r="X9" s="60">
        <v>4320903</v>
      </c>
      <c r="Y9" s="61">
        <v>30.91</v>
      </c>
      <c r="Z9" s="62">
        <v>40836976</v>
      </c>
    </row>
    <row r="10" spans="1:26" ht="22.5">
      <c r="A10" s="63" t="s">
        <v>279</v>
      </c>
      <c r="B10" s="64">
        <f>SUM(B5:B9)</f>
        <v>233898416</v>
      </c>
      <c r="C10" s="64">
        <f>SUM(C5:C9)</f>
        <v>0</v>
      </c>
      <c r="D10" s="65">
        <f aca="true" t="shared" si="0" ref="D10:Z10">SUM(D5:D9)</f>
        <v>235023165</v>
      </c>
      <c r="E10" s="66">
        <f t="shared" si="0"/>
        <v>235023165</v>
      </c>
      <c r="F10" s="66">
        <f t="shared" si="0"/>
        <v>9705873</v>
      </c>
      <c r="G10" s="66">
        <f t="shared" si="0"/>
        <v>26786954</v>
      </c>
      <c r="H10" s="66">
        <f t="shared" si="0"/>
        <v>13094590</v>
      </c>
      <c r="I10" s="66">
        <f t="shared" si="0"/>
        <v>49587417</v>
      </c>
      <c r="J10" s="66">
        <f t="shared" si="0"/>
        <v>24510587</v>
      </c>
      <c r="K10" s="66">
        <f t="shared" si="0"/>
        <v>12001580</v>
      </c>
      <c r="L10" s="66">
        <f t="shared" si="0"/>
        <v>8240054</v>
      </c>
      <c r="M10" s="66">
        <f t="shared" si="0"/>
        <v>44752221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94339638</v>
      </c>
      <c r="W10" s="66">
        <f t="shared" si="0"/>
        <v>139676719</v>
      </c>
      <c r="X10" s="66">
        <f t="shared" si="0"/>
        <v>-45337081</v>
      </c>
      <c r="Y10" s="67">
        <f>+IF(W10&lt;&gt;0,(X10/W10)*100,0)</f>
        <v>-32.45858101807217</v>
      </c>
      <c r="Z10" s="68">
        <f t="shared" si="0"/>
        <v>235023165</v>
      </c>
    </row>
    <row r="11" spans="1:26" ht="12.75">
      <c r="A11" s="58" t="s">
        <v>37</v>
      </c>
      <c r="B11" s="19">
        <v>83949288</v>
      </c>
      <c r="C11" s="19">
        <v>0</v>
      </c>
      <c r="D11" s="59">
        <v>85949311</v>
      </c>
      <c r="E11" s="60">
        <v>85949311</v>
      </c>
      <c r="F11" s="60">
        <v>6795307</v>
      </c>
      <c r="G11" s="60">
        <v>7245528</v>
      </c>
      <c r="H11" s="60">
        <v>7016697</v>
      </c>
      <c r="I11" s="60">
        <v>21057532</v>
      </c>
      <c r="J11" s="60">
        <v>7272658</v>
      </c>
      <c r="K11" s="60">
        <v>7625289</v>
      </c>
      <c r="L11" s="60">
        <v>7755059</v>
      </c>
      <c r="M11" s="60">
        <v>22653006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43710538</v>
      </c>
      <c r="W11" s="60">
        <v>42974658</v>
      </c>
      <c r="X11" s="60">
        <v>735880</v>
      </c>
      <c r="Y11" s="61">
        <v>1.71</v>
      </c>
      <c r="Z11" s="62">
        <v>85949311</v>
      </c>
    </row>
    <row r="12" spans="1:26" ht="12.75">
      <c r="A12" s="58" t="s">
        <v>38</v>
      </c>
      <c r="B12" s="19">
        <v>6831982</v>
      </c>
      <c r="C12" s="19">
        <v>0</v>
      </c>
      <c r="D12" s="59">
        <v>6839858</v>
      </c>
      <c r="E12" s="60">
        <v>6839858</v>
      </c>
      <c r="F12" s="60">
        <v>532520</v>
      </c>
      <c r="G12" s="60">
        <v>532520</v>
      </c>
      <c r="H12" s="60">
        <v>538538</v>
      </c>
      <c r="I12" s="60">
        <v>1603578</v>
      </c>
      <c r="J12" s="60">
        <v>538538</v>
      </c>
      <c r="K12" s="60">
        <v>538538</v>
      </c>
      <c r="L12" s="60">
        <v>538538</v>
      </c>
      <c r="M12" s="60">
        <v>1615614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3219192</v>
      </c>
      <c r="W12" s="60">
        <v>3419928</v>
      </c>
      <c r="X12" s="60">
        <v>-200736</v>
      </c>
      <c r="Y12" s="61">
        <v>-5.87</v>
      </c>
      <c r="Z12" s="62">
        <v>6839858</v>
      </c>
    </row>
    <row r="13" spans="1:26" ht="12.75">
      <c r="A13" s="58" t="s">
        <v>280</v>
      </c>
      <c r="B13" s="19">
        <v>53594540</v>
      </c>
      <c r="C13" s="19">
        <v>0</v>
      </c>
      <c r="D13" s="59">
        <v>4676555</v>
      </c>
      <c r="E13" s="60">
        <v>4676555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4676555</v>
      </c>
    </row>
    <row r="14" spans="1:26" ht="12.75">
      <c r="A14" s="58" t="s">
        <v>40</v>
      </c>
      <c r="B14" s="19">
        <v>21268877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40381519</v>
      </c>
      <c r="C15" s="19">
        <v>0</v>
      </c>
      <c r="D15" s="59">
        <v>55284132</v>
      </c>
      <c r="E15" s="60">
        <v>55284132</v>
      </c>
      <c r="F15" s="60">
        <v>5663892</v>
      </c>
      <c r="G15" s="60">
        <v>71332</v>
      </c>
      <c r="H15" s="60">
        <v>7005003</v>
      </c>
      <c r="I15" s="60">
        <v>12740227</v>
      </c>
      <c r="J15" s="60">
        <v>6595546</v>
      </c>
      <c r="K15" s="60">
        <v>-20546</v>
      </c>
      <c r="L15" s="60">
        <v>2880234</v>
      </c>
      <c r="M15" s="60">
        <v>9455234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22195461</v>
      </c>
      <c r="W15" s="60">
        <v>27286548</v>
      </c>
      <c r="X15" s="60">
        <v>-5091087</v>
      </c>
      <c r="Y15" s="61">
        <v>-18.66</v>
      </c>
      <c r="Z15" s="62">
        <v>55284132</v>
      </c>
    </row>
    <row r="16" spans="1:26" ht="12.75">
      <c r="A16" s="69" t="s">
        <v>42</v>
      </c>
      <c r="B16" s="19">
        <v>16116877</v>
      </c>
      <c r="C16" s="19">
        <v>0</v>
      </c>
      <c r="D16" s="59">
        <v>0</v>
      </c>
      <c r="E16" s="60">
        <v>0</v>
      </c>
      <c r="F16" s="60">
        <v>3500</v>
      </c>
      <c r="G16" s="60">
        <v>1266061</v>
      </c>
      <c r="H16" s="60">
        <v>620207</v>
      </c>
      <c r="I16" s="60">
        <v>1889768</v>
      </c>
      <c r="J16" s="60">
        <v>713460</v>
      </c>
      <c r="K16" s="60">
        <v>673798</v>
      </c>
      <c r="L16" s="60">
        <v>557211</v>
      </c>
      <c r="M16" s="60">
        <v>1944469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3834237</v>
      </c>
      <c r="W16" s="60"/>
      <c r="X16" s="60">
        <v>3834237</v>
      </c>
      <c r="Y16" s="61">
        <v>0</v>
      </c>
      <c r="Z16" s="62">
        <v>0</v>
      </c>
    </row>
    <row r="17" spans="1:26" ht="12.75">
      <c r="A17" s="58" t="s">
        <v>43</v>
      </c>
      <c r="B17" s="19">
        <v>170430942</v>
      </c>
      <c r="C17" s="19">
        <v>0</v>
      </c>
      <c r="D17" s="59">
        <v>77037746</v>
      </c>
      <c r="E17" s="60">
        <v>77037746</v>
      </c>
      <c r="F17" s="60">
        <v>2865666</v>
      </c>
      <c r="G17" s="60">
        <v>619151</v>
      </c>
      <c r="H17" s="60">
        <v>3254621</v>
      </c>
      <c r="I17" s="60">
        <v>6739438</v>
      </c>
      <c r="J17" s="60">
        <v>4228544</v>
      </c>
      <c r="K17" s="60">
        <v>3699735</v>
      </c>
      <c r="L17" s="60">
        <v>3070574</v>
      </c>
      <c r="M17" s="60">
        <v>10998853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17738291</v>
      </c>
      <c r="W17" s="60">
        <v>7336548</v>
      </c>
      <c r="X17" s="60">
        <v>10401743</v>
      </c>
      <c r="Y17" s="61">
        <v>141.78</v>
      </c>
      <c r="Z17" s="62">
        <v>77037746</v>
      </c>
    </row>
    <row r="18" spans="1:26" ht="12.75">
      <c r="A18" s="70" t="s">
        <v>44</v>
      </c>
      <c r="B18" s="71">
        <f>SUM(B11:B17)</f>
        <v>392574025</v>
      </c>
      <c r="C18" s="71">
        <f>SUM(C11:C17)</f>
        <v>0</v>
      </c>
      <c r="D18" s="72">
        <f aca="true" t="shared" si="1" ref="D18:Z18">SUM(D11:D17)</f>
        <v>229787602</v>
      </c>
      <c r="E18" s="73">
        <f t="shared" si="1"/>
        <v>229787602</v>
      </c>
      <c r="F18" s="73">
        <f t="shared" si="1"/>
        <v>15860885</v>
      </c>
      <c r="G18" s="73">
        <f t="shared" si="1"/>
        <v>9734592</v>
      </c>
      <c r="H18" s="73">
        <f t="shared" si="1"/>
        <v>18435066</v>
      </c>
      <c r="I18" s="73">
        <f t="shared" si="1"/>
        <v>44030543</v>
      </c>
      <c r="J18" s="73">
        <f t="shared" si="1"/>
        <v>19348746</v>
      </c>
      <c r="K18" s="73">
        <f t="shared" si="1"/>
        <v>12516814</v>
      </c>
      <c r="L18" s="73">
        <f t="shared" si="1"/>
        <v>14801616</v>
      </c>
      <c r="M18" s="73">
        <f t="shared" si="1"/>
        <v>46667176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90697719</v>
      </c>
      <c r="W18" s="73">
        <f t="shared" si="1"/>
        <v>81017682</v>
      </c>
      <c r="X18" s="73">
        <f t="shared" si="1"/>
        <v>9680037</v>
      </c>
      <c r="Y18" s="67">
        <f>+IF(W18&lt;&gt;0,(X18/W18)*100,0)</f>
        <v>11.948054746863777</v>
      </c>
      <c r="Z18" s="74">
        <f t="shared" si="1"/>
        <v>229787602</v>
      </c>
    </row>
    <row r="19" spans="1:26" ht="12.75">
      <c r="A19" s="70" t="s">
        <v>45</v>
      </c>
      <c r="B19" s="75">
        <f>+B10-B18</f>
        <v>-158675609</v>
      </c>
      <c r="C19" s="75">
        <f>+C10-C18</f>
        <v>0</v>
      </c>
      <c r="D19" s="76">
        <f aca="true" t="shared" si="2" ref="D19:Z19">+D10-D18</f>
        <v>5235563</v>
      </c>
      <c r="E19" s="77">
        <f t="shared" si="2"/>
        <v>5235563</v>
      </c>
      <c r="F19" s="77">
        <f t="shared" si="2"/>
        <v>-6155012</v>
      </c>
      <c r="G19" s="77">
        <f t="shared" si="2"/>
        <v>17052362</v>
      </c>
      <c r="H19" s="77">
        <f t="shared" si="2"/>
        <v>-5340476</v>
      </c>
      <c r="I19" s="77">
        <f t="shared" si="2"/>
        <v>5556874</v>
      </c>
      <c r="J19" s="77">
        <f t="shared" si="2"/>
        <v>5161841</v>
      </c>
      <c r="K19" s="77">
        <f t="shared" si="2"/>
        <v>-515234</v>
      </c>
      <c r="L19" s="77">
        <f t="shared" si="2"/>
        <v>-6561562</v>
      </c>
      <c r="M19" s="77">
        <f t="shared" si="2"/>
        <v>-1914955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3641919</v>
      </c>
      <c r="W19" s="77">
        <f>IF(E10=E18,0,W10-W18)</f>
        <v>58659037</v>
      </c>
      <c r="X19" s="77">
        <f t="shared" si="2"/>
        <v>-55017118</v>
      </c>
      <c r="Y19" s="78">
        <f>+IF(W19&lt;&gt;0,(X19/W19)*100,0)</f>
        <v>-93.79137608413176</v>
      </c>
      <c r="Z19" s="79">
        <f t="shared" si="2"/>
        <v>5235563</v>
      </c>
    </row>
    <row r="20" spans="1:26" ht="12.75">
      <c r="A20" s="58" t="s">
        <v>46</v>
      </c>
      <c r="B20" s="19">
        <v>41777574</v>
      </c>
      <c r="C20" s="19">
        <v>0</v>
      </c>
      <c r="D20" s="59">
        <v>58621050</v>
      </c>
      <c r="E20" s="60">
        <v>58621050</v>
      </c>
      <c r="F20" s="60">
        <v>0</v>
      </c>
      <c r="G20" s="60">
        <v>0</v>
      </c>
      <c r="H20" s="60">
        <v>1022803</v>
      </c>
      <c r="I20" s="60">
        <v>1022803</v>
      </c>
      <c r="J20" s="60">
        <v>814846</v>
      </c>
      <c r="K20" s="60">
        <v>3497472</v>
      </c>
      <c r="L20" s="60">
        <v>4352924</v>
      </c>
      <c r="M20" s="60">
        <v>8665242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9688045</v>
      </c>
      <c r="W20" s="60">
        <v>36396991</v>
      </c>
      <c r="X20" s="60">
        <v>-26708946</v>
      </c>
      <c r="Y20" s="61">
        <v>-73.38</v>
      </c>
      <c r="Z20" s="62">
        <v>58621050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-116898035</v>
      </c>
      <c r="C22" s="86">
        <f>SUM(C19:C21)</f>
        <v>0</v>
      </c>
      <c r="D22" s="87">
        <f aca="true" t="shared" si="3" ref="D22:Z22">SUM(D19:D21)</f>
        <v>63856613</v>
      </c>
      <c r="E22" s="88">
        <f t="shared" si="3"/>
        <v>63856613</v>
      </c>
      <c r="F22" s="88">
        <f t="shared" si="3"/>
        <v>-6155012</v>
      </c>
      <c r="G22" s="88">
        <f t="shared" si="3"/>
        <v>17052362</v>
      </c>
      <c r="H22" s="88">
        <f t="shared" si="3"/>
        <v>-4317673</v>
      </c>
      <c r="I22" s="88">
        <f t="shared" si="3"/>
        <v>6579677</v>
      </c>
      <c r="J22" s="88">
        <f t="shared" si="3"/>
        <v>5976687</v>
      </c>
      <c r="K22" s="88">
        <f t="shared" si="3"/>
        <v>2982238</v>
      </c>
      <c r="L22" s="88">
        <f t="shared" si="3"/>
        <v>-2208638</v>
      </c>
      <c r="M22" s="88">
        <f t="shared" si="3"/>
        <v>6750287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13329964</v>
      </c>
      <c r="W22" s="88">
        <f t="shared" si="3"/>
        <v>95056028</v>
      </c>
      <c r="X22" s="88">
        <f t="shared" si="3"/>
        <v>-81726064</v>
      </c>
      <c r="Y22" s="89">
        <f>+IF(W22&lt;&gt;0,(X22/W22)*100,0)</f>
        <v>-85.97672942951077</v>
      </c>
      <c r="Z22" s="90">
        <f t="shared" si="3"/>
        <v>63856613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-116898035</v>
      </c>
      <c r="C24" s="75">
        <f>SUM(C22:C23)</f>
        <v>0</v>
      </c>
      <c r="D24" s="76">
        <f aca="true" t="shared" si="4" ref="D24:Z24">SUM(D22:D23)</f>
        <v>63856613</v>
      </c>
      <c r="E24" s="77">
        <f t="shared" si="4"/>
        <v>63856613</v>
      </c>
      <c r="F24" s="77">
        <f t="shared" si="4"/>
        <v>-6155012</v>
      </c>
      <c r="G24" s="77">
        <f t="shared" si="4"/>
        <v>17052362</v>
      </c>
      <c r="H24" s="77">
        <f t="shared" si="4"/>
        <v>-4317673</v>
      </c>
      <c r="I24" s="77">
        <f t="shared" si="4"/>
        <v>6579677</v>
      </c>
      <c r="J24" s="77">
        <f t="shared" si="4"/>
        <v>5976687</v>
      </c>
      <c r="K24" s="77">
        <f t="shared" si="4"/>
        <v>2982238</v>
      </c>
      <c r="L24" s="77">
        <f t="shared" si="4"/>
        <v>-2208638</v>
      </c>
      <c r="M24" s="77">
        <f t="shared" si="4"/>
        <v>6750287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13329964</v>
      </c>
      <c r="W24" s="77">
        <f t="shared" si="4"/>
        <v>95056028</v>
      </c>
      <c r="X24" s="77">
        <f t="shared" si="4"/>
        <v>-81726064</v>
      </c>
      <c r="Y24" s="78">
        <f>+IF(W24&lt;&gt;0,(X24/W24)*100,0)</f>
        <v>-85.97672942951077</v>
      </c>
      <c r="Z24" s="79">
        <f t="shared" si="4"/>
        <v>63856613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43004259</v>
      </c>
      <c r="C27" s="22">
        <v>0</v>
      </c>
      <c r="D27" s="99">
        <v>63848274</v>
      </c>
      <c r="E27" s="100">
        <v>63848274</v>
      </c>
      <c r="F27" s="100">
        <v>1703766</v>
      </c>
      <c r="G27" s="100">
        <v>3564637</v>
      </c>
      <c r="H27" s="100">
        <v>3998501</v>
      </c>
      <c r="I27" s="100">
        <v>9266904</v>
      </c>
      <c r="J27" s="100">
        <v>5055238</v>
      </c>
      <c r="K27" s="100">
        <v>6509545</v>
      </c>
      <c r="L27" s="100">
        <v>4930300</v>
      </c>
      <c r="M27" s="100">
        <v>16495083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25761987</v>
      </c>
      <c r="W27" s="100">
        <v>31924137</v>
      </c>
      <c r="X27" s="100">
        <v>-6162150</v>
      </c>
      <c r="Y27" s="101">
        <v>-19.3</v>
      </c>
      <c r="Z27" s="102">
        <v>63848274</v>
      </c>
    </row>
    <row r="28" spans="1:26" ht="12.75">
      <c r="A28" s="103" t="s">
        <v>46</v>
      </c>
      <c r="B28" s="19">
        <v>37575288</v>
      </c>
      <c r="C28" s="19">
        <v>0</v>
      </c>
      <c r="D28" s="59">
        <v>58621050</v>
      </c>
      <c r="E28" s="60">
        <v>58621050</v>
      </c>
      <c r="F28" s="60">
        <v>1618556</v>
      </c>
      <c r="G28" s="60">
        <v>3101890</v>
      </c>
      <c r="H28" s="60">
        <v>3932921</v>
      </c>
      <c r="I28" s="60">
        <v>8653367</v>
      </c>
      <c r="J28" s="60">
        <v>4729456</v>
      </c>
      <c r="K28" s="60">
        <v>6489545</v>
      </c>
      <c r="L28" s="60">
        <v>4879455</v>
      </c>
      <c r="M28" s="60">
        <v>16098456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24751823</v>
      </c>
      <c r="W28" s="60">
        <v>29310525</v>
      </c>
      <c r="X28" s="60">
        <v>-4558702</v>
      </c>
      <c r="Y28" s="61">
        <v>-15.55</v>
      </c>
      <c r="Z28" s="62">
        <v>58621050</v>
      </c>
    </row>
    <row r="29" spans="1:26" ht="12.75">
      <c r="A29" s="58" t="s">
        <v>284</v>
      </c>
      <c r="B29" s="19">
        <v>1455160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3973811</v>
      </c>
      <c r="C31" s="19">
        <v>0</v>
      </c>
      <c r="D31" s="59">
        <v>5227224</v>
      </c>
      <c r="E31" s="60">
        <v>5227224</v>
      </c>
      <c r="F31" s="60">
        <v>85210</v>
      </c>
      <c r="G31" s="60">
        <v>462747</v>
      </c>
      <c r="H31" s="60">
        <v>65580</v>
      </c>
      <c r="I31" s="60">
        <v>613537</v>
      </c>
      <c r="J31" s="60">
        <v>325782</v>
      </c>
      <c r="K31" s="60">
        <v>20000</v>
      </c>
      <c r="L31" s="60">
        <v>50845</v>
      </c>
      <c r="M31" s="60">
        <v>396627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1010164</v>
      </c>
      <c r="W31" s="60">
        <v>2613612</v>
      </c>
      <c r="X31" s="60">
        <v>-1603448</v>
      </c>
      <c r="Y31" s="61">
        <v>-61.35</v>
      </c>
      <c r="Z31" s="62">
        <v>5227224</v>
      </c>
    </row>
    <row r="32" spans="1:26" ht="12.75">
      <c r="A32" s="70" t="s">
        <v>54</v>
      </c>
      <c r="B32" s="22">
        <f>SUM(B28:B31)</f>
        <v>43004259</v>
      </c>
      <c r="C32" s="22">
        <f>SUM(C28:C31)</f>
        <v>0</v>
      </c>
      <c r="D32" s="99">
        <f aca="true" t="shared" si="5" ref="D32:Z32">SUM(D28:D31)</f>
        <v>63848274</v>
      </c>
      <c r="E32" s="100">
        <f t="shared" si="5"/>
        <v>63848274</v>
      </c>
      <c r="F32" s="100">
        <f t="shared" si="5"/>
        <v>1703766</v>
      </c>
      <c r="G32" s="100">
        <f t="shared" si="5"/>
        <v>3564637</v>
      </c>
      <c r="H32" s="100">
        <f t="shared" si="5"/>
        <v>3998501</v>
      </c>
      <c r="I32" s="100">
        <f t="shared" si="5"/>
        <v>9266904</v>
      </c>
      <c r="J32" s="100">
        <f t="shared" si="5"/>
        <v>5055238</v>
      </c>
      <c r="K32" s="100">
        <f t="shared" si="5"/>
        <v>6509545</v>
      </c>
      <c r="L32" s="100">
        <f t="shared" si="5"/>
        <v>4930300</v>
      </c>
      <c r="M32" s="100">
        <f t="shared" si="5"/>
        <v>16495083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25761987</v>
      </c>
      <c r="W32" s="100">
        <f t="shared" si="5"/>
        <v>31924137</v>
      </c>
      <c r="X32" s="100">
        <f t="shared" si="5"/>
        <v>-6162150</v>
      </c>
      <c r="Y32" s="101">
        <f>+IF(W32&lt;&gt;0,(X32/W32)*100,0)</f>
        <v>-19.302479500072312</v>
      </c>
      <c r="Z32" s="102">
        <f t="shared" si="5"/>
        <v>63848274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89454542</v>
      </c>
      <c r="C35" s="19">
        <v>0</v>
      </c>
      <c r="D35" s="59">
        <v>125755984</v>
      </c>
      <c r="E35" s="60">
        <v>125755984</v>
      </c>
      <c r="F35" s="60">
        <v>94278741</v>
      </c>
      <c r="G35" s="60">
        <v>121109855</v>
      </c>
      <c r="H35" s="60">
        <v>123132480</v>
      </c>
      <c r="I35" s="60">
        <v>123132480</v>
      </c>
      <c r="J35" s="60">
        <v>101824989</v>
      </c>
      <c r="K35" s="60">
        <v>105573715</v>
      </c>
      <c r="L35" s="60">
        <v>117787750</v>
      </c>
      <c r="M35" s="60">
        <v>117787750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117787750</v>
      </c>
      <c r="W35" s="60">
        <v>62877992</v>
      </c>
      <c r="X35" s="60">
        <v>54909758</v>
      </c>
      <c r="Y35" s="61">
        <v>87.33</v>
      </c>
      <c r="Z35" s="62">
        <v>125755984</v>
      </c>
    </row>
    <row r="36" spans="1:26" ht="12.75">
      <c r="A36" s="58" t="s">
        <v>57</v>
      </c>
      <c r="B36" s="19">
        <v>1068408694</v>
      </c>
      <c r="C36" s="19">
        <v>0</v>
      </c>
      <c r="D36" s="59">
        <v>1193052940</v>
      </c>
      <c r="E36" s="60">
        <v>1193052940</v>
      </c>
      <c r="F36" s="60">
        <v>1025727869</v>
      </c>
      <c r="G36" s="60">
        <v>1029292506</v>
      </c>
      <c r="H36" s="60">
        <v>1033291006</v>
      </c>
      <c r="I36" s="60">
        <v>1033291006</v>
      </c>
      <c r="J36" s="60">
        <v>1038346145</v>
      </c>
      <c r="K36" s="60">
        <v>1044855691</v>
      </c>
      <c r="L36" s="60">
        <v>1049785989</v>
      </c>
      <c r="M36" s="60">
        <v>1049785989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1049785989</v>
      </c>
      <c r="W36" s="60">
        <v>596526470</v>
      </c>
      <c r="X36" s="60">
        <v>453259519</v>
      </c>
      <c r="Y36" s="61">
        <v>75.98</v>
      </c>
      <c r="Z36" s="62">
        <v>1193052940</v>
      </c>
    </row>
    <row r="37" spans="1:26" ht="12.75">
      <c r="A37" s="58" t="s">
        <v>58</v>
      </c>
      <c r="B37" s="19">
        <v>222112017</v>
      </c>
      <c r="C37" s="19">
        <v>0</v>
      </c>
      <c r="D37" s="59">
        <v>80043579</v>
      </c>
      <c r="E37" s="60">
        <v>80043579</v>
      </c>
      <c r="F37" s="60">
        <v>267727857</v>
      </c>
      <c r="G37" s="60">
        <v>267422718</v>
      </c>
      <c r="H37" s="60">
        <v>278139571</v>
      </c>
      <c r="I37" s="60">
        <v>278139571</v>
      </c>
      <c r="J37" s="60">
        <v>265709049</v>
      </c>
      <c r="K37" s="60">
        <v>270208833</v>
      </c>
      <c r="L37" s="60">
        <v>280438653</v>
      </c>
      <c r="M37" s="60">
        <v>280438653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280438653</v>
      </c>
      <c r="W37" s="60">
        <v>40021790</v>
      </c>
      <c r="X37" s="60">
        <v>240416863</v>
      </c>
      <c r="Y37" s="61">
        <v>600.71</v>
      </c>
      <c r="Z37" s="62">
        <v>80043579</v>
      </c>
    </row>
    <row r="38" spans="1:26" ht="12.75">
      <c r="A38" s="58" t="s">
        <v>59</v>
      </c>
      <c r="B38" s="19">
        <v>55671817</v>
      </c>
      <c r="C38" s="19">
        <v>0</v>
      </c>
      <c r="D38" s="59">
        <v>7619299</v>
      </c>
      <c r="E38" s="60">
        <v>7619299</v>
      </c>
      <c r="F38" s="60">
        <v>36596784</v>
      </c>
      <c r="G38" s="60">
        <v>36596784</v>
      </c>
      <c r="H38" s="60">
        <v>36596784</v>
      </c>
      <c r="I38" s="60">
        <v>36596784</v>
      </c>
      <c r="J38" s="60">
        <v>36596784</v>
      </c>
      <c r="K38" s="60">
        <v>36596784</v>
      </c>
      <c r="L38" s="60">
        <v>36596784</v>
      </c>
      <c r="M38" s="60">
        <v>36596784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36596784</v>
      </c>
      <c r="W38" s="60">
        <v>3809650</v>
      </c>
      <c r="X38" s="60">
        <v>32787134</v>
      </c>
      <c r="Y38" s="61">
        <v>860.63</v>
      </c>
      <c r="Z38" s="62">
        <v>7619299</v>
      </c>
    </row>
    <row r="39" spans="1:26" ht="12.75">
      <c r="A39" s="58" t="s">
        <v>60</v>
      </c>
      <c r="B39" s="19">
        <v>880079402</v>
      </c>
      <c r="C39" s="19">
        <v>0</v>
      </c>
      <c r="D39" s="59">
        <v>1231146046</v>
      </c>
      <c r="E39" s="60">
        <v>1231146046</v>
      </c>
      <c r="F39" s="60">
        <v>815681969</v>
      </c>
      <c r="G39" s="60">
        <v>846382859</v>
      </c>
      <c r="H39" s="60">
        <v>841687131</v>
      </c>
      <c r="I39" s="60">
        <v>841687131</v>
      </c>
      <c r="J39" s="60">
        <v>837865301</v>
      </c>
      <c r="K39" s="60">
        <v>843623789</v>
      </c>
      <c r="L39" s="60">
        <v>850538302</v>
      </c>
      <c r="M39" s="60">
        <v>850538302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850538302</v>
      </c>
      <c r="W39" s="60">
        <v>615573023</v>
      </c>
      <c r="X39" s="60">
        <v>234965279</v>
      </c>
      <c r="Y39" s="61">
        <v>38.17</v>
      </c>
      <c r="Z39" s="62">
        <v>1231146046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37085468</v>
      </c>
      <c r="C42" s="19">
        <v>0</v>
      </c>
      <c r="D42" s="59">
        <v>109295685</v>
      </c>
      <c r="E42" s="60">
        <v>109295685</v>
      </c>
      <c r="F42" s="60">
        <v>13319493</v>
      </c>
      <c r="G42" s="60">
        <v>11583729</v>
      </c>
      <c r="H42" s="60">
        <v>-8813555</v>
      </c>
      <c r="I42" s="60">
        <v>16089667</v>
      </c>
      <c r="J42" s="60">
        <v>-25113</v>
      </c>
      <c r="K42" s="60">
        <v>8686060</v>
      </c>
      <c r="L42" s="60">
        <v>19715755</v>
      </c>
      <c r="M42" s="60">
        <v>28376702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44466369</v>
      </c>
      <c r="W42" s="60">
        <v>75580885</v>
      </c>
      <c r="X42" s="60">
        <v>-31114516</v>
      </c>
      <c r="Y42" s="61">
        <v>-41.17</v>
      </c>
      <c r="Z42" s="62">
        <v>109295685</v>
      </c>
    </row>
    <row r="43" spans="1:26" ht="12.75">
      <c r="A43" s="58" t="s">
        <v>63</v>
      </c>
      <c r="B43" s="19">
        <v>-34330704</v>
      </c>
      <c r="C43" s="19">
        <v>0</v>
      </c>
      <c r="D43" s="59">
        <v>-63848274</v>
      </c>
      <c r="E43" s="60">
        <v>-63848274</v>
      </c>
      <c r="F43" s="60">
        <v>-12242718</v>
      </c>
      <c r="G43" s="60">
        <v>-12299653</v>
      </c>
      <c r="H43" s="60">
        <v>2401259</v>
      </c>
      <c r="I43" s="60">
        <v>-22141112</v>
      </c>
      <c r="J43" s="60">
        <v>348753</v>
      </c>
      <c r="K43" s="60">
        <v>-8561841</v>
      </c>
      <c r="L43" s="60">
        <v>-5921639</v>
      </c>
      <c r="M43" s="60">
        <v>-14134727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-36275839</v>
      </c>
      <c r="W43" s="60">
        <v>-36396991</v>
      </c>
      <c r="X43" s="60">
        <v>121152</v>
      </c>
      <c r="Y43" s="61">
        <v>-0.33</v>
      </c>
      <c r="Z43" s="62">
        <v>-63848274</v>
      </c>
    </row>
    <row r="44" spans="1:26" ht="12.75">
      <c r="A44" s="58" t="s">
        <v>64</v>
      </c>
      <c r="B44" s="19">
        <v>-412501</v>
      </c>
      <c r="C44" s="19">
        <v>0</v>
      </c>
      <c r="D44" s="59">
        <v>0</v>
      </c>
      <c r="E44" s="60">
        <v>0</v>
      </c>
      <c r="F44" s="60">
        <v>-1604258</v>
      </c>
      <c r="G44" s="60">
        <v>8045</v>
      </c>
      <c r="H44" s="60">
        <v>-5697</v>
      </c>
      <c r="I44" s="60">
        <v>-1601910</v>
      </c>
      <c r="J44" s="60">
        <v>740</v>
      </c>
      <c r="K44" s="60">
        <v>2142</v>
      </c>
      <c r="L44" s="60">
        <v>-1179</v>
      </c>
      <c r="M44" s="60">
        <v>1703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-1600207</v>
      </c>
      <c r="W44" s="60"/>
      <c r="X44" s="60">
        <v>-1600207</v>
      </c>
      <c r="Y44" s="61">
        <v>0</v>
      </c>
      <c r="Z44" s="62">
        <v>0</v>
      </c>
    </row>
    <row r="45" spans="1:26" ht="12.75">
      <c r="A45" s="70" t="s">
        <v>65</v>
      </c>
      <c r="B45" s="22">
        <v>3529470</v>
      </c>
      <c r="C45" s="22">
        <v>0</v>
      </c>
      <c r="D45" s="99">
        <v>45547411</v>
      </c>
      <c r="E45" s="100">
        <v>45547411</v>
      </c>
      <c r="F45" s="100">
        <v>1743052</v>
      </c>
      <c r="G45" s="100">
        <v>1035173</v>
      </c>
      <c r="H45" s="100">
        <v>-5382820</v>
      </c>
      <c r="I45" s="100">
        <v>-5382820</v>
      </c>
      <c r="J45" s="100">
        <v>-5058440</v>
      </c>
      <c r="K45" s="100">
        <v>-4932079</v>
      </c>
      <c r="L45" s="100">
        <v>8860858</v>
      </c>
      <c r="M45" s="100">
        <v>8860858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8860858</v>
      </c>
      <c r="W45" s="100">
        <v>39283894</v>
      </c>
      <c r="X45" s="100">
        <v>-30423036</v>
      </c>
      <c r="Y45" s="101">
        <v>-77.44</v>
      </c>
      <c r="Z45" s="102">
        <v>45547411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11738188</v>
      </c>
      <c r="C49" s="52">
        <v>0</v>
      </c>
      <c r="D49" s="129">
        <v>11563005</v>
      </c>
      <c r="E49" s="54">
        <v>10668759</v>
      </c>
      <c r="F49" s="54">
        <v>0</v>
      </c>
      <c r="G49" s="54">
        <v>0</v>
      </c>
      <c r="H49" s="54">
        <v>0</v>
      </c>
      <c r="I49" s="54">
        <v>10484023</v>
      </c>
      <c r="J49" s="54">
        <v>0</v>
      </c>
      <c r="K49" s="54">
        <v>0</v>
      </c>
      <c r="L49" s="54">
        <v>0</v>
      </c>
      <c r="M49" s="54">
        <v>9050663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9907214</v>
      </c>
      <c r="W49" s="54">
        <v>50901714</v>
      </c>
      <c r="X49" s="54">
        <v>277708088</v>
      </c>
      <c r="Y49" s="54">
        <v>392021654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3792428</v>
      </c>
      <c r="C51" s="52">
        <v>0</v>
      </c>
      <c r="D51" s="129">
        <v>1367308</v>
      </c>
      <c r="E51" s="54">
        <v>2619700</v>
      </c>
      <c r="F51" s="54">
        <v>0</v>
      </c>
      <c r="G51" s="54">
        <v>0</v>
      </c>
      <c r="H51" s="54">
        <v>0</v>
      </c>
      <c r="I51" s="54">
        <v>5080047</v>
      </c>
      <c r="J51" s="54">
        <v>0</v>
      </c>
      <c r="K51" s="54">
        <v>0</v>
      </c>
      <c r="L51" s="54">
        <v>0</v>
      </c>
      <c r="M51" s="54">
        <v>3562214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8707301</v>
      </c>
      <c r="W51" s="54">
        <v>9203489</v>
      </c>
      <c r="X51" s="54">
        <v>138721922</v>
      </c>
      <c r="Y51" s="54">
        <v>173054409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42.91566126496374</v>
      </c>
      <c r="C58" s="5">
        <f>IF(C67=0,0,+(C76/C67)*100)</f>
        <v>0</v>
      </c>
      <c r="D58" s="6">
        <f aca="true" t="shared" si="6" ref="D58:Z58">IF(D67=0,0,+(D76/D67)*100)</f>
        <v>84.72935835384199</v>
      </c>
      <c r="E58" s="7">
        <f t="shared" si="6"/>
        <v>84.72935835384199</v>
      </c>
      <c r="F58" s="7">
        <f t="shared" si="6"/>
        <v>86.98910072537423</v>
      </c>
      <c r="G58" s="7">
        <f t="shared" si="6"/>
        <v>19.531276294414635</v>
      </c>
      <c r="H58" s="7">
        <f t="shared" si="6"/>
        <v>72.4883001278946</v>
      </c>
      <c r="I58" s="7">
        <f t="shared" si="6"/>
        <v>45.95665102338177</v>
      </c>
      <c r="J58" s="7">
        <f t="shared" si="6"/>
        <v>96.43249675126427</v>
      </c>
      <c r="K58" s="7">
        <f t="shared" si="6"/>
        <v>45.33557254326918</v>
      </c>
      <c r="L58" s="7">
        <f t="shared" si="6"/>
        <v>25.200068670100844</v>
      </c>
      <c r="M58" s="7">
        <f t="shared" si="6"/>
        <v>55.07228456516711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49.29481695844976</v>
      </c>
      <c r="W58" s="7">
        <f t="shared" si="6"/>
        <v>77.90422948614733</v>
      </c>
      <c r="X58" s="7">
        <f t="shared" si="6"/>
        <v>0</v>
      </c>
      <c r="Y58" s="7">
        <f t="shared" si="6"/>
        <v>0</v>
      </c>
      <c r="Z58" s="8">
        <f t="shared" si="6"/>
        <v>84.72935835384199</v>
      </c>
    </row>
    <row r="59" spans="1:26" ht="12.75">
      <c r="A59" s="37" t="s">
        <v>31</v>
      </c>
      <c r="B59" s="9">
        <f aca="true" t="shared" si="7" ref="B59:Z66">IF(B68=0,0,+(B77/B68)*100)</f>
        <v>41.07874304228008</v>
      </c>
      <c r="C59" s="9">
        <f t="shared" si="7"/>
        <v>0</v>
      </c>
      <c r="D59" s="2">
        <f t="shared" si="7"/>
        <v>87.22025293419797</v>
      </c>
      <c r="E59" s="10">
        <f t="shared" si="7"/>
        <v>87.22025293419797</v>
      </c>
      <c r="F59" s="10">
        <f t="shared" si="7"/>
        <v>-777.3600055057236</v>
      </c>
      <c r="G59" s="10">
        <f t="shared" si="7"/>
        <v>4.7384215854103235</v>
      </c>
      <c r="H59" s="10">
        <f t="shared" si="7"/>
        <v>14760.67415730337</v>
      </c>
      <c r="I59" s="10">
        <f t="shared" si="7"/>
        <v>13.479175859855419</v>
      </c>
      <c r="J59" s="10">
        <f t="shared" si="7"/>
        <v>460.9992646749183</v>
      </c>
      <c r="K59" s="10">
        <f t="shared" si="7"/>
        <v>39.82583582235403</v>
      </c>
      <c r="L59" s="10">
        <f t="shared" si="7"/>
        <v>37.94997783091896</v>
      </c>
      <c r="M59" s="10">
        <f t="shared" si="7"/>
        <v>75.54855269881733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24.423176941302042</v>
      </c>
      <c r="W59" s="10">
        <f t="shared" si="7"/>
        <v>43.61012007722545</v>
      </c>
      <c r="X59" s="10">
        <f t="shared" si="7"/>
        <v>0</v>
      </c>
      <c r="Y59" s="10">
        <f t="shared" si="7"/>
        <v>0</v>
      </c>
      <c r="Z59" s="11">
        <f t="shared" si="7"/>
        <v>87.22025293419797</v>
      </c>
    </row>
    <row r="60" spans="1:26" ht="12.75">
      <c r="A60" s="38" t="s">
        <v>32</v>
      </c>
      <c r="B60" s="12">
        <f t="shared" si="7"/>
        <v>29.646122136042713</v>
      </c>
      <c r="C60" s="12">
        <f t="shared" si="7"/>
        <v>0</v>
      </c>
      <c r="D60" s="3">
        <f t="shared" si="7"/>
        <v>86.85882041161379</v>
      </c>
      <c r="E60" s="13">
        <f t="shared" si="7"/>
        <v>86.85882041161379</v>
      </c>
      <c r="F60" s="13">
        <f t="shared" si="7"/>
        <v>79.22533908903894</v>
      </c>
      <c r="G60" s="13">
        <f t="shared" si="7"/>
        <v>152.8236081949734</v>
      </c>
      <c r="H60" s="13">
        <f t="shared" si="7"/>
        <v>89.84954670741342</v>
      </c>
      <c r="I60" s="13">
        <f t="shared" si="7"/>
        <v>93.12838858344338</v>
      </c>
      <c r="J60" s="13">
        <f t="shared" si="7"/>
        <v>129.1307707913505</v>
      </c>
      <c r="K60" s="13">
        <f t="shared" si="7"/>
        <v>73.615496587659</v>
      </c>
      <c r="L60" s="13">
        <f t="shared" si="7"/>
        <v>40.55781415052938</v>
      </c>
      <c r="M60" s="13">
        <f t="shared" si="7"/>
        <v>84.79357675355615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89.72200023773166</v>
      </c>
      <c r="W60" s="13">
        <f t="shared" si="7"/>
        <v>86.92910858736259</v>
      </c>
      <c r="X60" s="13">
        <f t="shared" si="7"/>
        <v>0</v>
      </c>
      <c r="Y60" s="13">
        <f t="shared" si="7"/>
        <v>0</v>
      </c>
      <c r="Z60" s="14">
        <f t="shared" si="7"/>
        <v>86.85882041161379</v>
      </c>
    </row>
    <row r="61" spans="1:26" ht="12.75">
      <c r="A61" s="39" t="s">
        <v>103</v>
      </c>
      <c r="B61" s="12">
        <f t="shared" si="7"/>
        <v>53.547495969056136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123.01259163325962</v>
      </c>
      <c r="G61" s="13">
        <f t="shared" si="7"/>
        <v>-52.024885967849244</v>
      </c>
      <c r="H61" s="13">
        <f t="shared" si="7"/>
        <v>811.8398234539181</v>
      </c>
      <c r="I61" s="13">
        <f t="shared" si="7"/>
        <v>1774.1100825705469</v>
      </c>
      <c r="J61" s="13">
        <f t="shared" si="7"/>
        <v>-386.9086846021386</v>
      </c>
      <c r="K61" s="13">
        <f t="shared" si="7"/>
        <v>533.1703310708116</v>
      </c>
      <c r="L61" s="13">
        <f t="shared" si="7"/>
        <v>-192.91687047259686</v>
      </c>
      <c r="M61" s="13">
        <f t="shared" si="7"/>
        <v>-764.7875204296321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-7535.587865313167</v>
      </c>
      <c r="W61" s="13">
        <f t="shared" si="7"/>
        <v>102.32778342578908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12.44193701362177</v>
      </c>
      <c r="C62" s="12">
        <f t="shared" si="7"/>
        <v>0</v>
      </c>
      <c r="D62" s="3">
        <f t="shared" si="7"/>
        <v>80.00000061432247</v>
      </c>
      <c r="E62" s="13">
        <f t="shared" si="7"/>
        <v>80.00000061432247</v>
      </c>
      <c r="F62" s="13">
        <f t="shared" si="7"/>
        <v>75.68784825561008</v>
      </c>
      <c r="G62" s="13">
        <f t="shared" si="7"/>
        <v>21.91823182926554</v>
      </c>
      <c r="H62" s="13">
        <f t="shared" si="7"/>
        <v>10.667482258528354</v>
      </c>
      <c r="I62" s="13">
        <f t="shared" si="7"/>
        <v>34.60514910005962</v>
      </c>
      <c r="J62" s="13">
        <f t="shared" si="7"/>
        <v>28.8620788704568</v>
      </c>
      <c r="K62" s="13">
        <f t="shared" si="7"/>
        <v>22.580765209832986</v>
      </c>
      <c r="L62" s="13">
        <f t="shared" si="7"/>
        <v>21.922818369448404</v>
      </c>
      <c r="M62" s="13">
        <f t="shared" si="7"/>
        <v>25.278406800873977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30.798226512053787</v>
      </c>
      <c r="W62" s="13">
        <f t="shared" si="7"/>
        <v>78.57142857142857</v>
      </c>
      <c r="X62" s="13">
        <f t="shared" si="7"/>
        <v>0</v>
      </c>
      <c r="Y62" s="13">
        <f t="shared" si="7"/>
        <v>0</v>
      </c>
      <c r="Z62" s="14">
        <f t="shared" si="7"/>
        <v>80.00000061432247</v>
      </c>
    </row>
    <row r="63" spans="1:26" ht="12.75">
      <c r="A63" s="39" t="s">
        <v>105</v>
      </c>
      <c r="B63" s="12">
        <f t="shared" si="7"/>
        <v>18.24272023322207</v>
      </c>
      <c r="C63" s="12">
        <f t="shared" si="7"/>
        <v>0</v>
      </c>
      <c r="D63" s="3">
        <f t="shared" si="7"/>
        <v>79.9998936472778</v>
      </c>
      <c r="E63" s="13">
        <f t="shared" si="7"/>
        <v>79.9998936472778</v>
      </c>
      <c r="F63" s="13">
        <f t="shared" si="7"/>
        <v>7.258300938518432</v>
      </c>
      <c r="G63" s="13">
        <f t="shared" si="7"/>
        <v>46.795225673777054</v>
      </c>
      <c r="H63" s="13">
        <f t="shared" si="7"/>
        <v>50.82849801411764</v>
      </c>
      <c r="I63" s="13">
        <f t="shared" si="7"/>
        <v>35.03111787332236</v>
      </c>
      <c r="J63" s="13">
        <f t="shared" si="7"/>
        <v>59.19364077482747</v>
      </c>
      <c r="K63" s="13">
        <f t="shared" si="7"/>
        <v>34.08564867342586</v>
      </c>
      <c r="L63" s="13">
        <f t="shared" si="7"/>
        <v>22.59316621439667</v>
      </c>
      <c r="M63" s="13">
        <f t="shared" si="7"/>
        <v>39.349324848539815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37.06394594059401</v>
      </c>
      <c r="W63" s="13">
        <f t="shared" si="7"/>
        <v>79.99992105777322</v>
      </c>
      <c r="X63" s="13">
        <f t="shared" si="7"/>
        <v>0</v>
      </c>
      <c r="Y63" s="13">
        <f t="shared" si="7"/>
        <v>0</v>
      </c>
      <c r="Z63" s="14">
        <f t="shared" si="7"/>
        <v>79.9998936472778</v>
      </c>
    </row>
    <row r="64" spans="1:26" ht="12.75">
      <c r="A64" s="39" t="s">
        <v>106</v>
      </c>
      <c r="B64" s="12">
        <f t="shared" si="7"/>
        <v>24.11782078828433</v>
      </c>
      <c r="C64" s="12">
        <f t="shared" si="7"/>
        <v>0</v>
      </c>
      <c r="D64" s="3">
        <f t="shared" si="7"/>
        <v>79.99999689909212</v>
      </c>
      <c r="E64" s="13">
        <f t="shared" si="7"/>
        <v>79.99999689909212</v>
      </c>
      <c r="F64" s="13">
        <f t="shared" si="7"/>
        <v>31.26146034569823</v>
      </c>
      <c r="G64" s="13">
        <f t="shared" si="7"/>
        <v>38.525900745011654</v>
      </c>
      <c r="H64" s="13">
        <f t="shared" si="7"/>
        <v>21.394178015878136</v>
      </c>
      <c r="I64" s="13">
        <f t="shared" si="7"/>
        <v>30.37198461545109</v>
      </c>
      <c r="J64" s="13">
        <f t="shared" si="7"/>
        <v>41.501236085765726</v>
      </c>
      <c r="K64" s="13">
        <f t="shared" si="7"/>
        <v>33.40171914327777</v>
      </c>
      <c r="L64" s="13">
        <f t="shared" si="7"/>
        <v>20.093711331833187</v>
      </c>
      <c r="M64" s="13">
        <f t="shared" si="7"/>
        <v>32.20562652583385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31.199011623287102</v>
      </c>
      <c r="W64" s="13">
        <f t="shared" si="7"/>
        <v>79.9999813945527</v>
      </c>
      <c r="X64" s="13">
        <f t="shared" si="7"/>
        <v>0</v>
      </c>
      <c r="Y64" s="13">
        <f t="shared" si="7"/>
        <v>0</v>
      </c>
      <c r="Z64" s="14">
        <f t="shared" si="7"/>
        <v>79.99999689909212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-2440.0328330206376</v>
      </c>
      <c r="L65" s="13">
        <f t="shared" si="7"/>
        <v>558.784176847004</v>
      </c>
      <c r="M65" s="13">
        <f t="shared" si="7"/>
        <v>11131.163859111792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25352.37366003063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100.20634758593619</v>
      </c>
      <c r="C66" s="15">
        <f t="shared" si="7"/>
        <v>0</v>
      </c>
      <c r="D66" s="4">
        <f t="shared" si="7"/>
        <v>75.96445714285714</v>
      </c>
      <c r="E66" s="16">
        <f t="shared" si="7"/>
        <v>75.96445714285714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86.02997157851992</v>
      </c>
      <c r="X66" s="16">
        <f t="shared" si="7"/>
        <v>0</v>
      </c>
      <c r="Y66" s="16">
        <f t="shared" si="7"/>
        <v>0</v>
      </c>
      <c r="Z66" s="17">
        <f t="shared" si="7"/>
        <v>75.96445714285714</v>
      </c>
    </row>
    <row r="67" spans="1:26" ht="12.75" hidden="1">
      <c r="A67" s="41" t="s">
        <v>287</v>
      </c>
      <c r="B67" s="24">
        <v>157432513</v>
      </c>
      <c r="C67" s="24"/>
      <c r="D67" s="25">
        <v>140592239</v>
      </c>
      <c r="E67" s="26">
        <v>140592239</v>
      </c>
      <c r="F67" s="26">
        <v>9618897</v>
      </c>
      <c r="G67" s="26">
        <v>24779502</v>
      </c>
      <c r="H67" s="26">
        <v>9804167</v>
      </c>
      <c r="I67" s="26">
        <v>44202566</v>
      </c>
      <c r="J67" s="26">
        <v>7983875</v>
      </c>
      <c r="K67" s="26">
        <v>9645664</v>
      </c>
      <c r="L67" s="26">
        <v>7910284</v>
      </c>
      <c r="M67" s="26">
        <v>25539823</v>
      </c>
      <c r="N67" s="26"/>
      <c r="O67" s="26"/>
      <c r="P67" s="26"/>
      <c r="Q67" s="26"/>
      <c r="R67" s="26"/>
      <c r="S67" s="26"/>
      <c r="T67" s="26"/>
      <c r="U67" s="26"/>
      <c r="V67" s="26">
        <v>69742389</v>
      </c>
      <c r="W67" s="26">
        <v>76332346</v>
      </c>
      <c r="X67" s="26"/>
      <c r="Y67" s="25"/>
      <c r="Z67" s="27">
        <v>140592239</v>
      </c>
    </row>
    <row r="68" spans="1:26" ht="12.75" hidden="1">
      <c r="A68" s="37" t="s">
        <v>31</v>
      </c>
      <c r="B68" s="19">
        <v>13931288</v>
      </c>
      <c r="C68" s="19"/>
      <c r="D68" s="20">
        <v>15649762</v>
      </c>
      <c r="E68" s="21">
        <v>15649762</v>
      </c>
      <c r="F68" s="21">
        <v>-87182</v>
      </c>
      <c r="G68" s="21">
        <v>16747349</v>
      </c>
      <c r="H68" s="21">
        <v>5251</v>
      </c>
      <c r="I68" s="21">
        <v>16665418</v>
      </c>
      <c r="J68" s="21">
        <v>308707</v>
      </c>
      <c r="K68" s="21">
        <v>1882936</v>
      </c>
      <c r="L68" s="21">
        <v>1375790</v>
      </c>
      <c r="M68" s="21">
        <v>3567433</v>
      </c>
      <c r="N68" s="21"/>
      <c r="O68" s="21"/>
      <c r="P68" s="21"/>
      <c r="Q68" s="21"/>
      <c r="R68" s="21"/>
      <c r="S68" s="21"/>
      <c r="T68" s="21"/>
      <c r="U68" s="21"/>
      <c r="V68" s="21">
        <v>20232851</v>
      </c>
      <c r="W68" s="21">
        <v>15649762</v>
      </c>
      <c r="X68" s="21"/>
      <c r="Y68" s="20"/>
      <c r="Z68" s="23">
        <v>15649762</v>
      </c>
    </row>
    <row r="69" spans="1:26" ht="12.75" hidden="1">
      <c r="A69" s="38" t="s">
        <v>32</v>
      </c>
      <c r="B69" s="19">
        <v>116151741</v>
      </c>
      <c r="C69" s="19"/>
      <c r="D69" s="20">
        <v>96942477</v>
      </c>
      <c r="E69" s="21">
        <v>96942477</v>
      </c>
      <c r="F69" s="21">
        <v>9706079</v>
      </c>
      <c r="G69" s="21">
        <v>2647623</v>
      </c>
      <c r="H69" s="21">
        <v>7047104</v>
      </c>
      <c r="I69" s="21">
        <v>19400806</v>
      </c>
      <c r="J69" s="21">
        <v>4860122</v>
      </c>
      <c r="K69" s="21">
        <v>4921548</v>
      </c>
      <c r="L69" s="21">
        <v>3627624</v>
      </c>
      <c r="M69" s="21">
        <v>13409294</v>
      </c>
      <c r="N69" s="21"/>
      <c r="O69" s="21"/>
      <c r="P69" s="21"/>
      <c r="Q69" s="21"/>
      <c r="R69" s="21"/>
      <c r="S69" s="21"/>
      <c r="T69" s="21"/>
      <c r="U69" s="21"/>
      <c r="V69" s="21">
        <v>32810100</v>
      </c>
      <c r="W69" s="21">
        <v>48494971</v>
      </c>
      <c r="X69" s="21"/>
      <c r="Y69" s="20"/>
      <c r="Z69" s="23">
        <v>96942477</v>
      </c>
    </row>
    <row r="70" spans="1:26" ht="12.75" hidden="1">
      <c r="A70" s="39" t="s">
        <v>103</v>
      </c>
      <c r="B70" s="19">
        <v>40509743</v>
      </c>
      <c r="C70" s="19"/>
      <c r="D70" s="20">
        <v>33245650</v>
      </c>
      <c r="E70" s="21">
        <v>33245650</v>
      </c>
      <c r="F70" s="21">
        <v>3723266</v>
      </c>
      <c r="G70" s="21">
        <v>-3679664</v>
      </c>
      <c r="H70" s="21">
        <v>594519</v>
      </c>
      <c r="I70" s="21">
        <v>638121</v>
      </c>
      <c r="J70" s="21">
        <v>-1000587</v>
      </c>
      <c r="K70" s="21">
        <v>423716</v>
      </c>
      <c r="L70" s="21">
        <v>-300531</v>
      </c>
      <c r="M70" s="21">
        <v>-877402</v>
      </c>
      <c r="N70" s="21"/>
      <c r="O70" s="21"/>
      <c r="P70" s="21"/>
      <c r="Q70" s="21"/>
      <c r="R70" s="21"/>
      <c r="S70" s="21"/>
      <c r="T70" s="21"/>
      <c r="U70" s="21"/>
      <c r="V70" s="21">
        <v>-239281</v>
      </c>
      <c r="W70" s="21">
        <v>16124653</v>
      </c>
      <c r="X70" s="21"/>
      <c r="Y70" s="20"/>
      <c r="Z70" s="23">
        <v>33245650</v>
      </c>
    </row>
    <row r="71" spans="1:26" ht="12.75" hidden="1">
      <c r="A71" s="39" t="s">
        <v>104</v>
      </c>
      <c r="B71" s="19">
        <v>36177092</v>
      </c>
      <c r="C71" s="19"/>
      <c r="D71" s="20">
        <v>32556191</v>
      </c>
      <c r="E71" s="21">
        <v>32556191</v>
      </c>
      <c r="F71" s="21">
        <v>3382214</v>
      </c>
      <c r="G71" s="21">
        <v>3722084</v>
      </c>
      <c r="H71" s="21">
        <v>3831982</v>
      </c>
      <c r="I71" s="21">
        <v>10936280</v>
      </c>
      <c r="J71" s="21">
        <v>3425668</v>
      </c>
      <c r="K71" s="21">
        <v>2337764</v>
      </c>
      <c r="L71" s="21">
        <v>1779128</v>
      </c>
      <c r="M71" s="21">
        <v>7542560</v>
      </c>
      <c r="N71" s="21"/>
      <c r="O71" s="21"/>
      <c r="P71" s="21"/>
      <c r="Q71" s="21"/>
      <c r="R71" s="21"/>
      <c r="S71" s="21"/>
      <c r="T71" s="21"/>
      <c r="U71" s="21"/>
      <c r="V71" s="21">
        <v>18478840</v>
      </c>
      <c r="W71" s="21">
        <v>16800000</v>
      </c>
      <c r="X71" s="21"/>
      <c r="Y71" s="20"/>
      <c r="Z71" s="23">
        <v>32556191</v>
      </c>
    </row>
    <row r="72" spans="1:26" ht="12.75" hidden="1">
      <c r="A72" s="39" t="s">
        <v>105</v>
      </c>
      <c r="B72" s="19">
        <v>23388524</v>
      </c>
      <c r="C72" s="19"/>
      <c r="D72" s="20">
        <v>18241188</v>
      </c>
      <c r="E72" s="21">
        <v>18241188</v>
      </c>
      <c r="F72" s="21">
        <v>1521334</v>
      </c>
      <c r="G72" s="21">
        <v>1528844</v>
      </c>
      <c r="H72" s="21">
        <v>1536093</v>
      </c>
      <c r="I72" s="21">
        <v>4586271</v>
      </c>
      <c r="J72" s="21">
        <v>1452504</v>
      </c>
      <c r="K72" s="21">
        <v>1322052</v>
      </c>
      <c r="L72" s="21">
        <v>1304899</v>
      </c>
      <c r="M72" s="21">
        <v>4079455</v>
      </c>
      <c r="N72" s="21"/>
      <c r="O72" s="21"/>
      <c r="P72" s="21"/>
      <c r="Q72" s="21"/>
      <c r="R72" s="21"/>
      <c r="S72" s="21"/>
      <c r="T72" s="21"/>
      <c r="U72" s="21"/>
      <c r="V72" s="21">
        <v>8665726</v>
      </c>
      <c r="W72" s="21">
        <v>9120594</v>
      </c>
      <c r="X72" s="21"/>
      <c r="Y72" s="20"/>
      <c r="Z72" s="23">
        <v>18241188</v>
      </c>
    </row>
    <row r="73" spans="1:26" ht="12.75" hidden="1">
      <c r="A73" s="39" t="s">
        <v>106</v>
      </c>
      <c r="B73" s="19">
        <v>16076382</v>
      </c>
      <c r="C73" s="19"/>
      <c r="D73" s="20">
        <v>12899448</v>
      </c>
      <c r="E73" s="21">
        <v>12899448</v>
      </c>
      <c r="F73" s="21">
        <v>1079265</v>
      </c>
      <c r="G73" s="21">
        <v>1076359</v>
      </c>
      <c r="H73" s="21">
        <v>1084510</v>
      </c>
      <c r="I73" s="21">
        <v>3240134</v>
      </c>
      <c r="J73" s="21">
        <v>982537</v>
      </c>
      <c r="K73" s="21">
        <v>842280</v>
      </c>
      <c r="L73" s="21">
        <v>837252</v>
      </c>
      <c r="M73" s="21">
        <v>2662069</v>
      </c>
      <c r="N73" s="21"/>
      <c r="O73" s="21"/>
      <c r="P73" s="21"/>
      <c r="Q73" s="21"/>
      <c r="R73" s="21"/>
      <c r="S73" s="21"/>
      <c r="T73" s="21"/>
      <c r="U73" s="21"/>
      <c r="V73" s="21">
        <v>5902203</v>
      </c>
      <c r="W73" s="21">
        <v>6449724</v>
      </c>
      <c r="X73" s="21"/>
      <c r="Y73" s="20"/>
      <c r="Z73" s="23">
        <v>12899448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>
        <v>-4264</v>
      </c>
      <c r="L74" s="21">
        <v>6876</v>
      </c>
      <c r="M74" s="21">
        <v>2612</v>
      </c>
      <c r="N74" s="21"/>
      <c r="O74" s="21"/>
      <c r="P74" s="21"/>
      <c r="Q74" s="21"/>
      <c r="R74" s="21"/>
      <c r="S74" s="21"/>
      <c r="T74" s="21"/>
      <c r="U74" s="21"/>
      <c r="V74" s="21">
        <v>2612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27349484</v>
      </c>
      <c r="C75" s="28"/>
      <c r="D75" s="29">
        <v>28000000</v>
      </c>
      <c r="E75" s="30">
        <v>28000000</v>
      </c>
      <c r="F75" s="30"/>
      <c r="G75" s="30">
        <v>5384530</v>
      </c>
      <c r="H75" s="30">
        <v>2751812</v>
      </c>
      <c r="I75" s="30">
        <v>8136342</v>
      </c>
      <c r="J75" s="30">
        <v>2815046</v>
      </c>
      <c r="K75" s="30">
        <v>2841180</v>
      </c>
      <c r="L75" s="30">
        <v>2906870</v>
      </c>
      <c r="M75" s="30">
        <v>8563096</v>
      </c>
      <c r="N75" s="30"/>
      <c r="O75" s="30"/>
      <c r="P75" s="30"/>
      <c r="Q75" s="30"/>
      <c r="R75" s="30"/>
      <c r="S75" s="30"/>
      <c r="T75" s="30"/>
      <c r="U75" s="30"/>
      <c r="V75" s="30">
        <v>16699438</v>
      </c>
      <c r="W75" s="30">
        <v>12187613</v>
      </c>
      <c r="X75" s="30"/>
      <c r="Y75" s="29"/>
      <c r="Z75" s="31">
        <v>28000000</v>
      </c>
    </row>
    <row r="76" spans="1:26" ht="12.75" hidden="1">
      <c r="A76" s="42" t="s">
        <v>288</v>
      </c>
      <c r="B76" s="32">
        <v>67563204</v>
      </c>
      <c r="C76" s="32"/>
      <c r="D76" s="33">
        <v>119122902</v>
      </c>
      <c r="E76" s="34">
        <v>119122902</v>
      </c>
      <c r="F76" s="34">
        <v>8367392</v>
      </c>
      <c r="G76" s="34">
        <v>4839753</v>
      </c>
      <c r="H76" s="34">
        <v>7106874</v>
      </c>
      <c r="I76" s="34">
        <v>20314019</v>
      </c>
      <c r="J76" s="34">
        <v>7699050</v>
      </c>
      <c r="K76" s="34">
        <v>4372917</v>
      </c>
      <c r="L76" s="34">
        <v>1993397</v>
      </c>
      <c r="M76" s="34">
        <v>14065364</v>
      </c>
      <c r="N76" s="34"/>
      <c r="O76" s="34"/>
      <c r="P76" s="34"/>
      <c r="Q76" s="34"/>
      <c r="R76" s="34"/>
      <c r="S76" s="34"/>
      <c r="T76" s="34"/>
      <c r="U76" s="34"/>
      <c r="V76" s="34">
        <v>34379383</v>
      </c>
      <c r="W76" s="34">
        <v>59466126</v>
      </c>
      <c r="X76" s="34"/>
      <c r="Y76" s="33"/>
      <c r="Z76" s="35">
        <v>119122902</v>
      </c>
    </row>
    <row r="77" spans="1:26" ht="12.75" hidden="1">
      <c r="A77" s="37" t="s">
        <v>31</v>
      </c>
      <c r="B77" s="19">
        <v>5722798</v>
      </c>
      <c r="C77" s="19"/>
      <c r="D77" s="20">
        <v>13649762</v>
      </c>
      <c r="E77" s="21">
        <v>13649762</v>
      </c>
      <c r="F77" s="21">
        <v>677718</v>
      </c>
      <c r="G77" s="21">
        <v>793560</v>
      </c>
      <c r="H77" s="21">
        <v>775083</v>
      </c>
      <c r="I77" s="21">
        <v>2246361</v>
      </c>
      <c r="J77" s="21">
        <v>1423137</v>
      </c>
      <c r="K77" s="21">
        <v>749895</v>
      </c>
      <c r="L77" s="21">
        <v>522112</v>
      </c>
      <c r="M77" s="21">
        <v>2695144</v>
      </c>
      <c r="N77" s="21"/>
      <c r="O77" s="21"/>
      <c r="P77" s="21"/>
      <c r="Q77" s="21"/>
      <c r="R77" s="21"/>
      <c r="S77" s="21"/>
      <c r="T77" s="21"/>
      <c r="U77" s="21"/>
      <c r="V77" s="21">
        <v>4941505</v>
      </c>
      <c r="W77" s="21">
        <v>6824880</v>
      </c>
      <c r="X77" s="21"/>
      <c r="Y77" s="20"/>
      <c r="Z77" s="23">
        <v>13649762</v>
      </c>
    </row>
    <row r="78" spans="1:26" ht="12.75" hidden="1">
      <c r="A78" s="38" t="s">
        <v>32</v>
      </c>
      <c r="B78" s="19">
        <v>34434487</v>
      </c>
      <c r="C78" s="19"/>
      <c r="D78" s="20">
        <v>84203092</v>
      </c>
      <c r="E78" s="21">
        <v>84203092</v>
      </c>
      <c r="F78" s="21">
        <v>7689674</v>
      </c>
      <c r="G78" s="21">
        <v>4046193</v>
      </c>
      <c r="H78" s="21">
        <v>6331791</v>
      </c>
      <c r="I78" s="21">
        <v>18067658</v>
      </c>
      <c r="J78" s="21">
        <v>6275913</v>
      </c>
      <c r="K78" s="21">
        <v>3623022</v>
      </c>
      <c r="L78" s="21">
        <v>1471285</v>
      </c>
      <c r="M78" s="21">
        <v>11370220</v>
      </c>
      <c r="N78" s="21"/>
      <c r="O78" s="21"/>
      <c r="P78" s="21"/>
      <c r="Q78" s="21"/>
      <c r="R78" s="21"/>
      <c r="S78" s="21"/>
      <c r="T78" s="21"/>
      <c r="U78" s="21"/>
      <c r="V78" s="21">
        <v>29437878</v>
      </c>
      <c r="W78" s="21">
        <v>42156246</v>
      </c>
      <c r="X78" s="21"/>
      <c r="Y78" s="20"/>
      <c r="Z78" s="23">
        <v>84203092</v>
      </c>
    </row>
    <row r="79" spans="1:26" ht="12.75" hidden="1">
      <c r="A79" s="39" t="s">
        <v>103</v>
      </c>
      <c r="B79" s="19">
        <v>21691953</v>
      </c>
      <c r="C79" s="19"/>
      <c r="D79" s="20">
        <v>33245650</v>
      </c>
      <c r="E79" s="21">
        <v>33245650</v>
      </c>
      <c r="F79" s="21">
        <v>4580086</v>
      </c>
      <c r="G79" s="21">
        <v>1914341</v>
      </c>
      <c r="H79" s="21">
        <v>4826542</v>
      </c>
      <c r="I79" s="21">
        <v>11320969</v>
      </c>
      <c r="J79" s="21">
        <v>3871358</v>
      </c>
      <c r="K79" s="21">
        <v>2259128</v>
      </c>
      <c r="L79" s="21">
        <v>579775</v>
      </c>
      <c r="M79" s="21">
        <v>6710261</v>
      </c>
      <c r="N79" s="21"/>
      <c r="O79" s="21"/>
      <c r="P79" s="21"/>
      <c r="Q79" s="21"/>
      <c r="R79" s="21"/>
      <c r="S79" s="21"/>
      <c r="T79" s="21"/>
      <c r="U79" s="21"/>
      <c r="V79" s="21">
        <v>18031230</v>
      </c>
      <c r="W79" s="21">
        <v>16500000</v>
      </c>
      <c r="X79" s="21"/>
      <c r="Y79" s="20"/>
      <c r="Z79" s="23">
        <v>33245650</v>
      </c>
    </row>
    <row r="80" spans="1:26" ht="12.75" hidden="1">
      <c r="A80" s="39" t="s">
        <v>104</v>
      </c>
      <c r="B80" s="19">
        <v>4501131</v>
      </c>
      <c r="C80" s="19"/>
      <c r="D80" s="20">
        <v>26044953</v>
      </c>
      <c r="E80" s="21">
        <v>26044953</v>
      </c>
      <c r="F80" s="21">
        <v>2559925</v>
      </c>
      <c r="G80" s="21">
        <v>815815</v>
      </c>
      <c r="H80" s="21">
        <v>408776</v>
      </c>
      <c r="I80" s="21">
        <v>3784516</v>
      </c>
      <c r="J80" s="21">
        <v>988719</v>
      </c>
      <c r="K80" s="21">
        <v>527885</v>
      </c>
      <c r="L80" s="21">
        <v>390035</v>
      </c>
      <c r="M80" s="21">
        <v>1906639</v>
      </c>
      <c r="N80" s="21"/>
      <c r="O80" s="21"/>
      <c r="P80" s="21"/>
      <c r="Q80" s="21"/>
      <c r="R80" s="21"/>
      <c r="S80" s="21"/>
      <c r="T80" s="21"/>
      <c r="U80" s="21"/>
      <c r="V80" s="21">
        <v>5691155</v>
      </c>
      <c r="W80" s="21">
        <v>13200000</v>
      </c>
      <c r="X80" s="21"/>
      <c r="Y80" s="20"/>
      <c r="Z80" s="23">
        <v>26044953</v>
      </c>
    </row>
    <row r="81" spans="1:26" ht="12.75" hidden="1">
      <c r="A81" s="39" t="s">
        <v>105</v>
      </c>
      <c r="B81" s="19">
        <v>4266703</v>
      </c>
      <c r="C81" s="19"/>
      <c r="D81" s="20">
        <v>14592931</v>
      </c>
      <c r="E81" s="21">
        <v>14592931</v>
      </c>
      <c r="F81" s="21">
        <v>110423</v>
      </c>
      <c r="G81" s="21">
        <v>715426</v>
      </c>
      <c r="H81" s="21">
        <v>780773</v>
      </c>
      <c r="I81" s="21">
        <v>1606622</v>
      </c>
      <c r="J81" s="21">
        <v>859790</v>
      </c>
      <c r="K81" s="21">
        <v>450630</v>
      </c>
      <c r="L81" s="21">
        <v>294818</v>
      </c>
      <c r="M81" s="21">
        <v>1605238</v>
      </c>
      <c r="N81" s="21"/>
      <c r="O81" s="21"/>
      <c r="P81" s="21"/>
      <c r="Q81" s="21"/>
      <c r="R81" s="21"/>
      <c r="S81" s="21"/>
      <c r="T81" s="21"/>
      <c r="U81" s="21"/>
      <c r="V81" s="21">
        <v>3211860</v>
      </c>
      <c r="W81" s="21">
        <v>7296468</v>
      </c>
      <c r="X81" s="21"/>
      <c r="Y81" s="20"/>
      <c r="Z81" s="23">
        <v>14592931</v>
      </c>
    </row>
    <row r="82" spans="1:26" ht="12.75" hidden="1">
      <c r="A82" s="39" t="s">
        <v>106</v>
      </c>
      <c r="B82" s="19">
        <v>3877273</v>
      </c>
      <c r="C82" s="19"/>
      <c r="D82" s="20">
        <v>10319558</v>
      </c>
      <c r="E82" s="21">
        <v>10319558</v>
      </c>
      <c r="F82" s="21">
        <v>337394</v>
      </c>
      <c r="G82" s="21">
        <v>414677</v>
      </c>
      <c r="H82" s="21">
        <v>232022</v>
      </c>
      <c r="I82" s="21">
        <v>984093</v>
      </c>
      <c r="J82" s="21">
        <v>407765</v>
      </c>
      <c r="K82" s="21">
        <v>281336</v>
      </c>
      <c r="L82" s="21">
        <v>168235</v>
      </c>
      <c r="M82" s="21">
        <v>857336</v>
      </c>
      <c r="N82" s="21"/>
      <c r="O82" s="21"/>
      <c r="P82" s="21"/>
      <c r="Q82" s="21"/>
      <c r="R82" s="21"/>
      <c r="S82" s="21"/>
      <c r="T82" s="21"/>
      <c r="U82" s="21"/>
      <c r="V82" s="21">
        <v>1841429</v>
      </c>
      <c r="W82" s="21">
        <v>5159778</v>
      </c>
      <c r="X82" s="21"/>
      <c r="Y82" s="20"/>
      <c r="Z82" s="23">
        <v>10319558</v>
      </c>
    </row>
    <row r="83" spans="1:26" ht="12.75" hidden="1">
      <c r="A83" s="39" t="s">
        <v>107</v>
      </c>
      <c r="B83" s="19">
        <v>97427</v>
      </c>
      <c r="C83" s="19"/>
      <c r="D83" s="20"/>
      <c r="E83" s="21"/>
      <c r="F83" s="21">
        <v>101846</v>
      </c>
      <c r="G83" s="21">
        <v>185934</v>
      </c>
      <c r="H83" s="21">
        <v>83678</v>
      </c>
      <c r="I83" s="21">
        <v>371458</v>
      </c>
      <c r="J83" s="21">
        <v>148281</v>
      </c>
      <c r="K83" s="21">
        <v>104043</v>
      </c>
      <c r="L83" s="21">
        <v>38422</v>
      </c>
      <c r="M83" s="21">
        <v>290746</v>
      </c>
      <c r="N83" s="21"/>
      <c r="O83" s="21"/>
      <c r="P83" s="21"/>
      <c r="Q83" s="21"/>
      <c r="R83" s="21"/>
      <c r="S83" s="21"/>
      <c r="T83" s="21"/>
      <c r="U83" s="21"/>
      <c r="V83" s="21">
        <v>662204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27405919</v>
      </c>
      <c r="C84" s="28"/>
      <c r="D84" s="29">
        <v>21270048</v>
      </c>
      <c r="E84" s="30">
        <v>21270048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10485000</v>
      </c>
      <c r="X84" s="30"/>
      <c r="Y84" s="29"/>
      <c r="Z84" s="31">
        <v>21270048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10942987</v>
      </c>
      <c r="F5" s="358">
        <f t="shared" si="0"/>
        <v>10942987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5471494</v>
      </c>
      <c r="Y5" s="358">
        <f t="shared" si="0"/>
        <v>-5471494</v>
      </c>
      <c r="Z5" s="359">
        <f>+IF(X5&lt;&gt;0,+(Y5/X5)*100,0)</f>
        <v>-100</v>
      </c>
      <c r="AA5" s="360">
        <f>+AA6+AA8+AA11+AA13+AA15</f>
        <v>10942987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8763710</v>
      </c>
      <c r="F6" s="59">
        <f t="shared" si="1"/>
        <v>8763710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4381855</v>
      </c>
      <c r="Y6" s="59">
        <f t="shared" si="1"/>
        <v>-4381855</v>
      </c>
      <c r="Z6" s="61">
        <f>+IF(X6&lt;&gt;0,+(Y6/X6)*100,0)</f>
        <v>-100</v>
      </c>
      <c r="AA6" s="62">
        <f t="shared" si="1"/>
        <v>8763710</v>
      </c>
    </row>
    <row r="7" spans="1:27" ht="12.75">
      <c r="A7" s="291" t="s">
        <v>230</v>
      </c>
      <c r="B7" s="142"/>
      <c r="C7" s="60"/>
      <c r="D7" s="340"/>
      <c r="E7" s="60">
        <v>8763710</v>
      </c>
      <c r="F7" s="59">
        <v>8763710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4381855</v>
      </c>
      <c r="Y7" s="59">
        <v>-4381855</v>
      </c>
      <c r="Z7" s="61">
        <v>-100</v>
      </c>
      <c r="AA7" s="62">
        <v>8763710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919277</v>
      </c>
      <c r="F8" s="59">
        <f t="shared" si="2"/>
        <v>919277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459639</v>
      </c>
      <c r="Y8" s="59">
        <f t="shared" si="2"/>
        <v>-459639</v>
      </c>
      <c r="Z8" s="61">
        <f>+IF(X8&lt;&gt;0,+(Y8/X8)*100,0)</f>
        <v>-100</v>
      </c>
      <c r="AA8" s="62">
        <f>SUM(AA9:AA10)</f>
        <v>919277</v>
      </c>
    </row>
    <row r="9" spans="1:27" ht="12.75">
      <c r="A9" s="291" t="s">
        <v>231</v>
      </c>
      <c r="B9" s="142"/>
      <c r="C9" s="60"/>
      <c r="D9" s="340"/>
      <c r="E9" s="60">
        <v>919277</v>
      </c>
      <c r="F9" s="59">
        <v>919277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459639</v>
      </c>
      <c r="Y9" s="59">
        <v>-459639</v>
      </c>
      <c r="Z9" s="61">
        <v>-100</v>
      </c>
      <c r="AA9" s="62">
        <v>919277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610000</v>
      </c>
      <c r="F11" s="364">
        <f t="shared" si="3"/>
        <v>610000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305000</v>
      </c>
      <c r="Y11" s="364">
        <f t="shared" si="3"/>
        <v>-305000</v>
      </c>
      <c r="Z11" s="365">
        <f>+IF(X11&lt;&gt;0,+(Y11/X11)*100,0)</f>
        <v>-100</v>
      </c>
      <c r="AA11" s="366">
        <f t="shared" si="3"/>
        <v>610000</v>
      </c>
    </row>
    <row r="12" spans="1:27" ht="12.75">
      <c r="A12" s="291" t="s">
        <v>233</v>
      </c>
      <c r="B12" s="136"/>
      <c r="C12" s="60"/>
      <c r="D12" s="340"/>
      <c r="E12" s="60">
        <v>610000</v>
      </c>
      <c r="F12" s="59">
        <v>610000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305000</v>
      </c>
      <c r="Y12" s="59">
        <v>-305000</v>
      </c>
      <c r="Z12" s="61">
        <v>-100</v>
      </c>
      <c r="AA12" s="62">
        <v>610000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650000</v>
      </c>
      <c r="F15" s="59">
        <f t="shared" si="5"/>
        <v>650000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325000</v>
      </c>
      <c r="Y15" s="59">
        <f t="shared" si="5"/>
        <v>-325000</v>
      </c>
      <c r="Z15" s="61">
        <f>+IF(X15&lt;&gt;0,+(Y15/X15)*100,0)</f>
        <v>-100</v>
      </c>
      <c r="AA15" s="62">
        <f>SUM(AA16:AA20)</f>
        <v>650000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650000</v>
      </c>
      <c r="F20" s="59">
        <v>650000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325000</v>
      </c>
      <c r="Y20" s="59">
        <v>-325000</v>
      </c>
      <c r="Z20" s="61">
        <v>-100</v>
      </c>
      <c r="AA20" s="62">
        <v>650000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42120</v>
      </c>
      <c r="F22" s="345">
        <f t="shared" si="6"/>
        <v>42120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21060</v>
      </c>
      <c r="Y22" s="345">
        <f t="shared" si="6"/>
        <v>-21060</v>
      </c>
      <c r="Z22" s="336">
        <f>+IF(X22&lt;&gt;0,+(Y22/X22)*100,0)</f>
        <v>-100</v>
      </c>
      <c r="AA22" s="350">
        <f>SUM(AA23:AA32)</f>
        <v>42120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42120</v>
      </c>
      <c r="F25" s="59">
        <v>42120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21060</v>
      </c>
      <c r="Y25" s="59">
        <v>-21060</v>
      </c>
      <c r="Z25" s="61">
        <v>-100</v>
      </c>
      <c r="AA25" s="62">
        <v>42120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757600</v>
      </c>
      <c r="F37" s="345">
        <f t="shared" si="8"/>
        <v>757600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378800</v>
      </c>
      <c r="Y37" s="345">
        <f t="shared" si="8"/>
        <v>-378800</v>
      </c>
      <c r="Z37" s="336">
        <f>+IF(X37&lt;&gt;0,+(Y37/X37)*100,0)</f>
        <v>-100</v>
      </c>
      <c r="AA37" s="350">
        <f t="shared" si="8"/>
        <v>757600</v>
      </c>
    </row>
    <row r="38" spans="1:27" ht="12.75">
      <c r="A38" s="361" t="s">
        <v>214</v>
      </c>
      <c r="B38" s="142"/>
      <c r="C38" s="60"/>
      <c r="D38" s="340"/>
      <c r="E38" s="60">
        <v>757600</v>
      </c>
      <c r="F38" s="59">
        <v>757600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378800</v>
      </c>
      <c r="Y38" s="59">
        <v>-378800</v>
      </c>
      <c r="Z38" s="61">
        <v>-100</v>
      </c>
      <c r="AA38" s="62">
        <v>757600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2930390</v>
      </c>
      <c r="F40" s="345">
        <f t="shared" si="9"/>
        <v>2930390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1465195</v>
      </c>
      <c r="Y40" s="345">
        <f t="shared" si="9"/>
        <v>-1465195</v>
      </c>
      <c r="Z40" s="336">
        <f>+IF(X40&lt;&gt;0,+(Y40/X40)*100,0)</f>
        <v>-100</v>
      </c>
      <c r="AA40" s="350">
        <f>SUM(AA41:AA49)</f>
        <v>2930390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2930390</v>
      </c>
      <c r="F43" s="370">
        <v>2930390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1465195</v>
      </c>
      <c r="Y43" s="370">
        <v>-1465195</v>
      </c>
      <c r="Z43" s="371">
        <v>-100</v>
      </c>
      <c r="AA43" s="303">
        <v>2930390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14673097</v>
      </c>
      <c r="F60" s="264">
        <f t="shared" si="14"/>
        <v>14673097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7336549</v>
      </c>
      <c r="Y60" s="264">
        <f t="shared" si="14"/>
        <v>-7336549</v>
      </c>
      <c r="Z60" s="337">
        <f>+IF(X60&lt;&gt;0,+(Y60/X60)*100,0)</f>
        <v>-100</v>
      </c>
      <c r="AA60" s="232">
        <f>+AA57+AA54+AA51+AA40+AA37+AA34+AA22+AA5</f>
        <v>14673097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83791433</v>
      </c>
      <c r="D5" s="153">
        <f>SUM(D6:D8)</f>
        <v>0</v>
      </c>
      <c r="E5" s="154">
        <f t="shared" si="0"/>
        <v>88676633</v>
      </c>
      <c r="F5" s="100">
        <f t="shared" si="0"/>
        <v>88676633</v>
      </c>
      <c r="G5" s="100">
        <f t="shared" si="0"/>
        <v>-42006</v>
      </c>
      <c r="H5" s="100">
        <f t="shared" si="0"/>
        <v>22194727</v>
      </c>
      <c r="I5" s="100">
        <f t="shared" si="0"/>
        <v>2770186</v>
      </c>
      <c r="J5" s="100">
        <f t="shared" si="0"/>
        <v>24922907</v>
      </c>
      <c r="K5" s="100">
        <f t="shared" si="0"/>
        <v>13063687</v>
      </c>
      <c r="L5" s="100">
        <f t="shared" si="0"/>
        <v>4801190</v>
      </c>
      <c r="M5" s="100">
        <f t="shared" si="0"/>
        <v>4307805</v>
      </c>
      <c r="N5" s="100">
        <f t="shared" si="0"/>
        <v>22172682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47095589</v>
      </c>
      <c r="X5" s="100">
        <f t="shared" si="0"/>
        <v>51975134</v>
      </c>
      <c r="Y5" s="100">
        <f t="shared" si="0"/>
        <v>-4879545</v>
      </c>
      <c r="Z5" s="137">
        <f>+IF(X5&lt;&gt;0,+(Y5/X5)*100,0)</f>
        <v>-9.388229763871315</v>
      </c>
      <c r="AA5" s="153">
        <f>SUM(AA6:AA8)</f>
        <v>88676633</v>
      </c>
    </row>
    <row r="6" spans="1:27" ht="12.75">
      <c r="A6" s="138" t="s">
        <v>75</v>
      </c>
      <c r="B6" s="136"/>
      <c r="C6" s="155">
        <v>23587960</v>
      </c>
      <c r="D6" s="155"/>
      <c r="E6" s="156">
        <v>24448838</v>
      </c>
      <c r="F6" s="60">
        <v>24448838</v>
      </c>
      <c r="G6" s="60"/>
      <c r="H6" s="60"/>
      <c r="I6" s="60"/>
      <c r="J6" s="60"/>
      <c r="K6" s="60">
        <v>5545471</v>
      </c>
      <c r="L6" s="60">
        <v>18010</v>
      </c>
      <c r="M6" s="60"/>
      <c r="N6" s="60">
        <v>5563481</v>
      </c>
      <c r="O6" s="60"/>
      <c r="P6" s="60"/>
      <c r="Q6" s="60"/>
      <c r="R6" s="60"/>
      <c r="S6" s="60"/>
      <c r="T6" s="60"/>
      <c r="U6" s="60"/>
      <c r="V6" s="60"/>
      <c r="W6" s="60">
        <v>5563481</v>
      </c>
      <c r="X6" s="60">
        <v>12224418</v>
      </c>
      <c r="Y6" s="60">
        <v>-6660937</v>
      </c>
      <c r="Z6" s="140">
        <v>-54.49</v>
      </c>
      <c r="AA6" s="155">
        <v>24448838</v>
      </c>
    </row>
    <row r="7" spans="1:27" ht="12.75">
      <c r="A7" s="138" t="s">
        <v>76</v>
      </c>
      <c r="B7" s="136"/>
      <c r="C7" s="157">
        <v>59940637</v>
      </c>
      <c r="D7" s="157"/>
      <c r="E7" s="158">
        <v>64227795</v>
      </c>
      <c r="F7" s="159">
        <v>64227795</v>
      </c>
      <c r="G7" s="159">
        <v>-45191</v>
      </c>
      <c r="H7" s="159">
        <v>22194727</v>
      </c>
      <c r="I7" s="159">
        <v>2770186</v>
      </c>
      <c r="J7" s="159">
        <v>24919722</v>
      </c>
      <c r="K7" s="159">
        <v>5430212</v>
      </c>
      <c r="L7" s="159">
        <v>4783180</v>
      </c>
      <c r="M7" s="159">
        <v>4307805</v>
      </c>
      <c r="N7" s="159">
        <v>14521197</v>
      </c>
      <c r="O7" s="159"/>
      <c r="P7" s="159"/>
      <c r="Q7" s="159"/>
      <c r="R7" s="159"/>
      <c r="S7" s="159"/>
      <c r="T7" s="159"/>
      <c r="U7" s="159"/>
      <c r="V7" s="159"/>
      <c r="W7" s="159">
        <v>39440919</v>
      </c>
      <c r="X7" s="159">
        <v>39750716</v>
      </c>
      <c r="Y7" s="159">
        <v>-309797</v>
      </c>
      <c r="Z7" s="141">
        <v>-0.78</v>
      </c>
      <c r="AA7" s="157">
        <v>64227795</v>
      </c>
    </row>
    <row r="8" spans="1:27" ht="12.75">
      <c r="A8" s="138" t="s">
        <v>77</v>
      </c>
      <c r="B8" s="136"/>
      <c r="C8" s="155">
        <v>262836</v>
      </c>
      <c r="D8" s="155"/>
      <c r="E8" s="156"/>
      <c r="F8" s="60"/>
      <c r="G8" s="60">
        <v>3185</v>
      </c>
      <c r="H8" s="60"/>
      <c r="I8" s="60"/>
      <c r="J8" s="60">
        <v>3185</v>
      </c>
      <c r="K8" s="60">
        <v>2088004</v>
      </c>
      <c r="L8" s="60"/>
      <c r="M8" s="60"/>
      <c r="N8" s="60">
        <v>2088004</v>
      </c>
      <c r="O8" s="60"/>
      <c r="P8" s="60"/>
      <c r="Q8" s="60"/>
      <c r="R8" s="60"/>
      <c r="S8" s="60"/>
      <c r="T8" s="60"/>
      <c r="U8" s="60"/>
      <c r="V8" s="60"/>
      <c r="W8" s="60">
        <v>2091189</v>
      </c>
      <c r="X8" s="60"/>
      <c r="Y8" s="60">
        <v>2091189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14952370</v>
      </c>
      <c r="D9" s="153">
        <f>SUM(D10:D14)</f>
        <v>0</v>
      </c>
      <c r="E9" s="154">
        <f t="shared" si="1"/>
        <v>26837783</v>
      </c>
      <c r="F9" s="100">
        <f t="shared" si="1"/>
        <v>26837783</v>
      </c>
      <c r="G9" s="100">
        <f t="shared" si="1"/>
        <v>28977</v>
      </c>
      <c r="H9" s="100">
        <f t="shared" si="1"/>
        <v>367220</v>
      </c>
      <c r="I9" s="100">
        <f t="shared" si="1"/>
        <v>180135</v>
      </c>
      <c r="J9" s="100">
        <f t="shared" si="1"/>
        <v>576332</v>
      </c>
      <c r="K9" s="100">
        <f t="shared" si="1"/>
        <v>2369118</v>
      </c>
      <c r="L9" s="100">
        <f t="shared" si="1"/>
        <v>997519</v>
      </c>
      <c r="M9" s="100">
        <f t="shared" si="1"/>
        <v>458697</v>
      </c>
      <c r="N9" s="100">
        <f t="shared" si="1"/>
        <v>3825334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4401666</v>
      </c>
      <c r="X9" s="100">
        <f t="shared" si="1"/>
        <v>17355558</v>
      </c>
      <c r="Y9" s="100">
        <f t="shared" si="1"/>
        <v>-12953892</v>
      </c>
      <c r="Z9" s="137">
        <f>+IF(X9&lt;&gt;0,+(Y9/X9)*100,0)</f>
        <v>-74.6382916642611</v>
      </c>
      <c r="AA9" s="153">
        <f>SUM(AA10:AA14)</f>
        <v>26837783</v>
      </c>
    </row>
    <row r="10" spans="1:27" ht="12.75">
      <c r="A10" s="138" t="s">
        <v>79</v>
      </c>
      <c r="B10" s="136"/>
      <c r="C10" s="155">
        <v>6132325</v>
      </c>
      <c r="D10" s="155"/>
      <c r="E10" s="156">
        <v>15706280</v>
      </c>
      <c r="F10" s="60">
        <v>15706280</v>
      </c>
      <c r="G10" s="60">
        <v>28977</v>
      </c>
      <c r="H10" s="60">
        <v>367220</v>
      </c>
      <c r="I10" s="60">
        <v>177635</v>
      </c>
      <c r="J10" s="60">
        <v>573832</v>
      </c>
      <c r="K10" s="60">
        <v>127119</v>
      </c>
      <c r="L10" s="60">
        <v>997519</v>
      </c>
      <c r="M10" s="60">
        <v>458697</v>
      </c>
      <c r="N10" s="60">
        <v>1583335</v>
      </c>
      <c r="O10" s="60"/>
      <c r="P10" s="60"/>
      <c r="Q10" s="60"/>
      <c r="R10" s="60"/>
      <c r="S10" s="60"/>
      <c r="T10" s="60"/>
      <c r="U10" s="60"/>
      <c r="V10" s="60"/>
      <c r="W10" s="60">
        <v>2157167</v>
      </c>
      <c r="X10" s="60">
        <v>11789808</v>
      </c>
      <c r="Y10" s="60">
        <v>-9632641</v>
      </c>
      <c r="Z10" s="140">
        <v>-81.7</v>
      </c>
      <c r="AA10" s="155">
        <v>15706280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>
        <v>2500</v>
      </c>
      <c r="J11" s="60">
        <v>2500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2500</v>
      </c>
      <c r="X11" s="60"/>
      <c r="Y11" s="60">
        <v>2500</v>
      </c>
      <c r="Z11" s="140">
        <v>0</v>
      </c>
      <c r="AA11" s="155"/>
    </row>
    <row r="12" spans="1:27" ht="12.75">
      <c r="A12" s="138" t="s">
        <v>81</v>
      </c>
      <c r="B12" s="136"/>
      <c r="C12" s="155">
        <v>6211255</v>
      </c>
      <c r="D12" s="155"/>
      <c r="E12" s="156">
        <v>8388845</v>
      </c>
      <c r="F12" s="60">
        <v>8388845</v>
      </c>
      <c r="G12" s="60"/>
      <c r="H12" s="60"/>
      <c r="I12" s="60"/>
      <c r="J12" s="60"/>
      <c r="K12" s="60">
        <v>1656452</v>
      </c>
      <c r="L12" s="60"/>
      <c r="M12" s="60"/>
      <c r="N12" s="60">
        <v>1656452</v>
      </c>
      <c r="O12" s="60"/>
      <c r="P12" s="60"/>
      <c r="Q12" s="60"/>
      <c r="R12" s="60"/>
      <c r="S12" s="60"/>
      <c r="T12" s="60"/>
      <c r="U12" s="60"/>
      <c r="V12" s="60"/>
      <c r="W12" s="60">
        <v>1656452</v>
      </c>
      <c r="X12" s="60">
        <v>4194420</v>
      </c>
      <c r="Y12" s="60">
        <v>-2537968</v>
      </c>
      <c r="Z12" s="140">
        <v>-60.51</v>
      </c>
      <c r="AA12" s="155">
        <v>8388845</v>
      </c>
    </row>
    <row r="13" spans="1:27" ht="12.75">
      <c r="A13" s="138" t="s">
        <v>82</v>
      </c>
      <c r="B13" s="136"/>
      <c r="C13" s="155">
        <v>2608790</v>
      </c>
      <c r="D13" s="155"/>
      <c r="E13" s="156">
        <v>2742658</v>
      </c>
      <c r="F13" s="60">
        <v>2742658</v>
      </c>
      <c r="G13" s="60"/>
      <c r="H13" s="60"/>
      <c r="I13" s="60"/>
      <c r="J13" s="60"/>
      <c r="K13" s="60">
        <v>585547</v>
      </c>
      <c r="L13" s="60"/>
      <c r="M13" s="60"/>
      <c r="N13" s="60">
        <v>585547</v>
      </c>
      <c r="O13" s="60"/>
      <c r="P13" s="60"/>
      <c r="Q13" s="60"/>
      <c r="R13" s="60"/>
      <c r="S13" s="60"/>
      <c r="T13" s="60"/>
      <c r="U13" s="60"/>
      <c r="V13" s="60"/>
      <c r="W13" s="60">
        <v>585547</v>
      </c>
      <c r="X13" s="60">
        <v>1371330</v>
      </c>
      <c r="Y13" s="60">
        <v>-785783</v>
      </c>
      <c r="Z13" s="140">
        <v>-57.3</v>
      </c>
      <c r="AA13" s="155">
        <v>2742658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21819256</v>
      </c>
      <c r="D15" s="153">
        <f>SUM(D16:D18)</f>
        <v>0</v>
      </c>
      <c r="E15" s="154">
        <f t="shared" si="2"/>
        <v>22867006</v>
      </c>
      <c r="F15" s="100">
        <f t="shared" si="2"/>
        <v>22867006</v>
      </c>
      <c r="G15" s="100">
        <f t="shared" si="2"/>
        <v>0</v>
      </c>
      <c r="H15" s="100">
        <f t="shared" si="2"/>
        <v>59630</v>
      </c>
      <c r="I15" s="100">
        <f t="shared" si="2"/>
        <v>322358</v>
      </c>
      <c r="J15" s="100">
        <f t="shared" si="2"/>
        <v>381988</v>
      </c>
      <c r="K15" s="100">
        <f t="shared" si="2"/>
        <v>338791</v>
      </c>
      <c r="L15" s="100">
        <f t="shared" si="2"/>
        <v>2826050</v>
      </c>
      <c r="M15" s="100">
        <f t="shared" si="2"/>
        <v>3950077</v>
      </c>
      <c r="N15" s="100">
        <f t="shared" si="2"/>
        <v>7114918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7496906</v>
      </c>
      <c r="X15" s="100">
        <f t="shared" si="2"/>
        <v>14111352</v>
      </c>
      <c r="Y15" s="100">
        <f t="shared" si="2"/>
        <v>-6614446</v>
      </c>
      <c r="Z15" s="137">
        <f>+IF(X15&lt;&gt;0,+(Y15/X15)*100,0)</f>
        <v>-46.87322660507653</v>
      </c>
      <c r="AA15" s="153">
        <f>SUM(AA16:AA18)</f>
        <v>22867006</v>
      </c>
    </row>
    <row r="16" spans="1:27" ht="12.75">
      <c r="A16" s="138" t="s">
        <v>85</v>
      </c>
      <c r="B16" s="136"/>
      <c r="C16" s="155">
        <v>2888428</v>
      </c>
      <c r="D16" s="155"/>
      <c r="E16" s="156">
        <v>5669936</v>
      </c>
      <c r="F16" s="60">
        <v>5669936</v>
      </c>
      <c r="G16" s="60"/>
      <c r="H16" s="60"/>
      <c r="I16" s="60">
        <v>322358</v>
      </c>
      <c r="J16" s="60">
        <v>322358</v>
      </c>
      <c r="K16" s="60">
        <v>304431</v>
      </c>
      <c r="L16" s="60">
        <v>203253</v>
      </c>
      <c r="M16" s="60">
        <v>180091</v>
      </c>
      <c r="N16" s="60">
        <v>687775</v>
      </c>
      <c r="O16" s="60"/>
      <c r="P16" s="60"/>
      <c r="Q16" s="60"/>
      <c r="R16" s="60"/>
      <c r="S16" s="60"/>
      <c r="T16" s="60"/>
      <c r="U16" s="60"/>
      <c r="V16" s="60"/>
      <c r="W16" s="60">
        <v>1010133</v>
      </c>
      <c r="X16" s="60">
        <v>2834970</v>
      </c>
      <c r="Y16" s="60">
        <v>-1824837</v>
      </c>
      <c r="Z16" s="140">
        <v>-64.37</v>
      </c>
      <c r="AA16" s="155">
        <v>5669936</v>
      </c>
    </row>
    <row r="17" spans="1:27" ht="12.75">
      <c r="A17" s="138" t="s">
        <v>86</v>
      </c>
      <c r="B17" s="136"/>
      <c r="C17" s="155">
        <v>18930828</v>
      </c>
      <c r="D17" s="155"/>
      <c r="E17" s="156">
        <v>17197070</v>
      </c>
      <c r="F17" s="60">
        <v>17197070</v>
      </c>
      <c r="G17" s="60"/>
      <c r="H17" s="60">
        <v>59630</v>
      </c>
      <c r="I17" s="60"/>
      <c r="J17" s="60">
        <v>59630</v>
      </c>
      <c r="K17" s="60">
        <v>34360</v>
      </c>
      <c r="L17" s="60">
        <v>2622797</v>
      </c>
      <c r="M17" s="60">
        <v>3769986</v>
      </c>
      <c r="N17" s="60">
        <v>6427143</v>
      </c>
      <c r="O17" s="60"/>
      <c r="P17" s="60"/>
      <c r="Q17" s="60"/>
      <c r="R17" s="60"/>
      <c r="S17" s="60"/>
      <c r="T17" s="60"/>
      <c r="U17" s="60"/>
      <c r="V17" s="60"/>
      <c r="W17" s="60">
        <v>6486773</v>
      </c>
      <c r="X17" s="60">
        <v>11276382</v>
      </c>
      <c r="Y17" s="60">
        <v>-4789609</v>
      </c>
      <c r="Z17" s="140">
        <v>-42.47</v>
      </c>
      <c r="AA17" s="155">
        <v>17197070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155112931</v>
      </c>
      <c r="D19" s="153">
        <f>SUM(D20:D23)</f>
        <v>0</v>
      </c>
      <c r="E19" s="154">
        <f t="shared" si="3"/>
        <v>155262793</v>
      </c>
      <c r="F19" s="100">
        <f t="shared" si="3"/>
        <v>155262793</v>
      </c>
      <c r="G19" s="100">
        <f t="shared" si="3"/>
        <v>9718902</v>
      </c>
      <c r="H19" s="100">
        <f t="shared" si="3"/>
        <v>4165377</v>
      </c>
      <c r="I19" s="100">
        <f t="shared" si="3"/>
        <v>10844714</v>
      </c>
      <c r="J19" s="100">
        <f t="shared" si="3"/>
        <v>24728993</v>
      </c>
      <c r="K19" s="100">
        <f t="shared" si="3"/>
        <v>9553837</v>
      </c>
      <c r="L19" s="100">
        <f t="shared" si="3"/>
        <v>6874293</v>
      </c>
      <c r="M19" s="100">
        <f t="shared" si="3"/>
        <v>3876399</v>
      </c>
      <c r="N19" s="100">
        <f t="shared" si="3"/>
        <v>20304529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45033522</v>
      </c>
      <c r="X19" s="100">
        <f t="shared" si="3"/>
        <v>82398467</v>
      </c>
      <c r="Y19" s="100">
        <f t="shared" si="3"/>
        <v>-37364945</v>
      </c>
      <c r="Z19" s="137">
        <f>+IF(X19&lt;&gt;0,+(Y19/X19)*100,0)</f>
        <v>-45.34665068465412</v>
      </c>
      <c r="AA19" s="153">
        <f>SUM(AA20:AA23)</f>
        <v>155262793</v>
      </c>
    </row>
    <row r="20" spans="1:27" ht="12.75">
      <c r="A20" s="138" t="s">
        <v>89</v>
      </c>
      <c r="B20" s="136"/>
      <c r="C20" s="155">
        <v>41437608</v>
      </c>
      <c r="D20" s="155"/>
      <c r="E20" s="156">
        <v>42432800</v>
      </c>
      <c r="F20" s="60">
        <v>42432800</v>
      </c>
      <c r="G20" s="60">
        <v>3728157</v>
      </c>
      <c r="H20" s="60">
        <v>-3666673</v>
      </c>
      <c r="I20" s="60">
        <v>594519</v>
      </c>
      <c r="J20" s="60">
        <v>656003</v>
      </c>
      <c r="K20" s="60">
        <v>-999293</v>
      </c>
      <c r="L20" s="60">
        <v>426734</v>
      </c>
      <c r="M20" s="60">
        <v>-299669</v>
      </c>
      <c r="N20" s="60">
        <v>-872228</v>
      </c>
      <c r="O20" s="60"/>
      <c r="P20" s="60"/>
      <c r="Q20" s="60"/>
      <c r="R20" s="60"/>
      <c r="S20" s="60"/>
      <c r="T20" s="60"/>
      <c r="U20" s="60"/>
      <c r="V20" s="60"/>
      <c r="W20" s="60">
        <v>-216225</v>
      </c>
      <c r="X20" s="60">
        <v>20718229</v>
      </c>
      <c r="Y20" s="60">
        <v>-20934454</v>
      </c>
      <c r="Z20" s="140">
        <v>-101.04</v>
      </c>
      <c r="AA20" s="155">
        <v>42432800</v>
      </c>
    </row>
    <row r="21" spans="1:27" ht="12.75">
      <c r="A21" s="138" t="s">
        <v>90</v>
      </c>
      <c r="B21" s="136"/>
      <c r="C21" s="155">
        <v>58259522</v>
      </c>
      <c r="D21" s="155"/>
      <c r="E21" s="156">
        <v>66370257</v>
      </c>
      <c r="F21" s="60">
        <v>66370257</v>
      </c>
      <c r="G21" s="60">
        <v>3386126</v>
      </c>
      <c r="H21" s="60">
        <v>5224561</v>
      </c>
      <c r="I21" s="60">
        <v>6660646</v>
      </c>
      <c r="J21" s="60">
        <v>15271333</v>
      </c>
      <c r="K21" s="60">
        <v>7301143</v>
      </c>
      <c r="L21" s="60">
        <v>4282350</v>
      </c>
      <c r="M21" s="60">
        <v>2032774</v>
      </c>
      <c r="N21" s="60">
        <v>13616267</v>
      </c>
      <c r="O21" s="60"/>
      <c r="P21" s="60"/>
      <c r="Q21" s="60"/>
      <c r="R21" s="60"/>
      <c r="S21" s="60"/>
      <c r="T21" s="60"/>
      <c r="U21" s="60"/>
      <c r="V21" s="60"/>
      <c r="W21" s="60">
        <v>28887600</v>
      </c>
      <c r="X21" s="60">
        <v>38290366</v>
      </c>
      <c r="Y21" s="60">
        <v>-9402766</v>
      </c>
      <c r="Z21" s="140">
        <v>-24.56</v>
      </c>
      <c r="AA21" s="155">
        <v>66370257</v>
      </c>
    </row>
    <row r="22" spans="1:27" ht="12.75">
      <c r="A22" s="138" t="s">
        <v>91</v>
      </c>
      <c r="B22" s="136"/>
      <c r="C22" s="157">
        <v>34045967</v>
      </c>
      <c r="D22" s="157"/>
      <c r="E22" s="158">
        <v>27929688</v>
      </c>
      <c r="F22" s="159">
        <v>27929688</v>
      </c>
      <c r="G22" s="159">
        <v>1525055</v>
      </c>
      <c r="H22" s="159">
        <v>1528844</v>
      </c>
      <c r="I22" s="159">
        <v>2503896</v>
      </c>
      <c r="J22" s="159">
        <v>5557795</v>
      </c>
      <c r="K22" s="159">
        <v>2267350</v>
      </c>
      <c r="L22" s="159">
        <v>1322052</v>
      </c>
      <c r="M22" s="159">
        <v>1304899</v>
      </c>
      <c r="N22" s="159">
        <v>4894301</v>
      </c>
      <c r="O22" s="159"/>
      <c r="P22" s="159"/>
      <c r="Q22" s="159"/>
      <c r="R22" s="159"/>
      <c r="S22" s="159"/>
      <c r="T22" s="159"/>
      <c r="U22" s="159"/>
      <c r="V22" s="159"/>
      <c r="W22" s="159">
        <v>10452096</v>
      </c>
      <c r="X22" s="159">
        <v>14124846</v>
      </c>
      <c r="Y22" s="159">
        <v>-3672750</v>
      </c>
      <c r="Z22" s="141">
        <v>-26</v>
      </c>
      <c r="AA22" s="157">
        <v>27929688</v>
      </c>
    </row>
    <row r="23" spans="1:27" ht="12.75">
      <c r="A23" s="138" t="s">
        <v>92</v>
      </c>
      <c r="B23" s="136"/>
      <c r="C23" s="155">
        <v>21369834</v>
      </c>
      <c r="D23" s="155"/>
      <c r="E23" s="156">
        <v>18530048</v>
      </c>
      <c r="F23" s="60">
        <v>18530048</v>
      </c>
      <c r="G23" s="60">
        <v>1079564</v>
      </c>
      <c r="H23" s="60">
        <v>1078645</v>
      </c>
      <c r="I23" s="60">
        <v>1085653</v>
      </c>
      <c r="J23" s="60">
        <v>3243862</v>
      </c>
      <c r="K23" s="60">
        <v>984637</v>
      </c>
      <c r="L23" s="60">
        <v>843157</v>
      </c>
      <c r="M23" s="60">
        <v>838395</v>
      </c>
      <c r="N23" s="60">
        <v>2666189</v>
      </c>
      <c r="O23" s="60"/>
      <c r="P23" s="60"/>
      <c r="Q23" s="60"/>
      <c r="R23" s="60"/>
      <c r="S23" s="60"/>
      <c r="T23" s="60"/>
      <c r="U23" s="60"/>
      <c r="V23" s="60"/>
      <c r="W23" s="60">
        <v>5910051</v>
      </c>
      <c r="X23" s="60">
        <v>9265026</v>
      </c>
      <c r="Y23" s="60">
        <v>-3354975</v>
      </c>
      <c r="Z23" s="140">
        <v>-36.21</v>
      </c>
      <c r="AA23" s="155">
        <v>18530048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275675990</v>
      </c>
      <c r="D25" s="168">
        <f>+D5+D9+D15+D19+D24</f>
        <v>0</v>
      </c>
      <c r="E25" s="169">
        <f t="shared" si="4"/>
        <v>293644215</v>
      </c>
      <c r="F25" s="73">
        <f t="shared" si="4"/>
        <v>293644215</v>
      </c>
      <c r="G25" s="73">
        <f t="shared" si="4"/>
        <v>9705873</v>
      </c>
      <c r="H25" s="73">
        <f t="shared" si="4"/>
        <v>26786954</v>
      </c>
      <c r="I25" s="73">
        <f t="shared" si="4"/>
        <v>14117393</v>
      </c>
      <c r="J25" s="73">
        <f t="shared" si="4"/>
        <v>50610220</v>
      </c>
      <c r="K25" s="73">
        <f t="shared" si="4"/>
        <v>25325433</v>
      </c>
      <c r="L25" s="73">
        <f t="shared" si="4"/>
        <v>15499052</v>
      </c>
      <c r="M25" s="73">
        <f t="shared" si="4"/>
        <v>12592978</v>
      </c>
      <c r="N25" s="73">
        <f t="shared" si="4"/>
        <v>53417463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104027683</v>
      </c>
      <c r="X25" s="73">
        <f t="shared" si="4"/>
        <v>165840511</v>
      </c>
      <c r="Y25" s="73">
        <f t="shared" si="4"/>
        <v>-61812828</v>
      </c>
      <c r="Z25" s="170">
        <f>+IF(X25&lt;&gt;0,+(Y25/X25)*100,0)</f>
        <v>-37.27245389397045</v>
      </c>
      <c r="AA25" s="168">
        <f>+AA5+AA9+AA15+AA19+AA24</f>
        <v>293644215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279432151</v>
      </c>
      <c r="D28" s="153">
        <f>SUM(D29:D31)</f>
        <v>0</v>
      </c>
      <c r="E28" s="154">
        <f t="shared" si="5"/>
        <v>85484858</v>
      </c>
      <c r="F28" s="100">
        <f t="shared" si="5"/>
        <v>85484858</v>
      </c>
      <c r="G28" s="100">
        <f t="shared" si="5"/>
        <v>5482833</v>
      </c>
      <c r="H28" s="100">
        <f t="shared" si="5"/>
        <v>4240593</v>
      </c>
      <c r="I28" s="100">
        <f t="shared" si="5"/>
        <v>6794958</v>
      </c>
      <c r="J28" s="100">
        <f t="shared" si="5"/>
        <v>16518384</v>
      </c>
      <c r="K28" s="100">
        <f t="shared" si="5"/>
        <v>6895352</v>
      </c>
      <c r="L28" s="100">
        <f t="shared" si="5"/>
        <v>6969265</v>
      </c>
      <c r="M28" s="100">
        <f t="shared" si="5"/>
        <v>6083495</v>
      </c>
      <c r="N28" s="100">
        <f t="shared" si="5"/>
        <v>19948112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36466496</v>
      </c>
      <c r="X28" s="100">
        <f t="shared" si="5"/>
        <v>42742428</v>
      </c>
      <c r="Y28" s="100">
        <f t="shared" si="5"/>
        <v>-6275932</v>
      </c>
      <c r="Z28" s="137">
        <f>+IF(X28&lt;&gt;0,+(Y28/X28)*100,0)</f>
        <v>-14.683143409635036</v>
      </c>
      <c r="AA28" s="153">
        <f>SUM(AA29:AA31)</f>
        <v>85484858</v>
      </c>
    </row>
    <row r="29" spans="1:27" ht="12.75">
      <c r="A29" s="138" t="s">
        <v>75</v>
      </c>
      <c r="B29" s="136"/>
      <c r="C29" s="155">
        <v>17184977</v>
      </c>
      <c r="D29" s="155"/>
      <c r="E29" s="156">
        <v>26507509</v>
      </c>
      <c r="F29" s="60">
        <v>26507509</v>
      </c>
      <c r="G29" s="60">
        <v>1896817</v>
      </c>
      <c r="H29" s="60">
        <v>1611616</v>
      </c>
      <c r="I29" s="60">
        <v>1869777</v>
      </c>
      <c r="J29" s="60">
        <v>5378210</v>
      </c>
      <c r="K29" s="60">
        <v>1651818</v>
      </c>
      <c r="L29" s="60">
        <v>1826820</v>
      </c>
      <c r="M29" s="60">
        <v>1770984</v>
      </c>
      <c r="N29" s="60">
        <v>5249622</v>
      </c>
      <c r="O29" s="60"/>
      <c r="P29" s="60"/>
      <c r="Q29" s="60"/>
      <c r="R29" s="60"/>
      <c r="S29" s="60"/>
      <c r="T29" s="60"/>
      <c r="U29" s="60"/>
      <c r="V29" s="60"/>
      <c r="W29" s="60">
        <v>10627832</v>
      </c>
      <c r="X29" s="60">
        <v>13253754</v>
      </c>
      <c r="Y29" s="60">
        <v>-2625922</v>
      </c>
      <c r="Z29" s="140">
        <v>-19.81</v>
      </c>
      <c r="AA29" s="155">
        <v>26507509</v>
      </c>
    </row>
    <row r="30" spans="1:27" ht="12.75">
      <c r="A30" s="138" t="s">
        <v>76</v>
      </c>
      <c r="B30" s="136"/>
      <c r="C30" s="157">
        <v>172462029</v>
      </c>
      <c r="D30" s="157"/>
      <c r="E30" s="158">
        <v>58977349</v>
      </c>
      <c r="F30" s="159">
        <v>58977349</v>
      </c>
      <c r="G30" s="159">
        <v>2912937</v>
      </c>
      <c r="H30" s="159">
        <v>1917647</v>
      </c>
      <c r="I30" s="159">
        <v>4218401</v>
      </c>
      <c r="J30" s="159">
        <v>9048985</v>
      </c>
      <c r="K30" s="159">
        <v>4223086</v>
      </c>
      <c r="L30" s="159">
        <v>4210889</v>
      </c>
      <c r="M30" s="159">
        <v>3490128</v>
      </c>
      <c r="N30" s="159">
        <v>11924103</v>
      </c>
      <c r="O30" s="159"/>
      <c r="P30" s="159"/>
      <c r="Q30" s="159"/>
      <c r="R30" s="159"/>
      <c r="S30" s="159"/>
      <c r="T30" s="159"/>
      <c r="U30" s="159"/>
      <c r="V30" s="159"/>
      <c r="W30" s="159">
        <v>20973088</v>
      </c>
      <c r="X30" s="159">
        <v>29488674</v>
      </c>
      <c r="Y30" s="159">
        <v>-8515586</v>
      </c>
      <c r="Z30" s="141">
        <v>-28.88</v>
      </c>
      <c r="AA30" s="157">
        <v>58977349</v>
      </c>
    </row>
    <row r="31" spans="1:27" ht="12.75">
      <c r="A31" s="138" t="s">
        <v>77</v>
      </c>
      <c r="B31" s="136"/>
      <c r="C31" s="155">
        <v>89785145</v>
      </c>
      <c r="D31" s="155"/>
      <c r="E31" s="156"/>
      <c r="F31" s="60"/>
      <c r="G31" s="60">
        <v>673079</v>
      </c>
      <c r="H31" s="60">
        <v>711330</v>
      </c>
      <c r="I31" s="60">
        <v>706780</v>
      </c>
      <c r="J31" s="60">
        <v>2091189</v>
      </c>
      <c r="K31" s="60">
        <v>1020448</v>
      </c>
      <c r="L31" s="60">
        <v>931556</v>
      </c>
      <c r="M31" s="60">
        <v>822383</v>
      </c>
      <c r="N31" s="60">
        <v>2774387</v>
      </c>
      <c r="O31" s="60"/>
      <c r="P31" s="60"/>
      <c r="Q31" s="60"/>
      <c r="R31" s="60"/>
      <c r="S31" s="60"/>
      <c r="T31" s="60"/>
      <c r="U31" s="60"/>
      <c r="V31" s="60"/>
      <c r="W31" s="60">
        <v>4865576</v>
      </c>
      <c r="X31" s="60"/>
      <c r="Y31" s="60">
        <v>4865576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4302250</v>
      </c>
      <c r="D32" s="153">
        <f>SUM(D33:D37)</f>
        <v>0</v>
      </c>
      <c r="E32" s="154">
        <f t="shared" si="6"/>
        <v>18455253</v>
      </c>
      <c r="F32" s="100">
        <f t="shared" si="6"/>
        <v>18455253</v>
      </c>
      <c r="G32" s="100">
        <f t="shared" si="6"/>
        <v>1184160</v>
      </c>
      <c r="H32" s="100">
        <f t="shared" si="6"/>
        <v>1257383</v>
      </c>
      <c r="I32" s="100">
        <f t="shared" si="6"/>
        <v>1321857</v>
      </c>
      <c r="J32" s="100">
        <f t="shared" si="6"/>
        <v>3763400</v>
      </c>
      <c r="K32" s="100">
        <f t="shared" si="6"/>
        <v>1809980</v>
      </c>
      <c r="L32" s="100">
        <f t="shared" si="6"/>
        <v>1612928</v>
      </c>
      <c r="M32" s="100">
        <f t="shared" si="6"/>
        <v>1581886</v>
      </c>
      <c r="N32" s="100">
        <f t="shared" si="6"/>
        <v>5004794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8768194</v>
      </c>
      <c r="X32" s="100">
        <f t="shared" si="6"/>
        <v>9227628</v>
      </c>
      <c r="Y32" s="100">
        <f t="shared" si="6"/>
        <v>-459434</v>
      </c>
      <c r="Z32" s="137">
        <f>+IF(X32&lt;&gt;0,+(Y32/X32)*100,0)</f>
        <v>-4.978895984970352</v>
      </c>
      <c r="AA32" s="153">
        <f>SUM(AA33:AA37)</f>
        <v>18455253</v>
      </c>
    </row>
    <row r="33" spans="1:27" ht="12.75">
      <c r="A33" s="138" t="s">
        <v>79</v>
      </c>
      <c r="B33" s="136"/>
      <c r="C33" s="155"/>
      <c r="D33" s="155"/>
      <c r="E33" s="156">
        <v>2699324</v>
      </c>
      <c r="F33" s="60">
        <v>2699324</v>
      </c>
      <c r="G33" s="60">
        <v>113414</v>
      </c>
      <c r="H33" s="60">
        <v>122521</v>
      </c>
      <c r="I33" s="60">
        <v>148834</v>
      </c>
      <c r="J33" s="60">
        <v>384769</v>
      </c>
      <c r="K33" s="60">
        <v>167831</v>
      </c>
      <c r="L33" s="60">
        <v>181205</v>
      </c>
      <c r="M33" s="60">
        <v>130019</v>
      </c>
      <c r="N33" s="60">
        <v>479055</v>
      </c>
      <c r="O33" s="60"/>
      <c r="P33" s="60"/>
      <c r="Q33" s="60"/>
      <c r="R33" s="60"/>
      <c r="S33" s="60"/>
      <c r="T33" s="60"/>
      <c r="U33" s="60"/>
      <c r="V33" s="60"/>
      <c r="W33" s="60">
        <v>863824</v>
      </c>
      <c r="X33" s="60">
        <v>1349664</v>
      </c>
      <c r="Y33" s="60">
        <v>-485840</v>
      </c>
      <c r="Z33" s="140">
        <v>-36</v>
      </c>
      <c r="AA33" s="155">
        <v>2699324</v>
      </c>
    </row>
    <row r="34" spans="1:27" ht="12.75">
      <c r="A34" s="138" t="s">
        <v>80</v>
      </c>
      <c r="B34" s="136"/>
      <c r="C34" s="155"/>
      <c r="D34" s="155"/>
      <c r="E34" s="156">
        <v>4624426</v>
      </c>
      <c r="F34" s="60">
        <v>4624426</v>
      </c>
      <c r="G34" s="60">
        <v>356158</v>
      </c>
      <c r="H34" s="60">
        <v>346495</v>
      </c>
      <c r="I34" s="60">
        <v>274905</v>
      </c>
      <c r="J34" s="60">
        <v>977558</v>
      </c>
      <c r="K34" s="60">
        <v>291695</v>
      </c>
      <c r="L34" s="60">
        <v>325350</v>
      </c>
      <c r="M34" s="60">
        <v>341898</v>
      </c>
      <c r="N34" s="60">
        <v>958943</v>
      </c>
      <c r="O34" s="60"/>
      <c r="P34" s="60"/>
      <c r="Q34" s="60"/>
      <c r="R34" s="60"/>
      <c r="S34" s="60"/>
      <c r="T34" s="60"/>
      <c r="U34" s="60"/>
      <c r="V34" s="60"/>
      <c r="W34" s="60">
        <v>1936501</v>
      </c>
      <c r="X34" s="60">
        <v>2312214</v>
      </c>
      <c r="Y34" s="60">
        <v>-375713</v>
      </c>
      <c r="Z34" s="140">
        <v>-16.25</v>
      </c>
      <c r="AA34" s="155">
        <v>4624426</v>
      </c>
    </row>
    <row r="35" spans="1:27" ht="12.75">
      <c r="A35" s="138" t="s">
        <v>81</v>
      </c>
      <c r="B35" s="136"/>
      <c r="C35" s="155"/>
      <c r="D35" s="155"/>
      <c r="E35" s="156">
        <v>8388845</v>
      </c>
      <c r="F35" s="60">
        <v>8388845</v>
      </c>
      <c r="G35" s="60">
        <v>521183</v>
      </c>
      <c r="H35" s="60">
        <v>563099</v>
      </c>
      <c r="I35" s="60">
        <v>572162</v>
      </c>
      <c r="J35" s="60">
        <v>1656444</v>
      </c>
      <c r="K35" s="60">
        <v>601648</v>
      </c>
      <c r="L35" s="60">
        <v>796609</v>
      </c>
      <c r="M35" s="60">
        <v>864510</v>
      </c>
      <c r="N35" s="60">
        <v>2262767</v>
      </c>
      <c r="O35" s="60"/>
      <c r="P35" s="60"/>
      <c r="Q35" s="60"/>
      <c r="R35" s="60"/>
      <c r="S35" s="60"/>
      <c r="T35" s="60"/>
      <c r="U35" s="60"/>
      <c r="V35" s="60"/>
      <c r="W35" s="60">
        <v>3919211</v>
      </c>
      <c r="X35" s="60">
        <v>4194420</v>
      </c>
      <c r="Y35" s="60">
        <v>-275209</v>
      </c>
      <c r="Z35" s="140">
        <v>-6.56</v>
      </c>
      <c r="AA35" s="155">
        <v>8388845</v>
      </c>
    </row>
    <row r="36" spans="1:27" ht="12.75">
      <c r="A36" s="138" t="s">
        <v>82</v>
      </c>
      <c r="B36" s="136"/>
      <c r="C36" s="155">
        <v>4302250</v>
      </c>
      <c r="D36" s="155"/>
      <c r="E36" s="156">
        <v>2742658</v>
      </c>
      <c r="F36" s="60">
        <v>2742658</v>
      </c>
      <c r="G36" s="60">
        <v>193405</v>
      </c>
      <c r="H36" s="60">
        <v>225268</v>
      </c>
      <c r="I36" s="60">
        <v>325956</v>
      </c>
      <c r="J36" s="60">
        <v>744629</v>
      </c>
      <c r="K36" s="60">
        <v>748806</v>
      </c>
      <c r="L36" s="60">
        <v>309764</v>
      </c>
      <c r="M36" s="60">
        <v>245459</v>
      </c>
      <c r="N36" s="60">
        <v>1304029</v>
      </c>
      <c r="O36" s="60"/>
      <c r="P36" s="60"/>
      <c r="Q36" s="60"/>
      <c r="R36" s="60"/>
      <c r="S36" s="60"/>
      <c r="T36" s="60"/>
      <c r="U36" s="60"/>
      <c r="V36" s="60"/>
      <c r="W36" s="60">
        <v>2048658</v>
      </c>
      <c r="X36" s="60">
        <v>1371330</v>
      </c>
      <c r="Y36" s="60">
        <v>677328</v>
      </c>
      <c r="Z36" s="140">
        <v>49.39</v>
      </c>
      <c r="AA36" s="155">
        <v>2742658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13398635</v>
      </c>
      <c r="D38" s="153">
        <f>SUM(D39:D41)</f>
        <v>0</v>
      </c>
      <c r="E38" s="154">
        <f t="shared" si="7"/>
        <v>22205452</v>
      </c>
      <c r="F38" s="100">
        <f t="shared" si="7"/>
        <v>22205452</v>
      </c>
      <c r="G38" s="100">
        <f t="shared" si="7"/>
        <v>572495</v>
      </c>
      <c r="H38" s="100">
        <f t="shared" si="7"/>
        <v>735435</v>
      </c>
      <c r="I38" s="100">
        <f t="shared" si="7"/>
        <v>1955948</v>
      </c>
      <c r="J38" s="100">
        <f t="shared" si="7"/>
        <v>3263878</v>
      </c>
      <c r="K38" s="100">
        <f t="shared" si="7"/>
        <v>833432</v>
      </c>
      <c r="L38" s="100">
        <f t="shared" si="7"/>
        <v>822031</v>
      </c>
      <c r="M38" s="100">
        <f t="shared" si="7"/>
        <v>912992</v>
      </c>
      <c r="N38" s="100">
        <f t="shared" si="7"/>
        <v>2568455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5832333</v>
      </c>
      <c r="X38" s="100">
        <f t="shared" si="7"/>
        <v>11102724</v>
      </c>
      <c r="Y38" s="100">
        <f t="shared" si="7"/>
        <v>-5270391</v>
      </c>
      <c r="Z38" s="137">
        <f>+IF(X38&lt;&gt;0,+(Y38/X38)*100,0)</f>
        <v>-47.46935076473125</v>
      </c>
      <c r="AA38" s="153">
        <f>SUM(AA39:AA41)</f>
        <v>22205452</v>
      </c>
    </row>
    <row r="39" spans="1:27" ht="12.75">
      <c r="A39" s="138" t="s">
        <v>85</v>
      </c>
      <c r="B39" s="136"/>
      <c r="C39" s="155"/>
      <c r="D39" s="155"/>
      <c r="E39" s="156">
        <v>6140124</v>
      </c>
      <c r="F39" s="60">
        <v>6140124</v>
      </c>
      <c r="G39" s="60">
        <v>252851</v>
      </c>
      <c r="H39" s="60">
        <v>266480</v>
      </c>
      <c r="I39" s="60">
        <v>274527</v>
      </c>
      <c r="J39" s="60">
        <v>793858</v>
      </c>
      <c r="K39" s="60">
        <v>292558</v>
      </c>
      <c r="L39" s="60">
        <v>273313</v>
      </c>
      <c r="M39" s="60">
        <v>260991</v>
      </c>
      <c r="N39" s="60">
        <v>826862</v>
      </c>
      <c r="O39" s="60"/>
      <c r="P39" s="60"/>
      <c r="Q39" s="60"/>
      <c r="R39" s="60"/>
      <c r="S39" s="60"/>
      <c r="T39" s="60"/>
      <c r="U39" s="60"/>
      <c r="V39" s="60"/>
      <c r="W39" s="60">
        <v>1620720</v>
      </c>
      <c r="X39" s="60">
        <v>3070062</v>
      </c>
      <c r="Y39" s="60">
        <v>-1449342</v>
      </c>
      <c r="Z39" s="140">
        <v>-47.21</v>
      </c>
      <c r="AA39" s="155">
        <v>6140124</v>
      </c>
    </row>
    <row r="40" spans="1:27" ht="12.75">
      <c r="A40" s="138" t="s">
        <v>86</v>
      </c>
      <c r="B40" s="136"/>
      <c r="C40" s="155">
        <v>13398635</v>
      </c>
      <c r="D40" s="155"/>
      <c r="E40" s="156">
        <v>16065328</v>
      </c>
      <c r="F40" s="60">
        <v>16065328</v>
      </c>
      <c r="G40" s="60">
        <v>319644</v>
      </c>
      <c r="H40" s="60">
        <v>468955</v>
      </c>
      <c r="I40" s="60">
        <v>1681421</v>
      </c>
      <c r="J40" s="60">
        <v>2470020</v>
      </c>
      <c r="K40" s="60">
        <v>540874</v>
      </c>
      <c r="L40" s="60">
        <v>548718</v>
      </c>
      <c r="M40" s="60">
        <v>652001</v>
      </c>
      <c r="N40" s="60">
        <v>1741593</v>
      </c>
      <c r="O40" s="60"/>
      <c r="P40" s="60"/>
      <c r="Q40" s="60"/>
      <c r="R40" s="60"/>
      <c r="S40" s="60"/>
      <c r="T40" s="60"/>
      <c r="U40" s="60"/>
      <c r="V40" s="60"/>
      <c r="W40" s="60">
        <v>4211613</v>
      </c>
      <c r="X40" s="60">
        <v>8032662</v>
      </c>
      <c r="Y40" s="60">
        <v>-3821049</v>
      </c>
      <c r="Z40" s="140">
        <v>-47.57</v>
      </c>
      <c r="AA40" s="155">
        <v>16065328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95440989</v>
      </c>
      <c r="D42" s="153">
        <f>SUM(D43:D46)</f>
        <v>0</v>
      </c>
      <c r="E42" s="154">
        <f t="shared" si="8"/>
        <v>103642039</v>
      </c>
      <c r="F42" s="100">
        <f t="shared" si="8"/>
        <v>103642039</v>
      </c>
      <c r="G42" s="100">
        <f t="shared" si="8"/>
        <v>8621397</v>
      </c>
      <c r="H42" s="100">
        <f t="shared" si="8"/>
        <v>3501181</v>
      </c>
      <c r="I42" s="100">
        <f t="shared" si="8"/>
        <v>8362303</v>
      </c>
      <c r="J42" s="100">
        <f t="shared" si="8"/>
        <v>20484881</v>
      </c>
      <c r="K42" s="100">
        <f t="shared" si="8"/>
        <v>9809982</v>
      </c>
      <c r="L42" s="100">
        <f t="shared" si="8"/>
        <v>3112590</v>
      </c>
      <c r="M42" s="100">
        <f t="shared" si="8"/>
        <v>6223243</v>
      </c>
      <c r="N42" s="100">
        <f t="shared" si="8"/>
        <v>19145815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39630696</v>
      </c>
      <c r="X42" s="100">
        <f t="shared" si="8"/>
        <v>51678022</v>
      </c>
      <c r="Y42" s="100">
        <f t="shared" si="8"/>
        <v>-12047326</v>
      </c>
      <c r="Z42" s="137">
        <f>+IF(X42&lt;&gt;0,+(Y42/X42)*100,0)</f>
        <v>-23.312281573006025</v>
      </c>
      <c r="AA42" s="153">
        <f>SUM(AA43:AA46)</f>
        <v>103642039</v>
      </c>
    </row>
    <row r="43" spans="1:27" ht="12.75">
      <c r="A43" s="138" t="s">
        <v>89</v>
      </c>
      <c r="B43" s="136"/>
      <c r="C43" s="155">
        <v>54365022</v>
      </c>
      <c r="D43" s="155"/>
      <c r="E43" s="156">
        <v>44373913</v>
      </c>
      <c r="F43" s="60">
        <v>44373913</v>
      </c>
      <c r="G43" s="60">
        <v>5814188</v>
      </c>
      <c r="H43" s="60">
        <v>261797</v>
      </c>
      <c r="I43" s="60">
        <v>5830886</v>
      </c>
      <c r="J43" s="60">
        <v>11906871</v>
      </c>
      <c r="K43" s="60">
        <v>6309934</v>
      </c>
      <c r="L43" s="60">
        <v>-7781</v>
      </c>
      <c r="M43" s="60">
        <v>2894829</v>
      </c>
      <c r="N43" s="60">
        <v>9196982</v>
      </c>
      <c r="O43" s="60"/>
      <c r="P43" s="60"/>
      <c r="Q43" s="60"/>
      <c r="R43" s="60"/>
      <c r="S43" s="60"/>
      <c r="T43" s="60"/>
      <c r="U43" s="60"/>
      <c r="V43" s="60"/>
      <c r="W43" s="60">
        <v>21103853</v>
      </c>
      <c r="X43" s="60">
        <v>22036956</v>
      </c>
      <c r="Y43" s="60">
        <v>-933103</v>
      </c>
      <c r="Z43" s="140">
        <v>-4.23</v>
      </c>
      <c r="AA43" s="155">
        <v>44373913</v>
      </c>
    </row>
    <row r="44" spans="1:27" ht="12.75">
      <c r="A44" s="138" t="s">
        <v>90</v>
      </c>
      <c r="B44" s="136"/>
      <c r="C44" s="155">
        <v>18744650</v>
      </c>
      <c r="D44" s="155"/>
      <c r="E44" s="156">
        <v>25554226</v>
      </c>
      <c r="F44" s="60">
        <v>25554226</v>
      </c>
      <c r="G44" s="60">
        <v>932638</v>
      </c>
      <c r="H44" s="60">
        <v>1239297</v>
      </c>
      <c r="I44" s="60">
        <v>704512</v>
      </c>
      <c r="J44" s="60">
        <v>2876447</v>
      </c>
      <c r="K44" s="60">
        <v>1477363</v>
      </c>
      <c r="L44" s="60">
        <v>919675</v>
      </c>
      <c r="M44" s="60">
        <v>1223298</v>
      </c>
      <c r="N44" s="60">
        <v>3620336</v>
      </c>
      <c r="O44" s="60"/>
      <c r="P44" s="60"/>
      <c r="Q44" s="60"/>
      <c r="R44" s="60"/>
      <c r="S44" s="60"/>
      <c r="T44" s="60"/>
      <c r="U44" s="60"/>
      <c r="V44" s="60"/>
      <c r="W44" s="60">
        <v>6496783</v>
      </c>
      <c r="X44" s="60">
        <v>12784114</v>
      </c>
      <c r="Y44" s="60">
        <v>-6287331</v>
      </c>
      <c r="Z44" s="140">
        <v>-49.18</v>
      </c>
      <c r="AA44" s="155">
        <v>25554226</v>
      </c>
    </row>
    <row r="45" spans="1:27" ht="12.75">
      <c r="A45" s="138" t="s">
        <v>91</v>
      </c>
      <c r="B45" s="136"/>
      <c r="C45" s="157">
        <v>17147501</v>
      </c>
      <c r="D45" s="157"/>
      <c r="E45" s="158">
        <v>16521959</v>
      </c>
      <c r="F45" s="159">
        <v>16521959</v>
      </c>
      <c r="G45" s="159">
        <v>895726</v>
      </c>
      <c r="H45" s="159">
        <v>940038</v>
      </c>
      <c r="I45" s="159">
        <v>904414</v>
      </c>
      <c r="J45" s="159">
        <v>2740178</v>
      </c>
      <c r="K45" s="159">
        <v>844584</v>
      </c>
      <c r="L45" s="159">
        <v>1036134</v>
      </c>
      <c r="M45" s="159">
        <v>967145</v>
      </c>
      <c r="N45" s="159">
        <v>2847863</v>
      </c>
      <c r="O45" s="159"/>
      <c r="P45" s="159"/>
      <c r="Q45" s="159"/>
      <c r="R45" s="159"/>
      <c r="S45" s="159"/>
      <c r="T45" s="159"/>
      <c r="U45" s="159"/>
      <c r="V45" s="159"/>
      <c r="W45" s="159">
        <v>5588041</v>
      </c>
      <c r="X45" s="159">
        <v>8260980</v>
      </c>
      <c r="Y45" s="159">
        <v>-2672939</v>
      </c>
      <c r="Z45" s="141">
        <v>-32.36</v>
      </c>
      <c r="AA45" s="157">
        <v>16521959</v>
      </c>
    </row>
    <row r="46" spans="1:27" ht="12.75">
      <c r="A46" s="138" t="s">
        <v>92</v>
      </c>
      <c r="B46" s="136"/>
      <c r="C46" s="155">
        <v>5183816</v>
      </c>
      <c r="D46" s="155"/>
      <c r="E46" s="156">
        <v>17191941</v>
      </c>
      <c r="F46" s="60">
        <v>17191941</v>
      </c>
      <c r="G46" s="60">
        <v>978845</v>
      </c>
      <c r="H46" s="60">
        <v>1060049</v>
      </c>
      <c r="I46" s="60">
        <v>922491</v>
      </c>
      <c r="J46" s="60">
        <v>2961385</v>
      </c>
      <c r="K46" s="60">
        <v>1178101</v>
      </c>
      <c r="L46" s="60">
        <v>1164562</v>
      </c>
      <c r="M46" s="60">
        <v>1137971</v>
      </c>
      <c r="N46" s="60">
        <v>3480634</v>
      </c>
      <c r="O46" s="60"/>
      <c r="P46" s="60"/>
      <c r="Q46" s="60"/>
      <c r="R46" s="60"/>
      <c r="S46" s="60"/>
      <c r="T46" s="60"/>
      <c r="U46" s="60"/>
      <c r="V46" s="60"/>
      <c r="W46" s="60">
        <v>6442019</v>
      </c>
      <c r="X46" s="60">
        <v>8595972</v>
      </c>
      <c r="Y46" s="60">
        <v>-2153953</v>
      </c>
      <c r="Z46" s="140">
        <v>-25.06</v>
      </c>
      <c r="AA46" s="155">
        <v>17191941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392574025</v>
      </c>
      <c r="D48" s="168">
        <f>+D28+D32+D38+D42+D47</f>
        <v>0</v>
      </c>
      <c r="E48" s="169">
        <f t="shared" si="9"/>
        <v>229787602</v>
      </c>
      <c r="F48" s="73">
        <f t="shared" si="9"/>
        <v>229787602</v>
      </c>
      <c r="G48" s="73">
        <f t="shared" si="9"/>
        <v>15860885</v>
      </c>
      <c r="H48" s="73">
        <f t="shared" si="9"/>
        <v>9734592</v>
      </c>
      <c r="I48" s="73">
        <f t="shared" si="9"/>
        <v>18435066</v>
      </c>
      <c r="J48" s="73">
        <f t="shared" si="9"/>
        <v>44030543</v>
      </c>
      <c r="K48" s="73">
        <f t="shared" si="9"/>
        <v>19348746</v>
      </c>
      <c r="L48" s="73">
        <f t="shared" si="9"/>
        <v>12516814</v>
      </c>
      <c r="M48" s="73">
        <f t="shared" si="9"/>
        <v>14801616</v>
      </c>
      <c r="N48" s="73">
        <f t="shared" si="9"/>
        <v>46667176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90697719</v>
      </c>
      <c r="X48" s="73">
        <f t="shared" si="9"/>
        <v>114750802</v>
      </c>
      <c r="Y48" s="73">
        <f t="shared" si="9"/>
        <v>-24053083</v>
      </c>
      <c r="Z48" s="170">
        <f>+IF(X48&lt;&gt;0,+(Y48/X48)*100,0)</f>
        <v>-20.961145875041463</v>
      </c>
      <c r="AA48" s="168">
        <f>+AA28+AA32+AA38+AA42+AA47</f>
        <v>229787602</v>
      </c>
    </row>
    <row r="49" spans="1:27" ht="12.75">
      <c r="A49" s="148" t="s">
        <v>49</v>
      </c>
      <c r="B49" s="149"/>
      <c r="C49" s="171">
        <f aca="true" t="shared" si="10" ref="C49:Y49">+C25-C48</f>
        <v>-116898035</v>
      </c>
      <c r="D49" s="171">
        <f>+D25-D48</f>
        <v>0</v>
      </c>
      <c r="E49" s="172">
        <f t="shared" si="10"/>
        <v>63856613</v>
      </c>
      <c r="F49" s="173">
        <f t="shared" si="10"/>
        <v>63856613</v>
      </c>
      <c r="G49" s="173">
        <f t="shared" si="10"/>
        <v>-6155012</v>
      </c>
      <c r="H49" s="173">
        <f t="shared" si="10"/>
        <v>17052362</v>
      </c>
      <c r="I49" s="173">
        <f t="shared" si="10"/>
        <v>-4317673</v>
      </c>
      <c r="J49" s="173">
        <f t="shared" si="10"/>
        <v>6579677</v>
      </c>
      <c r="K49" s="173">
        <f t="shared" si="10"/>
        <v>5976687</v>
      </c>
      <c r="L49" s="173">
        <f t="shared" si="10"/>
        <v>2982238</v>
      </c>
      <c r="M49" s="173">
        <f t="shared" si="10"/>
        <v>-2208638</v>
      </c>
      <c r="N49" s="173">
        <f t="shared" si="10"/>
        <v>6750287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13329964</v>
      </c>
      <c r="X49" s="173">
        <f>IF(F25=F48,0,X25-X48)</f>
        <v>51089709</v>
      </c>
      <c r="Y49" s="173">
        <f t="shared" si="10"/>
        <v>-37759745</v>
      </c>
      <c r="Z49" s="174">
        <f>+IF(X49&lt;&gt;0,+(Y49/X49)*100,0)</f>
        <v>-73.90871026491853</v>
      </c>
      <c r="AA49" s="171">
        <f>+AA25-AA48</f>
        <v>63856613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13931288</v>
      </c>
      <c r="D5" s="155">
        <v>0</v>
      </c>
      <c r="E5" s="156">
        <v>15649762</v>
      </c>
      <c r="F5" s="60">
        <v>15649762</v>
      </c>
      <c r="G5" s="60">
        <v>-87182</v>
      </c>
      <c r="H5" s="60">
        <v>16747349</v>
      </c>
      <c r="I5" s="60">
        <v>5251</v>
      </c>
      <c r="J5" s="60">
        <v>16665418</v>
      </c>
      <c r="K5" s="60">
        <v>308707</v>
      </c>
      <c r="L5" s="60">
        <v>1882936</v>
      </c>
      <c r="M5" s="60">
        <v>1375790</v>
      </c>
      <c r="N5" s="60">
        <v>3567433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20232851</v>
      </c>
      <c r="X5" s="60">
        <v>15649762</v>
      </c>
      <c r="Y5" s="60">
        <v>4583089</v>
      </c>
      <c r="Z5" s="140">
        <v>29.29</v>
      </c>
      <c r="AA5" s="155">
        <v>15649762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40509743</v>
      </c>
      <c r="D7" s="155">
        <v>0</v>
      </c>
      <c r="E7" s="156">
        <v>33245650</v>
      </c>
      <c r="F7" s="60">
        <v>33245650</v>
      </c>
      <c r="G7" s="60">
        <v>3723266</v>
      </c>
      <c r="H7" s="60">
        <v>-3679664</v>
      </c>
      <c r="I7" s="60">
        <v>594519</v>
      </c>
      <c r="J7" s="60">
        <v>638121</v>
      </c>
      <c r="K7" s="60">
        <v>-1000587</v>
      </c>
      <c r="L7" s="60">
        <v>423716</v>
      </c>
      <c r="M7" s="60">
        <v>-300531</v>
      </c>
      <c r="N7" s="60">
        <v>-877402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-239281</v>
      </c>
      <c r="X7" s="60">
        <v>16124653</v>
      </c>
      <c r="Y7" s="60">
        <v>-16363934</v>
      </c>
      <c r="Z7" s="140">
        <v>-101.48</v>
      </c>
      <c r="AA7" s="155">
        <v>33245650</v>
      </c>
    </row>
    <row r="8" spans="1:27" ht="12.75">
      <c r="A8" s="183" t="s">
        <v>104</v>
      </c>
      <c r="B8" s="182"/>
      <c r="C8" s="155">
        <v>36177092</v>
      </c>
      <c r="D8" s="155">
        <v>0</v>
      </c>
      <c r="E8" s="156">
        <v>32556191</v>
      </c>
      <c r="F8" s="60">
        <v>32556191</v>
      </c>
      <c r="G8" s="60">
        <v>3382214</v>
      </c>
      <c r="H8" s="60">
        <v>3722084</v>
      </c>
      <c r="I8" s="60">
        <v>3831982</v>
      </c>
      <c r="J8" s="60">
        <v>10936280</v>
      </c>
      <c r="K8" s="60">
        <v>3425668</v>
      </c>
      <c r="L8" s="60">
        <v>2337764</v>
      </c>
      <c r="M8" s="60">
        <v>1779128</v>
      </c>
      <c r="N8" s="60">
        <v>7542560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18478840</v>
      </c>
      <c r="X8" s="60">
        <v>16800000</v>
      </c>
      <c r="Y8" s="60">
        <v>1678840</v>
      </c>
      <c r="Z8" s="140">
        <v>9.99</v>
      </c>
      <c r="AA8" s="155">
        <v>32556191</v>
      </c>
    </row>
    <row r="9" spans="1:27" ht="12.75">
      <c r="A9" s="183" t="s">
        <v>105</v>
      </c>
      <c r="B9" s="182"/>
      <c r="C9" s="155">
        <v>23388524</v>
      </c>
      <c r="D9" s="155">
        <v>0</v>
      </c>
      <c r="E9" s="156">
        <v>18241188</v>
      </c>
      <c r="F9" s="60">
        <v>18241188</v>
      </c>
      <c r="G9" s="60">
        <v>1521334</v>
      </c>
      <c r="H9" s="60">
        <v>1528844</v>
      </c>
      <c r="I9" s="60">
        <v>1536093</v>
      </c>
      <c r="J9" s="60">
        <v>4586271</v>
      </c>
      <c r="K9" s="60">
        <v>1452504</v>
      </c>
      <c r="L9" s="60">
        <v>1322052</v>
      </c>
      <c r="M9" s="60">
        <v>1304899</v>
      </c>
      <c r="N9" s="60">
        <v>4079455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8665726</v>
      </c>
      <c r="X9" s="60">
        <v>9120594</v>
      </c>
      <c r="Y9" s="60">
        <v>-454868</v>
      </c>
      <c r="Z9" s="140">
        <v>-4.99</v>
      </c>
      <c r="AA9" s="155">
        <v>18241188</v>
      </c>
    </row>
    <row r="10" spans="1:27" ht="12.75">
      <c r="A10" s="183" t="s">
        <v>106</v>
      </c>
      <c r="B10" s="182"/>
      <c r="C10" s="155">
        <v>16076382</v>
      </c>
      <c r="D10" s="155">
        <v>0</v>
      </c>
      <c r="E10" s="156">
        <v>12899448</v>
      </c>
      <c r="F10" s="54">
        <v>12899448</v>
      </c>
      <c r="G10" s="54">
        <v>1079265</v>
      </c>
      <c r="H10" s="54">
        <v>1076359</v>
      </c>
      <c r="I10" s="54">
        <v>1084510</v>
      </c>
      <c r="J10" s="54">
        <v>3240134</v>
      </c>
      <c r="K10" s="54">
        <v>982537</v>
      </c>
      <c r="L10" s="54">
        <v>842280</v>
      </c>
      <c r="M10" s="54">
        <v>837252</v>
      </c>
      <c r="N10" s="54">
        <v>2662069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5902203</v>
      </c>
      <c r="X10" s="54">
        <v>6449724</v>
      </c>
      <c r="Y10" s="54">
        <v>-547521</v>
      </c>
      <c r="Z10" s="184">
        <v>-8.49</v>
      </c>
      <c r="AA10" s="130">
        <v>12899448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-4264</v>
      </c>
      <c r="M11" s="60">
        <v>6876</v>
      </c>
      <c r="N11" s="60">
        <v>2612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2612</v>
      </c>
      <c r="X11" s="60"/>
      <c r="Y11" s="60">
        <v>2612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1112000</v>
      </c>
      <c r="F12" s="60">
        <v>1112000</v>
      </c>
      <c r="G12" s="60">
        <v>3233</v>
      </c>
      <c r="H12" s="60">
        <v>246402</v>
      </c>
      <c r="I12" s="60">
        <v>91573</v>
      </c>
      <c r="J12" s="60">
        <v>341208</v>
      </c>
      <c r="K12" s="60">
        <v>88169</v>
      </c>
      <c r="L12" s="60">
        <v>95781</v>
      </c>
      <c r="M12" s="60">
        <v>92656</v>
      </c>
      <c r="N12" s="60">
        <v>276606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617814</v>
      </c>
      <c r="X12" s="60">
        <v>556002</v>
      </c>
      <c r="Y12" s="60">
        <v>61812</v>
      </c>
      <c r="Z12" s="140">
        <v>11.12</v>
      </c>
      <c r="AA12" s="155">
        <v>1112000</v>
      </c>
    </row>
    <row r="13" spans="1:27" ht="12.75">
      <c r="A13" s="181" t="s">
        <v>109</v>
      </c>
      <c r="B13" s="185"/>
      <c r="C13" s="155">
        <v>763992</v>
      </c>
      <c r="D13" s="155">
        <v>0</v>
      </c>
      <c r="E13" s="156">
        <v>800000</v>
      </c>
      <c r="F13" s="60">
        <v>800000</v>
      </c>
      <c r="G13" s="60">
        <v>10173</v>
      </c>
      <c r="H13" s="60">
        <v>51090</v>
      </c>
      <c r="I13" s="60">
        <v>4869</v>
      </c>
      <c r="J13" s="60">
        <v>66132</v>
      </c>
      <c r="K13" s="60">
        <v>42903</v>
      </c>
      <c r="L13" s="60">
        <v>17713</v>
      </c>
      <c r="M13" s="60">
        <v>7880</v>
      </c>
      <c r="N13" s="60">
        <v>68496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134628</v>
      </c>
      <c r="X13" s="60">
        <v>8850</v>
      </c>
      <c r="Y13" s="60">
        <v>125778</v>
      </c>
      <c r="Z13" s="140">
        <v>1421.22</v>
      </c>
      <c r="AA13" s="155">
        <v>800000</v>
      </c>
    </row>
    <row r="14" spans="1:27" ht="12.75">
      <c r="A14" s="181" t="s">
        <v>110</v>
      </c>
      <c r="B14" s="185"/>
      <c r="C14" s="155">
        <v>27349484</v>
      </c>
      <c r="D14" s="155">
        <v>0</v>
      </c>
      <c r="E14" s="156">
        <v>28000000</v>
      </c>
      <c r="F14" s="60">
        <v>28000000</v>
      </c>
      <c r="G14" s="60">
        <v>0</v>
      </c>
      <c r="H14" s="60">
        <v>5384530</v>
      </c>
      <c r="I14" s="60">
        <v>2751812</v>
      </c>
      <c r="J14" s="60">
        <v>8136342</v>
      </c>
      <c r="K14" s="60">
        <v>2815046</v>
      </c>
      <c r="L14" s="60">
        <v>2841180</v>
      </c>
      <c r="M14" s="60">
        <v>2906870</v>
      </c>
      <c r="N14" s="60">
        <v>8563096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16699438</v>
      </c>
      <c r="X14" s="60">
        <v>12187613</v>
      </c>
      <c r="Y14" s="60">
        <v>4511825</v>
      </c>
      <c r="Z14" s="140">
        <v>37.02</v>
      </c>
      <c r="AA14" s="155">
        <v>28000000</v>
      </c>
    </row>
    <row r="15" spans="1:27" ht="12.75">
      <c r="A15" s="181" t="s">
        <v>111</v>
      </c>
      <c r="B15" s="185"/>
      <c r="C15" s="155">
        <v>33675</v>
      </c>
      <c r="D15" s="155">
        <v>0</v>
      </c>
      <c r="E15" s="156">
        <v>33675</v>
      </c>
      <c r="F15" s="60">
        <v>33675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33675</v>
      </c>
      <c r="Y15" s="60">
        <v>-33675</v>
      </c>
      <c r="Z15" s="140">
        <v>-100</v>
      </c>
      <c r="AA15" s="155">
        <v>33675</v>
      </c>
    </row>
    <row r="16" spans="1:27" ht="12.75">
      <c r="A16" s="181" t="s">
        <v>112</v>
      </c>
      <c r="B16" s="185"/>
      <c r="C16" s="155">
        <v>527300</v>
      </c>
      <c r="D16" s="155">
        <v>0</v>
      </c>
      <c r="E16" s="156">
        <v>1000000</v>
      </c>
      <c r="F16" s="60">
        <v>1000000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40</v>
      </c>
      <c r="N16" s="60">
        <v>40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40</v>
      </c>
      <c r="X16" s="60">
        <v>499998</v>
      </c>
      <c r="Y16" s="60">
        <v>-499958</v>
      </c>
      <c r="Z16" s="140">
        <v>-99.99</v>
      </c>
      <c r="AA16" s="155">
        <v>1000000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72416619</v>
      </c>
      <c r="D19" s="155">
        <v>0</v>
      </c>
      <c r="E19" s="156">
        <v>80793950</v>
      </c>
      <c r="F19" s="60">
        <v>80793950</v>
      </c>
      <c r="G19" s="60">
        <v>3185</v>
      </c>
      <c r="H19" s="60">
        <v>1562107</v>
      </c>
      <c r="I19" s="60">
        <v>3153522</v>
      </c>
      <c r="J19" s="60">
        <v>4718814</v>
      </c>
      <c r="K19" s="60">
        <v>15819575</v>
      </c>
      <c r="L19" s="60">
        <v>2144756</v>
      </c>
      <c r="M19" s="60">
        <v>180091</v>
      </c>
      <c r="N19" s="60">
        <v>18144422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22863236</v>
      </c>
      <c r="X19" s="60">
        <v>61545216</v>
      </c>
      <c r="Y19" s="60">
        <v>-38681980</v>
      </c>
      <c r="Z19" s="140">
        <v>-62.85</v>
      </c>
      <c r="AA19" s="155">
        <v>80793950</v>
      </c>
    </row>
    <row r="20" spans="1:27" ht="12.75">
      <c r="A20" s="181" t="s">
        <v>35</v>
      </c>
      <c r="B20" s="185"/>
      <c r="C20" s="155">
        <v>2724317</v>
      </c>
      <c r="D20" s="155">
        <v>0</v>
      </c>
      <c r="E20" s="156">
        <v>10691301</v>
      </c>
      <c r="F20" s="54">
        <v>10691301</v>
      </c>
      <c r="G20" s="54">
        <v>70385</v>
      </c>
      <c r="H20" s="54">
        <v>147853</v>
      </c>
      <c r="I20" s="54">
        <v>40459</v>
      </c>
      <c r="J20" s="54">
        <v>258697</v>
      </c>
      <c r="K20" s="54">
        <v>576065</v>
      </c>
      <c r="L20" s="54">
        <v>97666</v>
      </c>
      <c r="M20" s="54">
        <v>49103</v>
      </c>
      <c r="N20" s="54">
        <v>722834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981531</v>
      </c>
      <c r="X20" s="54">
        <v>700632</v>
      </c>
      <c r="Y20" s="54">
        <v>280899</v>
      </c>
      <c r="Z20" s="184">
        <v>40.09</v>
      </c>
      <c r="AA20" s="130">
        <v>10691301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233898416</v>
      </c>
      <c r="D22" s="188">
        <f>SUM(D5:D21)</f>
        <v>0</v>
      </c>
      <c r="E22" s="189">
        <f t="shared" si="0"/>
        <v>235023165</v>
      </c>
      <c r="F22" s="190">
        <f t="shared" si="0"/>
        <v>235023165</v>
      </c>
      <c r="G22" s="190">
        <f t="shared" si="0"/>
        <v>9705873</v>
      </c>
      <c r="H22" s="190">
        <f t="shared" si="0"/>
        <v>26786954</v>
      </c>
      <c r="I22" s="190">
        <f t="shared" si="0"/>
        <v>13094590</v>
      </c>
      <c r="J22" s="190">
        <f t="shared" si="0"/>
        <v>49587417</v>
      </c>
      <c r="K22" s="190">
        <f t="shared" si="0"/>
        <v>24510587</v>
      </c>
      <c r="L22" s="190">
        <f t="shared" si="0"/>
        <v>12001580</v>
      </c>
      <c r="M22" s="190">
        <f t="shared" si="0"/>
        <v>8240054</v>
      </c>
      <c r="N22" s="190">
        <f t="shared" si="0"/>
        <v>44752221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94339638</v>
      </c>
      <c r="X22" s="190">
        <f t="shared" si="0"/>
        <v>139676719</v>
      </c>
      <c r="Y22" s="190">
        <f t="shared" si="0"/>
        <v>-45337081</v>
      </c>
      <c r="Z22" s="191">
        <f>+IF(X22&lt;&gt;0,+(Y22/X22)*100,0)</f>
        <v>-32.45858101807217</v>
      </c>
      <c r="AA22" s="188">
        <f>SUM(AA5:AA21)</f>
        <v>235023165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83949288</v>
      </c>
      <c r="D25" s="155">
        <v>0</v>
      </c>
      <c r="E25" s="156">
        <v>85949311</v>
      </c>
      <c r="F25" s="60">
        <v>85949311</v>
      </c>
      <c r="G25" s="60">
        <v>6795307</v>
      </c>
      <c r="H25" s="60">
        <v>7245528</v>
      </c>
      <c r="I25" s="60">
        <v>7016697</v>
      </c>
      <c r="J25" s="60">
        <v>21057532</v>
      </c>
      <c r="K25" s="60">
        <v>7272658</v>
      </c>
      <c r="L25" s="60">
        <v>7625289</v>
      </c>
      <c r="M25" s="60">
        <v>7755059</v>
      </c>
      <c r="N25" s="60">
        <v>22653006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43710538</v>
      </c>
      <c r="X25" s="60">
        <v>42974658</v>
      </c>
      <c r="Y25" s="60">
        <v>735880</v>
      </c>
      <c r="Z25" s="140">
        <v>1.71</v>
      </c>
      <c r="AA25" s="155">
        <v>85949311</v>
      </c>
    </row>
    <row r="26" spans="1:27" ht="12.75">
      <c r="A26" s="183" t="s">
        <v>38</v>
      </c>
      <c r="B26" s="182"/>
      <c r="C26" s="155">
        <v>6831982</v>
      </c>
      <c r="D26" s="155">
        <v>0</v>
      </c>
      <c r="E26" s="156">
        <v>6839858</v>
      </c>
      <c r="F26" s="60">
        <v>6839858</v>
      </c>
      <c r="G26" s="60">
        <v>532520</v>
      </c>
      <c r="H26" s="60">
        <v>532520</v>
      </c>
      <c r="I26" s="60">
        <v>538538</v>
      </c>
      <c r="J26" s="60">
        <v>1603578</v>
      </c>
      <c r="K26" s="60">
        <v>538538</v>
      </c>
      <c r="L26" s="60">
        <v>538538</v>
      </c>
      <c r="M26" s="60">
        <v>538538</v>
      </c>
      <c r="N26" s="60">
        <v>1615614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3219192</v>
      </c>
      <c r="X26" s="60">
        <v>3419928</v>
      </c>
      <c r="Y26" s="60">
        <v>-200736</v>
      </c>
      <c r="Z26" s="140">
        <v>-5.87</v>
      </c>
      <c r="AA26" s="155">
        <v>6839858</v>
      </c>
    </row>
    <row r="27" spans="1:27" ht="12.75">
      <c r="A27" s="183" t="s">
        <v>118</v>
      </c>
      <c r="B27" s="182"/>
      <c r="C27" s="155">
        <v>123505521</v>
      </c>
      <c r="D27" s="155">
        <v>0</v>
      </c>
      <c r="E27" s="156">
        <v>21669317</v>
      </c>
      <c r="F27" s="60">
        <v>21669317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21669317</v>
      </c>
    </row>
    <row r="28" spans="1:27" ht="12.75">
      <c r="A28" s="183" t="s">
        <v>39</v>
      </c>
      <c r="B28" s="182"/>
      <c r="C28" s="155">
        <v>53594540</v>
      </c>
      <c r="D28" s="155">
        <v>0</v>
      </c>
      <c r="E28" s="156">
        <v>4676555</v>
      </c>
      <c r="F28" s="60">
        <v>4676555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4676555</v>
      </c>
    </row>
    <row r="29" spans="1:27" ht="12.75">
      <c r="A29" s="183" t="s">
        <v>40</v>
      </c>
      <c r="B29" s="182"/>
      <c r="C29" s="155">
        <v>21268877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40381519</v>
      </c>
      <c r="D30" s="155">
        <v>0</v>
      </c>
      <c r="E30" s="156">
        <v>40611035</v>
      </c>
      <c r="F30" s="60">
        <v>40611035</v>
      </c>
      <c r="G30" s="60">
        <v>5589015</v>
      </c>
      <c r="H30" s="60">
        <v>0</v>
      </c>
      <c r="I30" s="60">
        <v>5616173</v>
      </c>
      <c r="J30" s="60">
        <v>11205188</v>
      </c>
      <c r="K30" s="60">
        <v>6415899</v>
      </c>
      <c r="L30" s="60">
        <v>-261013</v>
      </c>
      <c r="M30" s="60">
        <v>2655976</v>
      </c>
      <c r="N30" s="60">
        <v>8810862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20016050</v>
      </c>
      <c r="X30" s="60">
        <v>19950000</v>
      </c>
      <c r="Y30" s="60">
        <v>66050</v>
      </c>
      <c r="Z30" s="140">
        <v>0.33</v>
      </c>
      <c r="AA30" s="155">
        <v>40611035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14673097</v>
      </c>
      <c r="F31" s="60">
        <v>14673097</v>
      </c>
      <c r="G31" s="60">
        <v>74877</v>
      </c>
      <c r="H31" s="60">
        <v>71332</v>
      </c>
      <c r="I31" s="60">
        <v>1388830</v>
      </c>
      <c r="J31" s="60">
        <v>1535039</v>
      </c>
      <c r="K31" s="60">
        <v>179647</v>
      </c>
      <c r="L31" s="60">
        <v>240467</v>
      </c>
      <c r="M31" s="60">
        <v>224258</v>
      </c>
      <c r="N31" s="60">
        <v>644372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2179411</v>
      </c>
      <c r="X31" s="60">
        <v>7336548</v>
      </c>
      <c r="Y31" s="60">
        <v>-5157137</v>
      </c>
      <c r="Z31" s="140">
        <v>-70.29</v>
      </c>
      <c r="AA31" s="155">
        <v>14673097</v>
      </c>
    </row>
    <row r="32" spans="1:27" ht="12.75">
      <c r="A32" s="183" t="s">
        <v>121</v>
      </c>
      <c r="B32" s="182"/>
      <c r="C32" s="155">
        <v>1156072</v>
      </c>
      <c r="D32" s="155">
        <v>0</v>
      </c>
      <c r="E32" s="156">
        <v>14292455</v>
      </c>
      <c r="F32" s="60">
        <v>14292455</v>
      </c>
      <c r="G32" s="60">
        <v>577794</v>
      </c>
      <c r="H32" s="60">
        <v>128977</v>
      </c>
      <c r="I32" s="60">
        <v>427631</v>
      </c>
      <c r="J32" s="60">
        <v>1134402</v>
      </c>
      <c r="K32" s="60">
        <v>976848</v>
      </c>
      <c r="L32" s="60">
        <v>348318</v>
      </c>
      <c r="M32" s="60">
        <v>1669076</v>
      </c>
      <c r="N32" s="60">
        <v>2994242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4128644</v>
      </c>
      <c r="X32" s="60">
        <v>7336548</v>
      </c>
      <c r="Y32" s="60">
        <v>-3207904</v>
      </c>
      <c r="Z32" s="140">
        <v>-43.72</v>
      </c>
      <c r="AA32" s="155">
        <v>14292455</v>
      </c>
    </row>
    <row r="33" spans="1:27" ht="12.75">
      <c r="A33" s="183" t="s">
        <v>42</v>
      </c>
      <c r="B33" s="182"/>
      <c r="C33" s="155">
        <v>16116877</v>
      </c>
      <c r="D33" s="155">
        <v>0</v>
      </c>
      <c r="E33" s="156">
        <v>0</v>
      </c>
      <c r="F33" s="60">
        <v>0</v>
      </c>
      <c r="G33" s="60">
        <v>3500</v>
      </c>
      <c r="H33" s="60">
        <v>1266061</v>
      </c>
      <c r="I33" s="60">
        <v>620207</v>
      </c>
      <c r="J33" s="60">
        <v>1889768</v>
      </c>
      <c r="K33" s="60">
        <v>713460</v>
      </c>
      <c r="L33" s="60">
        <v>673798</v>
      </c>
      <c r="M33" s="60">
        <v>557211</v>
      </c>
      <c r="N33" s="60">
        <v>1944469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3834237</v>
      </c>
      <c r="X33" s="60"/>
      <c r="Y33" s="60">
        <v>3834237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43340375</v>
      </c>
      <c r="D34" s="155">
        <v>0</v>
      </c>
      <c r="E34" s="156">
        <v>41075974</v>
      </c>
      <c r="F34" s="60">
        <v>41075974</v>
      </c>
      <c r="G34" s="60">
        <v>2287872</v>
      </c>
      <c r="H34" s="60">
        <v>490174</v>
      </c>
      <c r="I34" s="60">
        <v>2826990</v>
      </c>
      <c r="J34" s="60">
        <v>5605036</v>
      </c>
      <c r="K34" s="60">
        <v>3251696</v>
      </c>
      <c r="L34" s="60">
        <v>3351417</v>
      </c>
      <c r="M34" s="60">
        <v>1401498</v>
      </c>
      <c r="N34" s="60">
        <v>8004611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13609647</v>
      </c>
      <c r="X34" s="60"/>
      <c r="Y34" s="60">
        <v>13609647</v>
      </c>
      <c r="Z34" s="140">
        <v>0</v>
      </c>
      <c r="AA34" s="155">
        <v>41075974</v>
      </c>
    </row>
    <row r="35" spans="1:27" ht="12.75">
      <c r="A35" s="181" t="s">
        <v>122</v>
      </c>
      <c r="B35" s="185"/>
      <c r="C35" s="155">
        <v>2428974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392574025</v>
      </c>
      <c r="D36" s="188">
        <f>SUM(D25:D35)</f>
        <v>0</v>
      </c>
      <c r="E36" s="189">
        <f t="shared" si="1"/>
        <v>229787602</v>
      </c>
      <c r="F36" s="190">
        <f t="shared" si="1"/>
        <v>229787602</v>
      </c>
      <c r="G36" s="190">
        <f t="shared" si="1"/>
        <v>15860885</v>
      </c>
      <c r="H36" s="190">
        <f t="shared" si="1"/>
        <v>9734592</v>
      </c>
      <c r="I36" s="190">
        <f t="shared" si="1"/>
        <v>18435066</v>
      </c>
      <c r="J36" s="190">
        <f t="shared" si="1"/>
        <v>44030543</v>
      </c>
      <c r="K36" s="190">
        <f t="shared" si="1"/>
        <v>19348746</v>
      </c>
      <c r="L36" s="190">
        <f t="shared" si="1"/>
        <v>12516814</v>
      </c>
      <c r="M36" s="190">
        <f t="shared" si="1"/>
        <v>14801616</v>
      </c>
      <c r="N36" s="190">
        <f t="shared" si="1"/>
        <v>46667176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90697719</v>
      </c>
      <c r="X36" s="190">
        <f t="shared" si="1"/>
        <v>81017682</v>
      </c>
      <c r="Y36" s="190">
        <f t="shared" si="1"/>
        <v>9680037</v>
      </c>
      <c r="Z36" s="191">
        <f>+IF(X36&lt;&gt;0,+(Y36/X36)*100,0)</f>
        <v>11.948054746863777</v>
      </c>
      <c r="AA36" s="188">
        <f>SUM(AA25:AA35)</f>
        <v>229787602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-158675609</v>
      </c>
      <c r="D38" s="199">
        <f>+D22-D36</f>
        <v>0</v>
      </c>
      <c r="E38" s="200">
        <f t="shared" si="2"/>
        <v>5235563</v>
      </c>
      <c r="F38" s="106">
        <f t="shared" si="2"/>
        <v>5235563</v>
      </c>
      <c r="G38" s="106">
        <f t="shared" si="2"/>
        <v>-6155012</v>
      </c>
      <c r="H38" s="106">
        <f t="shared" si="2"/>
        <v>17052362</v>
      </c>
      <c r="I38" s="106">
        <f t="shared" si="2"/>
        <v>-5340476</v>
      </c>
      <c r="J38" s="106">
        <f t="shared" si="2"/>
        <v>5556874</v>
      </c>
      <c r="K38" s="106">
        <f t="shared" si="2"/>
        <v>5161841</v>
      </c>
      <c r="L38" s="106">
        <f t="shared" si="2"/>
        <v>-515234</v>
      </c>
      <c r="M38" s="106">
        <f t="shared" si="2"/>
        <v>-6561562</v>
      </c>
      <c r="N38" s="106">
        <f t="shared" si="2"/>
        <v>-1914955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3641919</v>
      </c>
      <c r="X38" s="106">
        <f>IF(F22=F36,0,X22-X36)</f>
        <v>58659037</v>
      </c>
      <c r="Y38" s="106">
        <f t="shared" si="2"/>
        <v>-55017118</v>
      </c>
      <c r="Z38" s="201">
        <f>+IF(X38&lt;&gt;0,+(Y38/X38)*100,0)</f>
        <v>-93.79137608413176</v>
      </c>
      <c r="AA38" s="199">
        <f>+AA22-AA36</f>
        <v>5235563</v>
      </c>
    </row>
    <row r="39" spans="1:27" ht="12.75">
      <c r="A39" s="181" t="s">
        <v>46</v>
      </c>
      <c r="B39" s="185"/>
      <c r="C39" s="155">
        <v>41777574</v>
      </c>
      <c r="D39" s="155">
        <v>0</v>
      </c>
      <c r="E39" s="156">
        <v>58621050</v>
      </c>
      <c r="F39" s="60">
        <v>58621050</v>
      </c>
      <c r="G39" s="60">
        <v>0</v>
      </c>
      <c r="H39" s="60">
        <v>0</v>
      </c>
      <c r="I39" s="60">
        <v>1022803</v>
      </c>
      <c r="J39" s="60">
        <v>1022803</v>
      </c>
      <c r="K39" s="60">
        <v>814846</v>
      </c>
      <c r="L39" s="60">
        <v>3497472</v>
      </c>
      <c r="M39" s="60">
        <v>4352924</v>
      </c>
      <c r="N39" s="60">
        <v>8665242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9688045</v>
      </c>
      <c r="X39" s="60">
        <v>36396991</v>
      </c>
      <c r="Y39" s="60">
        <v>-26708946</v>
      </c>
      <c r="Z39" s="140">
        <v>-73.38</v>
      </c>
      <c r="AA39" s="155">
        <v>58621050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-116898035</v>
      </c>
      <c r="D42" s="206">
        <f>SUM(D38:D41)</f>
        <v>0</v>
      </c>
      <c r="E42" s="207">
        <f t="shared" si="3"/>
        <v>63856613</v>
      </c>
      <c r="F42" s="88">
        <f t="shared" si="3"/>
        <v>63856613</v>
      </c>
      <c r="G42" s="88">
        <f t="shared" si="3"/>
        <v>-6155012</v>
      </c>
      <c r="H42" s="88">
        <f t="shared" si="3"/>
        <v>17052362</v>
      </c>
      <c r="I42" s="88">
        <f t="shared" si="3"/>
        <v>-4317673</v>
      </c>
      <c r="J42" s="88">
        <f t="shared" si="3"/>
        <v>6579677</v>
      </c>
      <c r="K42" s="88">
        <f t="shared" si="3"/>
        <v>5976687</v>
      </c>
      <c r="L42" s="88">
        <f t="shared" si="3"/>
        <v>2982238</v>
      </c>
      <c r="M42" s="88">
        <f t="shared" si="3"/>
        <v>-2208638</v>
      </c>
      <c r="N42" s="88">
        <f t="shared" si="3"/>
        <v>6750287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13329964</v>
      </c>
      <c r="X42" s="88">
        <f t="shared" si="3"/>
        <v>95056028</v>
      </c>
      <c r="Y42" s="88">
        <f t="shared" si="3"/>
        <v>-81726064</v>
      </c>
      <c r="Z42" s="208">
        <f>+IF(X42&lt;&gt;0,+(Y42/X42)*100,0)</f>
        <v>-85.97672942951077</v>
      </c>
      <c r="AA42" s="206">
        <f>SUM(AA38:AA41)</f>
        <v>63856613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-116898035</v>
      </c>
      <c r="D44" s="210">
        <f>+D42-D43</f>
        <v>0</v>
      </c>
      <c r="E44" s="211">
        <f t="shared" si="4"/>
        <v>63856613</v>
      </c>
      <c r="F44" s="77">
        <f t="shared" si="4"/>
        <v>63856613</v>
      </c>
      <c r="G44" s="77">
        <f t="shared" si="4"/>
        <v>-6155012</v>
      </c>
      <c r="H44" s="77">
        <f t="shared" si="4"/>
        <v>17052362</v>
      </c>
      <c r="I44" s="77">
        <f t="shared" si="4"/>
        <v>-4317673</v>
      </c>
      <c r="J44" s="77">
        <f t="shared" si="4"/>
        <v>6579677</v>
      </c>
      <c r="K44" s="77">
        <f t="shared" si="4"/>
        <v>5976687</v>
      </c>
      <c r="L44" s="77">
        <f t="shared" si="4"/>
        <v>2982238</v>
      </c>
      <c r="M44" s="77">
        <f t="shared" si="4"/>
        <v>-2208638</v>
      </c>
      <c r="N44" s="77">
        <f t="shared" si="4"/>
        <v>6750287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13329964</v>
      </c>
      <c r="X44" s="77">
        <f t="shared" si="4"/>
        <v>95056028</v>
      </c>
      <c r="Y44" s="77">
        <f t="shared" si="4"/>
        <v>-81726064</v>
      </c>
      <c r="Z44" s="212">
        <f>+IF(X44&lt;&gt;0,+(Y44/X44)*100,0)</f>
        <v>-85.97672942951077</v>
      </c>
      <c r="AA44" s="210">
        <f>+AA42-AA43</f>
        <v>63856613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-116898035</v>
      </c>
      <c r="D46" s="206">
        <f>SUM(D44:D45)</f>
        <v>0</v>
      </c>
      <c r="E46" s="207">
        <f t="shared" si="5"/>
        <v>63856613</v>
      </c>
      <c r="F46" s="88">
        <f t="shared" si="5"/>
        <v>63856613</v>
      </c>
      <c r="G46" s="88">
        <f t="shared" si="5"/>
        <v>-6155012</v>
      </c>
      <c r="H46" s="88">
        <f t="shared" si="5"/>
        <v>17052362</v>
      </c>
      <c r="I46" s="88">
        <f t="shared" si="5"/>
        <v>-4317673</v>
      </c>
      <c r="J46" s="88">
        <f t="shared" si="5"/>
        <v>6579677</v>
      </c>
      <c r="K46" s="88">
        <f t="shared" si="5"/>
        <v>5976687</v>
      </c>
      <c r="L46" s="88">
        <f t="shared" si="5"/>
        <v>2982238</v>
      </c>
      <c r="M46" s="88">
        <f t="shared" si="5"/>
        <v>-2208638</v>
      </c>
      <c r="N46" s="88">
        <f t="shared" si="5"/>
        <v>6750287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13329964</v>
      </c>
      <c r="X46" s="88">
        <f t="shared" si="5"/>
        <v>95056028</v>
      </c>
      <c r="Y46" s="88">
        <f t="shared" si="5"/>
        <v>-81726064</v>
      </c>
      <c r="Z46" s="208">
        <f>+IF(X46&lt;&gt;0,+(Y46/X46)*100,0)</f>
        <v>-85.97672942951077</v>
      </c>
      <c r="AA46" s="206">
        <f>SUM(AA44:AA45)</f>
        <v>63856613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-116898035</v>
      </c>
      <c r="D48" s="217">
        <f>SUM(D46:D47)</f>
        <v>0</v>
      </c>
      <c r="E48" s="218">
        <f t="shared" si="6"/>
        <v>63856613</v>
      </c>
      <c r="F48" s="219">
        <f t="shared" si="6"/>
        <v>63856613</v>
      </c>
      <c r="G48" s="219">
        <f t="shared" si="6"/>
        <v>-6155012</v>
      </c>
      <c r="H48" s="220">
        <f t="shared" si="6"/>
        <v>17052362</v>
      </c>
      <c r="I48" s="220">
        <f t="shared" si="6"/>
        <v>-4317673</v>
      </c>
      <c r="J48" s="220">
        <f t="shared" si="6"/>
        <v>6579677</v>
      </c>
      <c r="K48" s="220">
        <f t="shared" si="6"/>
        <v>5976687</v>
      </c>
      <c r="L48" s="220">
        <f t="shared" si="6"/>
        <v>2982238</v>
      </c>
      <c r="M48" s="219">
        <f t="shared" si="6"/>
        <v>-2208638</v>
      </c>
      <c r="N48" s="219">
        <f t="shared" si="6"/>
        <v>6750287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13329964</v>
      </c>
      <c r="X48" s="220">
        <f t="shared" si="6"/>
        <v>95056028</v>
      </c>
      <c r="Y48" s="220">
        <f t="shared" si="6"/>
        <v>-81726064</v>
      </c>
      <c r="Z48" s="221">
        <f>+IF(X48&lt;&gt;0,+(Y48/X48)*100,0)</f>
        <v>-85.97672942951077</v>
      </c>
      <c r="AA48" s="222">
        <f>SUM(AA46:AA47)</f>
        <v>63856613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3973811</v>
      </c>
      <c r="D5" s="153">
        <f>SUM(D6:D8)</f>
        <v>0</v>
      </c>
      <c r="E5" s="154">
        <f t="shared" si="0"/>
        <v>1543460</v>
      </c>
      <c r="F5" s="100">
        <f t="shared" si="0"/>
        <v>1543460</v>
      </c>
      <c r="G5" s="100">
        <f t="shared" si="0"/>
        <v>21870</v>
      </c>
      <c r="H5" s="100">
        <f t="shared" si="0"/>
        <v>456107</v>
      </c>
      <c r="I5" s="100">
        <f t="shared" si="0"/>
        <v>39610</v>
      </c>
      <c r="J5" s="100">
        <f t="shared" si="0"/>
        <v>517587</v>
      </c>
      <c r="K5" s="100">
        <f t="shared" si="0"/>
        <v>145400</v>
      </c>
      <c r="L5" s="100">
        <f t="shared" si="0"/>
        <v>0</v>
      </c>
      <c r="M5" s="100">
        <f t="shared" si="0"/>
        <v>9207</v>
      </c>
      <c r="N5" s="100">
        <f t="shared" si="0"/>
        <v>154607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672194</v>
      </c>
      <c r="X5" s="100">
        <f t="shared" si="0"/>
        <v>303460</v>
      </c>
      <c r="Y5" s="100">
        <f t="shared" si="0"/>
        <v>368734</v>
      </c>
      <c r="Z5" s="137">
        <f>+IF(X5&lt;&gt;0,+(Y5/X5)*100,0)</f>
        <v>121.50991893495025</v>
      </c>
      <c r="AA5" s="153">
        <f>SUM(AA6:AA8)</f>
        <v>1543460</v>
      </c>
    </row>
    <row r="6" spans="1:27" ht="12.75">
      <c r="A6" s="138" t="s">
        <v>75</v>
      </c>
      <c r="B6" s="136"/>
      <c r="C6" s="155"/>
      <c r="D6" s="155"/>
      <c r="E6" s="156">
        <v>1355960</v>
      </c>
      <c r="F6" s="60">
        <v>1355960</v>
      </c>
      <c r="G6" s="60">
        <v>21870</v>
      </c>
      <c r="H6" s="60">
        <v>438947</v>
      </c>
      <c r="I6" s="60">
        <v>21870</v>
      </c>
      <c r="J6" s="60">
        <v>482687</v>
      </c>
      <c r="K6" s="60">
        <v>145400</v>
      </c>
      <c r="L6" s="60"/>
      <c r="M6" s="60"/>
      <c r="N6" s="60">
        <v>145400</v>
      </c>
      <c r="O6" s="60"/>
      <c r="P6" s="60"/>
      <c r="Q6" s="60"/>
      <c r="R6" s="60"/>
      <c r="S6" s="60"/>
      <c r="T6" s="60"/>
      <c r="U6" s="60"/>
      <c r="V6" s="60"/>
      <c r="W6" s="60">
        <v>628087</v>
      </c>
      <c r="X6" s="60">
        <v>115960</v>
      </c>
      <c r="Y6" s="60">
        <v>512127</v>
      </c>
      <c r="Z6" s="140">
        <v>441.64</v>
      </c>
      <c r="AA6" s="62">
        <v>1355960</v>
      </c>
    </row>
    <row r="7" spans="1:27" ht="12.75">
      <c r="A7" s="138" t="s">
        <v>76</v>
      </c>
      <c r="B7" s="136"/>
      <c r="C7" s="157">
        <v>3973811</v>
      </c>
      <c r="D7" s="157"/>
      <c r="E7" s="158">
        <v>187500</v>
      </c>
      <c r="F7" s="159">
        <v>187500</v>
      </c>
      <c r="G7" s="159"/>
      <c r="H7" s="159">
        <v>17160</v>
      </c>
      <c r="I7" s="159"/>
      <c r="J7" s="159">
        <v>17160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17160</v>
      </c>
      <c r="X7" s="159">
        <v>187500</v>
      </c>
      <c r="Y7" s="159">
        <v>-170340</v>
      </c>
      <c r="Z7" s="141">
        <v>-90.85</v>
      </c>
      <c r="AA7" s="225">
        <v>187500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17740</v>
      </c>
      <c r="J8" s="60">
        <v>17740</v>
      </c>
      <c r="K8" s="60"/>
      <c r="L8" s="60"/>
      <c r="M8" s="60">
        <v>9207</v>
      </c>
      <c r="N8" s="60">
        <v>9207</v>
      </c>
      <c r="O8" s="60"/>
      <c r="P8" s="60"/>
      <c r="Q8" s="60"/>
      <c r="R8" s="60"/>
      <c r="S8" s="60"/>
      <c r="T8" s="60"/>
      <c r="U8" s="60"/>
      <c r="V8" s="60"/>
      <c r="W8" s="60">
        <v>26947</v>
      </c>
      <c r="X8" s="60"/>
      <c r="Y8" s="60">
        <v>26947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4633936</v>
      </c>
      <c r="D9" s="153">
        <f>SUM(D10:D14)</f>
        <v>0</v>
      </c>
      <c r="E9" s="154">
        <f t="shared" si="1"/>
        <v>14053980</v>
      </c>
      <c r="F9" s="100">
        <f t="shared" si="1"/>
        <v>14053980</v>
      </c>
      <c r="G9" s="100">
        <f t="shared" si="1"/>
        <v>0</v>
      </c>
      <c r="H9" s="100">
        <f t="shared" si="1"/>
        <v>61640</v>
      </c>
      <c r="I9" s="100">
        <f t="shared" si="1"/>
        <v>24422</v>
      </c>
      <c r="J9" s="100">
        <f t="shared" si="1"/>
        <v>86062</v>
      </c>
      <c r="K9" s="100">
        <f t="shared" si="1"/>
        <v>934141</v>
      </c>
      <c r="L9" s="100">
        <f t="shared" si="1"/>
        <v>330519</v>
      </c>
      <c r="M9" s="100">
        <f t="shared" si="1"/>
        <v>230079</v>
      </c>
      <c r="N9" s="100">
        <f t="shared" si="1"/>
        <v>1494739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1580801</v>
      </c>
      <c r="X9" s="100">
        <f t="shared" si="1"/>
        <v>6610000</v>
      </c>
      <c r="Y9" s="100">
        <f t="shared" si="1"/>
        <v>-5029199</v>
      </c>
      <c r="Z9" s="137">
        <f>+IF(X9&lt;&gt;0,+(Y9/X9)*100,0)</f>
        <v>-76.0847049924357</v>
      </c>
      <c r="AA9" s="102">
        <f>SUM(AA10:AA14)</f>
        <v>14053980</v>
      </c>
    </row>
    <row r="10" spans="1:27" ht="12.75">
      <c r="A10" s="138" t="s">
        <v>79</v>
      </c>
      <c r="B10" s="136"/>
      <c r="C10" s="155">
        <v>4633936</v>
      </c>
      <c r="D10" s="155"/>
      <c r="E10" s="156">
        <v>13998980</v>
      </c>
      <c r="F10" s="60">
        <v>13998980</v>
      </c>
      <c r="G10" s="60"/>
      <c r="H10" s="60">
        <v>61640</v>
      </c>
      <c r="I10" s="60">
        <v>24422</v>
      </c>
      <c r="J10" s="60">
        <v>86062</v>
      </c>
      <c r="K10" s="60">
        <v>934141</v>
      </c>
      <c r="L10" s="60">
        <v>330519</v>
      </c>
      <c r="M10" s="60">
        <v>230079</v>
      </c>
      <c r="N10" s="60">
        <v>1494739</v>
      </c>
      <c r="O10" s="60"/>
      <c r="P10" s="60"/>
      <c r="Q10" s="60"/>
      <c r="R10" s="60"/>
      <c r="S10" s="60"/>
      <c r="T10" s="60"/>
      <c r="U10" s="60"/>
      <c r="V10" s="60"/>
      <c r="W10" s="60">
        <v>1580801</v>
      </c>
      <c r="X10" s="60">
        <v>6555000</v>
      </c>
      <c r="Y10" s="60">
        <v>-4974199</v>
      </c>
      <c r="Z10" s="140">
        <v>-75.88</v>
      </c>
      <c r="AA10" s="62">
        <v>13998980</v>
      </c>
    </row>
    <row r="11" spans="1:27" ht="12.75">
      <c r="A11" s="138" t="s">
        <v>80</v>
      </c>
      <c r="B11" s="136"/>
      <c r="C11" s="155"/>
      <c r="D11" s="155"/>
      <c r="E11" s="156">
        <v>55000</v>
      </c>
      <c r="F11" s="60">
        <v>55000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55000</v>
      </c>
      <c r="Y11" s="60">
        <v>-55000</v>
      </c>
      <c r="Z11" s="140">
        <v>-100</v>
      </c>
      <c r="AA11" s="62">
        <v>55000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17111566</v>
      </c>
      <c r="D15" s="153">
        <f>SUM(D16:D18)</f>
        <v>0</v>
      </c>
      <c r="E15" s="154">
        <f t="shared" si="2"/>
        <v>16067070</v>
      </c>
      <c r="F15" s="100">
        <f t="shared" si="2"/>
        <v>16067070</v>
      </c>
      <c r="G15" s="100">
        <f t="shared" si="2"/>
        <v>8000</v>
      </c>
      <c r="H15" s="100">
        <f t="shared" si="2"/>
        <v>0</v>
      </c>
      <c r="I15" s="100">
        <f t="shared" si="2"/>
        <v>1548</v>
      </c>
      <c r="J15" s="100">
        <f t="shared" si="2"/>
        <v>9548</v>
      </c>
      <c r="K15" s="100">
        <f t="shared" si="2"/>
        <v>2280693</v>
      </c>
      <c r="L15" s="100">
        <f t="shared" si="2"/>
        <v>3278250</v>
      </c>
      <c r="M15" s="100">
        <f t="shared" si="2"/>
        <v>2518738</v>
      </c>
      <c r="N15" s="100">
        <f t="shared" si="2"/>
        <v>8077681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8087229</v>
      </c>
      <c r="X15" s="100">
        <f t="shared" si="2"/>
        <v>8286991</v>
      </c>
      <c r="Y15" s="100">
        <f t="shared" si="2"/>
        <v>-199762</v>
      </c>
      <c r="Z15" s="137">
        <f>+IF(X15&lt;&gt;0,+(Y15/X15)*100,0)</f>
        <v>-2.4105492572635834</v>
      </c>
      <c r="AA15" s="102">
        <f>SUM(AA16:AA18)</f>
        <v>16067070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8000</v>
      </c>
      <c r="H16" s="60"/>
      <c r="I16" s="60">
        <v>1548</v>
      </c>
      <c r="J16" s="60">
        <v>9548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9548</v>
      </c>
      <c r="X16" s="60"/>
      <c r="Y16" s="60">
        <v>9548</v>
      </c>
      <c r="Z16" s="140"/>
      <c r="AA16" s="62"/>
    </row>
    <row r="17" spans="1:27" ht="12.75">
      <c r="A17" s="138" t="s">
        <v>86</v>
      </c>
      <c r="B17" s="136"/>
      <c r="C17" s="155">
        <v>17111566</v>
      </c>
      <c r="D17" s="155"/>
      <c r="E17" s="156">
        <v>16067070</v>
      </c>
      <c r="F17" s="60">
        <v>16067070</v>
      </c>
      <c r="G17" s="60"/>
      <c r="H17" s="60"/>
      <c r="I17" s="60"/>
      <c r="J17" s="60"/>
      <c r="K17" s="60">
        <v>2280693</v>
      </c>
      <c r="L17" s="60">
        <v>3278250</v>
      </c>
      <c r="M17" s="60">
        <v>2518738</v>
      </c>
      <c r="N17" s="60">
        <v>8077681</v>
      </c>
      <c r="O17" s="60"/>
      <c r="P17" s="60"/>
      <c r="Q17" s="60"/>
      <c r="R17" s="60"/>
      <c r="S17" s="60"/>
      <c r="T17" s="60"/>
      <c r="U17" s="60"/>
      <c r="V17" s="60"/>
      <c r="W17" s="60">
        <v>8077681</v>
      </c>
      <c r="X17" s="60">
        <v>8286991</v>
      </c>
      <c r="Y17" s="60">
        <v>-209310</v>
      </c>
      <c r="Z17" s="140">
        <v>-2.53</v>
      </c>
      <c r="AA17" s="62">
        <v>16067070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17284946</v>
      </c>
      <c r="D19" s="153">
        <f>SUM(D20:D23)</f>
        <v>0</v>
      </c>
      <c r="E19" s="154">
        <f t="shared" si="3"/>
        <v>32183764</v>
      </c>
      <c r="F19" s="100">
        <f t="shared" si="3"/>
        <v>32183764</v>
      </c>
      <c r="G19" s="100">
        <f t="shared" si="3"/>
        <v>1673896</v>
      </c>
      <c r="H19" s="100">
        <f t="shared" si="3"/>
        <v>3046890</v>
      </c>
      <c r="I19" s="100">
        <f t="shared" si="3"/>
        <v>3932921</v>
      </c>
      <c r="J19" s="100">
        <f t="shared" si="3"/>
        <v>8653707</v>
      </c>
      <c r="K19" s="100">
        <f t="shared" si="3"/>
        <v>1695004</v>
      </c>
      <c r="L19" s="100">
        <f t="shared" si="3"/>
        <v>2900776</v>
      </c>
      <c r="M19" s="100">
        <f t="shared" si="3"/>
        <v>2172276</v>
      </c>
      <c r="N19" s="100">
        <f t="shared" si="3"/>
        <v>6768056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15421763</v>
      </c>
      <c r="X19" s="100">
        <f t="shared" si="3"/>
        <v>17933766</v>
      </c>
      <c r="Y19" s="100">
        <f t="shared" si="3"/>
        <v>-2512003</v>
      </c>
      <c r="Z19" s="137">
        <f>+IF(X19&lt;&gt;0,+(Y19/X19)*100,0)</f>
        <v>-14.00711373171703</v>
      </c>
      <c r="AA19" s="102">
        <f>SUM(AA20:AA23)</f>
        <v>32183764</v>
      </c>
    </row>
    <row r="20" spans="1:27" ht="12.75">
      <c r="A20" s="138" t="s">
        <v>89</v>
      </c>
      <c r="B20" s="136"/>
      <c r="C20" s="155">
        <v>1739130</v>
      </c>
      <c r="D20" s="155"/>
      <c r="E20" s="156">
        <v>1733764</v>
      </c>
      <c r="F20" s="60">
        <v>1733764</v>
      </c>
      <c r="G20" s="60"/>
      <c r="H20" s="60"/>
      <c r="I20" s="60"/>
      <c r="J20" s="60"/>
      <c r="K20" s="60"/>
      <c r="L20" s="60">
        <v>20000</v>
      </c>
      <c r="M20" s="60"/>
      <c r="N20" s="60">
        <v>20000</v>
      </c>
      <c r="O20" s="60"/>
      <c r="P20" s="60"/>
      <c r="Q20" s="60"/>
      <c r="R20" s="60"/>
      <c r="S20" s="60"/>
      <c r="T20" s="60"/>
      <c r="U20" s="60"/>
      <c r="V20" s="60"/>
      <c r="W20" s="60">
        <v>20000</v>
      </c>
      <c r="X20" s="60">
        <v>1733764</v>
      </c>
      <c r="Y20" s="60">
        <v>-1713764</v>
      </c>
      <c r="Z20" s="140">
        <v>-98.85</v>
      </c>
      <c r="AA20" s="62">
        <v>1733764</v>
      </c>
    </row>
    <row r="21" spans="1:27" ht="12.75">
      <c r="A21" s="138" t="s">
        <v>90</v>
      </c>
      <c r="B21" s="136"/>
      <c r="C21" s="155">
        <v>12901323</v>
      </c>
      <c r="D21" s="155"/>
      <c r="E21" s="156">
        <v>29450000</v>
      </c>
      <c r="F21" s="60">
        <v>29450000</v>
      </c>
      <c r="G21" s="60">
        <v>1419510</v>
      </c>
      <c r="H21" s="60">
        <v>2459708</v>
      </c>
      <c r="I21" s="60">
        <v>3369639</v>
      </c>
      <c r="J21" s="60">
        <v>7248857</v>
      </c>
      <c r="K21" s="60">
        <v>1695004</v>
      </c>
      <c r="L21" s="60">
        <v>2655916</v>
      </c>
      <c r="M21" s="60">
        <v>2172276</v>
      </c>
      <c r="N21" s="60">
        <v>6523196</v>
      </c>
      <c r="O21" s="60"/>
      <c r="P21" s="60"/>
      <c r="Q21" s="60"/>
      <c r="R21" s="60"/>
      <c r="S21" s="60"/>
      <c r="T21" s="60"/>
      <c r="U21" s="60"/>
      <c r="V21" s="60"/>
      <c r="W21" s="60">
        <v>13772053</v>
      </c>
      <c r="X21" s="60">
        <v>15200002</v>
      </c>
      <c r="Y21" s="60">
        <v>-1427949</v>
      </c>
      <c r="Z21" s="140">
        <v>-9.39</v>
      </c>
      <c r="AA21" s="62">
        <v>29450000</v>
      </c>
    </row>
    <row r="22" spans="1:27" ht="12.75">
      <c r="A22" s="138" t="s">
        <v>91</v>
      </c>
      <c r="B22" s="136"/>
      <c r="C22" s="157">
        <v>2644493</v>
      </c>
      <c r="D22" s="157"/>
      <c r="E22" s="158">
        <v>1000000</v>
      </c>
      <c r="F22" s="159">
        <v>1000000</v>
      </c>
      <c r="G22" s="159">
        <v>254386</v>
      </c>
      <c r="H22" s="159">
        <v>587182</v>
      </c>
      <c r="I22" s="159">
        <v>563282</v>
      </c>
      <c r="J22" s="159">
        <v>1404850</v>
      </c>
      <c r="K22" s="159"/>
      <c r="L22" s="159">
        <v>224860</v>
      </c>
      <c r="M22" s="159"/>
      <c r="N22" s="159">
        <v>224860</v>
      </c>
      <c r="O22" s="159"/>
      <c r="P22" s="159"/>
      <c r="Q22" s="159"/>
      <c r="R22" s="159"/>
      <c r="S22" s="159"/>
      <c r="T22" s="159"/>
      <c r="U22" s="159"/>
      <c r="V22" s="159"/>
      <c r="W22" s="159">
        <v>1629710</v>
      </c>
      <c r="X22" s="159">
        <v>1000000</v>
      </c>
      <c r="Y22" s="159">
        <v>629710</v>
      </c>
      <c r="Z22" s="141">
        <v>62.97</v>
      </c>
      <c r="AA22" s="225">
        <v>1000000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43004259</v>
      </c>
      <c r="D25" s="217">
        <f>+D5+D9+D15+D19+D24</f>
        <v>0</v>
      </c>
      <c r="E25" s="230">
        <f t="shared" si="4"/>
        <v>63848274</v>
      </c>
      <c r="F25" s="219">
        <f t="shared" si="4"/>
        <v>63848274</v>
      </c>
      <c r="G25" s="219">
        <f t="shared" si="4"/>
        <v>1703766</v>
      </c>
      <c r="H25" s="219">
        <f t="shared" si="4"/>
        <v>3564637</v>
      </c>
      <c r="I25" s="219">
        <f t="shared" si="4"/>
        <v>3998501</v>
      </c>
      <c r="J25" s="219">
        <f t="shared" si="4"/>
        <v>9266904</v>
      </c>
      <c r="K25" s="219">
        <f t="shared" si="4"/>
        <v>5055238</v>
      </c>
      <c r="L25" s="219">
        <f t="shared" si="4"/>
        <v>6509545</v>
      </c>
      <c r="M25" s="219">
        <f t="shared" si="4"/>
        <v>4930300</v>
      </c>
      <c r="N25" s="219">
        <f t="shared" si="4"/>
        <v>16495083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25761987</v>
      </c>
      <c r="X25" s="219">
        <f t="shared" si="4"/>
        <v>33134217</v>
      </c>
      <c r="Y25" s="219">
        <f t="shared" si="4"/>
        <v>-7372230</v>
      </c>
      <c r="Z25" s="231">
        <f>+IF(X25&lt;&gt;0,+(Y25/X25)*100,0)</f>
        <v>-22.249597749661625</v>
      </c>
      <c r="AA25" s="232">
        <f>+AA5+AA9+AA15+AA19+AA24</f>
        <v>63848274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37575288</v>
      </c>
      <c r="D28" s="155"/>
      <c r="E28" s="156">
        <v>58621050</v>
      </c>
      <c r="F28" s="60">
        <v>58621050</v>
      </c>
      <c r="G28" s="60">
        <v>1618556</v>
      </c>
      <c r="H28" s="60">
        <v>3101890</v>
      </c>
      <c r="I28" s="60">
        <v>3932921</v>
      </c>
      <c r="J28" s="60">
        <v>8653367</v>
      </c>
      <c r="K28" s="60">
        <v>4729456</v>
      </c>
      <c r="L28" s="60">
        <v>6489545</v>
      </c>
      <c r="M28" s="60">
        <v>4879455</v>
      </c>
      <c r="N28" s="60">
        <v>16098456</v>
      </c>
      <c r="O28" s="60"/>
      <c r="P28" s="60"/>
      <c r="Q28" s="60"/>
      <c r="R28" s="60"/>
      <c r="S28" s="60"/>
      <c r="T28" s="60"/>
      <c r="U28" s="60"/>
      <c r="V28" s="60"/>
      <c r="W28" s="60">
        <v>24751823</v>
      </c>
      <c r="X28" s="60"/>
      <c r="Y28" s="60">
        <v>24751823</v>
      </c>
      <c r="Z28" s="140"/>
      <c r="AA28" s="155">
        <v>58621050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37575288</v>
      </c>
      <c r="D32" s="210">
        <f>SUM(D28:D31)</f>
        <v>0</v>
      </c>
      <c r="E32" s="211">
        <f t="shared" si="5"/>
        <v>58621050</v>
      </c>
      <c r="F32" s="77">
        <f t="shared" si="5"/>
        <v>58621050</v>
      </c>
      <c r="G32" s="77">
        <f t="shared" si="5"/>
        <v>1618556</v>
      </c>
      <c r="H32" s="77">
        <f t="shared" si="5"/>
        <v>3101890</v>
      </c>
      <c r="I32" s="77">
        <f t="shared" si="5"/>
        <v>3932921</v>
      </c>
      <c r="J32" s="77">
        <f t="shared" si="5"/>
        <v>8653367</v>
      </c>
      <c r="K32" s="77">
        <f t="shared" si="5"/>
        <v>4729456</v>
      </c>
      <c r="L32" s="77">
        <f t="shared" si="5"/>
        <v>6489545</v>
      </c>
      <c r="M32" s="77">
        <f t="shared" si="5"/>
        <v>4879455</v>
      </c>
      <c r="N32" s="77">
        <f t="shared" si="5"/>
        <v>16098456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24751823</v>
      </c>
      <c r="X32" s="77">
        <f t="shared" si="5"/>
        <v>0</v>
      </c>
      <c r="Y32" s="77">
        <f t="shared" si="5"/>
        <v>24751823</v>
      </c>
      <c r="Z32" s="212">
        <f>+IF(X32&lt;&gt;0,+(Y32/X32)*100,0)</f>
        <v>0</v>
      </c>
      <c r="AA32" s="79">
        <f>SUM(AA28:AA31)</f>
        <v>58621050</v>
      </c>
    </row>
    <row r="33" spans="1:27" ht="12.75">
      <c r="A33" s="237" t="s">
        <v>51</v>
      </c>
      <c r="B33" s="136" t="s">
        <v>137</v>
      </c>
      <c r="C33" s="155">
        <v>1455160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3973811</v>
      </c>
      <c r="D35" s="155"/>
      <c r="E35" s="156">
        <v>5227224</v>
      </c>
      <c r="F35" s="60">
        <v>5227224</v>
      </c>
      <c r="G35" s="60">
        <v>85210</v>
      </c>
      <c r="H35" s="60">
        <v>462747</v>
      </c>
      <c r="I35" s="60">
        <v>65580</v>
      </c>
      <c r="J35" s="60">
        <v>613537</v>
      </c>
      <c r="K35" s="60">
        <v>325782</v>
      </c>
      <c r="L35" s="60">
        <v>20000</v>
      </c>
      <c r="M35" s="60">
        <v>50845</v>
      </c>
      <c r="N35" s="60">
        <v>396627</v>
      </c>
      <c r="O35" s="60"/>
      <c r="P35" s="60"/>
      <c r="Q35" s="60"/>
      <c r="R35" s="60"/>
      <c r="S35" s="60"/>
      <c r="T35" s="60"/>
      <c r="U35" s="60"/>
      <c r="V35" s="60"/>
      <c r="W35" s="60">
        <v>1010164</v>
      </c>
      <c r="X35" s="60"/>
      <c r="Y35" s="60">
        <v>1010164</v>
      </c>
      <c r="Z35" s="140"/>
      <c r="AA35" s="62">
        <v>5227224</v>
      </c>
    </row>
    <row r="36" spans="1:27" ht="12.75">
      <c r="A36" s="238" t="s">
        <v>139</v>
      </c>
      <c r="B36" s="149"/>
      <c r="C36" s="222">
        <f aca="true" t="shared" si="6" ref="C36:Y36">SUM(C32:C35)</f>
        <v>43004259</v>
      </c>
      <c r="D36" s="222">
        <f>SUM(D32:D35)</f>
        <v>0</v>
      </c>
      <c r="E36" s="218">
        <f t="shared" si="6"/>
        <v>63848274</v>
      </c>
      <c r="F36" s="220">
        <f t="shared" si="6"/>
        <v>63848274</v>
      </c>
      <c r="G36" s="220">
        <f t="shared" si="6"/>
        <v>1703766</v>
      </c>
      <c r="H36" s="220">
        <f t="shared" si="6"/>
        <v>3564637</v>
      </c>
      <c r="I36" s="220">
        <f t="shared" si="6"/>
        <v>3998501</v>
      </c>
      <c r="J36" s="220">
        <f t="shared" si="6"/>
        <v>9266904</v>
      </c>
      <c r="K36" s="220">
        <f t="shared" si="6"/>
        <v>5055238</v>
      </c>
      <c r="L36" s="220">
        <f t="shared" si="6"/>
        <v>6509545</v>
      </c>
      <c r="M36" s="220">
        <f t="shared" si="6"/>
        <v>4930300</v>
      </c>
      <c r="N36" s="220">
        <f t="shared" si="6"/>
        <v>16495083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25761987</v>
      </c>
      <c r="X36" s="220">
        <f t="shared" si="6"/>
        <v>0</v>
      </c>
      <c r="Y36" s="220">
        <f t="shared" si="6"/>
        <v>25761987</v>
      </c>
      <c r="Z36" s="221">
        <f>+IF(X36&lt;&gt;0,+(Y36/X36)*100,0)</f>
        <v>0</v>
      </c>
      <c r="AA36" s="239">
        <f>SUM(AA32:AA35)</f>
        <v>63848274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3529470</v>
      </c>
      <c r="D6" s="155"/>
      <c r="E6" s="59">
        <v>105300</v>
      </c>
      <c r="F6" s="60">
        <v>105300</v>
      </c>
      <c r="G6" s="60">
        <v>1564</v>
      </c>
      <c r="H6" s="60">
        <v>2472500</v>
      </c>
      <c r="I6" s="60">
        <v>1564</v>
      </c>
      <c r="J6" s="60">
        <v>1564</v>
      </c>
      <c r="K6" s="60">
        <v>-7887976</v>
      </c>
      <c r="L6" s="60">
        <v>-5126376</v>
      </c>
      <c r="M6" s="60">
        <v>4033628</v>
      </c>
      <c r="N6" s="60">
        <v>4033628</v>
      </c>
      <c r="O6" s="60"/>
      <c r="P6" s="60"/>
      <c r="Q6" s="60"/>
      <c r="R6" s="60"/>
      <c r="S6" s="60"/>
      <c r="T6" s="60"/>
      <c r="U6" s="60"/>
      <c r="V6" s="60"/>
      <c r="W6" s="60">
        <v>4033628</v>
      </c>
      <c r="X6" s="60">
        <v>52650</v>
      </c>
      <c r="Y6" s="60">
        <v>3980978</v>
      </c>
      <c r="Z6" s="140">
        <v>7561.21</v>
      </c>
      <c r="AA6" s="62">
        <v>105300</v>
      </c>
    </row>
    <row r="7" spans="1:27" ht="12.75">
      <c r="A7" s="249" t="s">
        <v>144</v>
      </c>
      <c r="B7" s="182"/>
      <c r="C7" s="155"/>
      <c r="D7" s="155"/>
      <c r="E7" s="59">
        <v>105300</v>
      </c>
      <c r="F7" s="60">
        <v>105300</v>
      </c>
      <c r="G7" s="60">
        <v>5126777</v>
      </c>
      <c r="H7" s="60">
        <v>12255501</v>
      </c>
      <c r="I7" s="60">
        <v>13605501</v>
      </c>
      <c r="J7" s="60">
        <v>13605501</v>
      </c>
      <c r="K7" s="60">
        <v>878685</v>
      </c>
      <c r="L7" s="60">
        <v>696142</v>
      </c>
      <c r="M7" s="60">
        <v>197109</v>
      </c>
      <c r="N7" s="60">
        <v>197109</v>
      </c>
      <c r="O7" s="60"/>
      <c r="P7" s="60"/>
      <c r="Q7" s="60"/>
      <c r="R7" s="60"/>
      <c r="S7" s="60"/>
      <c r="T7" s="60"/>
      <c r="U7" s="60"/>
      <c r="V7" s="60"/>
      <c r="W7" s="60">
        <v>197109</v>
      </c>
      <c r="X7" s="60">
        <v>52650</v>
      </c>
      <c r="Y7" s="60">
        <v>144459</v>
      </c>
      <c r="Z7" s="140">
        <v>274.38</v>
      </c>
      <c r="AA7" s="62">
        <v>105300</v>
      </c>
    </row>
    <row r="8" spans="1:27" ht="12.75">
      <c r="A8" s="249" t="s">
        <v>145</v>
      </c>
      <c r="B8" s="182"/>
      <c r="C8" s="155">
        <v>73038795</v>
      </c>
      <c r="D8" s="155"/>
      <c r="E8" s="59">
        <v>120274066</v>
      </c>
      <c r="F8" s="60">
        <v>120274066</v>
      </c>
      <c r="G8" s="60">
        <v>68960975</v>
      </c>
      <c r="H8" s="60">
        <v>90555217</v>
      </c>
      <c r="I8" s="60">
        <v>98305751</v>
      </c>
      <c r="J8" s="60">
        <v>98305751</v>
      </c>
      <c r="K8" s="60">
        <v>99806115</v>
      </c>
      <c r="L8" s="60">
        <v>106294809</v>
      </c>
      <c r="M8" s="60">
        <v>112903342</v>
      </c>
      <c r="N8" s="60">
        <v>112903342</v>
      </c>
      <c r="O8" s="60"/>
      <c r="P8" s="60"/>
      <c r="Q8" s="60"/>
      <c r="R8" s="60"/>
      <c r="S8" s="60"/>
      <c r="T8" s="60"/>
      <c r="U8" s="60"/>
      <c r="V8" s="60"/>
      <c r="W8" s="60">
        <v>112903342</v>
      </c>
      <c r="X8" s="60">
        <v>60137033</v>
      </c>
      <c r="Y8" s="60">
        <v>52766309</v>
      </c>
      <c r="Z8" s="140">
        <v>87.74</v>
      </c>
      <c r="AA8" s="62">
        <v>120274066</v>
      </c>
    </row>
    <row r="9" spans="1:27" ht="12.75">
      <c r="A9" s="249" t="s">
        <v>146</v>
      </c>
      <c r="B9" s="182"/>
      <c r="C9" s="155">
        <v>12873053</v>
      </c>
      <c r="D9" s="155"/>
      <c r="E9" s="59">
        <v>5265000</v>
      </c>
      <c r="F9" s="60">
        <v>5265000</v>
      </c>
      <c r="G9" s="60">
        <v>20182399</v>
      </c>
      <c r="H9" s="60">
        <v>15819611</v>
      </c>
      <c r="I9" s="60">
        <v>11212638</v>
      </c>
      <c r="J9" s="60">
        <v>11212638</v>
      </c>
      <c r="K9" s="60">
        <v>9021139</v>
      </c>
      <c r="L9" s="60">
        <v>3702114</v>
      </c>
      <c r="M9" s="60">
        <v>646645</v>
      </c>
      <c r="N9" s="60">
        <v>646645</v>
      </c>
      <c r="O9" s="60"/>
      <c r="P9" s="60"/>
      <c r="Q9" s="60"/>
      <c r="R9" s="60"/>
      <c r="S9" s="60"/>
      <c r="T9" s="60"/>
      <c r="U9" s="60"/>
      <c r="V9" s="60"/>
      <c r="W9" s="60">
        <v>646645</v>
      </c>
      <c r="X9" s="60">
        <v>2632500</v>
      </c>
      <c r="Y9" s="60">
        <v>-1985855</v>
      </c>
      <c r="Z9" s="140">
        <v>-75.44</v>
      </c>
      <c r="AA9" s="62">
        <v>5265000</v>
      </c>
    </row>
    <row r="10" spans="1:27" ht="12.75">
      <c r="A10" s="249" t="s">
        <v>147</v>
      </c>
      <c r="B10" s="182"/>
      <c r="C10" s="155">
        <v>6198</v>
      </c>
      <c r="D10" s="155"/>
      <c r="E10" s="59">
        <v>6318</v>
      </c>
      <c r="F10" s="60">
        <v>6318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3159</v>
      </c>
      <c r="Y10" s="159">
        <v>-3159</v>
      </c>
      <c r="Z10" s="141">
        <v>-100</v>
      </c>
      <c r="AA10" s="225">
        <v>6318</v>
      </c>
    </row>
    <row r="11" spans="1:27" ht="12.75">
      <c r="A11" s="249" t="s">
        <v>148</v>
      </c>
      <c r="B11" s="182"/>
      <c r="C11" s="155">
        <v>7026</v>
      </c>
      <c r="D11" s="155"/>
      <c r="E11" s="59"/>
      <c r="F11" s="60"/>
      <c r="G11" s="60">
        <v>7026</v>
      </c>
      <c r="H11" s="60">
        <v>7026</v>
      </c>
      <c r="I11" s="60">
        <v>7026</v>
      </c>
      <c r="J11" s="60">
        <v>7026</v>
      </c>
      <c r="K11" s="60">
        <v>7026</v>
      </c>
      <c r="L11" s="60">
        <v>7026</v>
      </c>
      <c r="M11" s="60">
        <v>7026</v>
      </c>
      <c r="N11" s="60">
        <v>7026</v>
      </c>
      <c r="O11" s="60"/>
      <c r="P11" s="60"/>
      <c r="Q11" s="60"/>
      <c r="R11" s="60"/>
      <c r="S11" s="60"/>
      <c r="T11" s="60"/>
      <c r="U11" s="60"/>
      <c r="V11" s="60"/>
      <c r="W11" s="60">
        <v>7026</v>
      </c>
      <c r="X11" s="60"/>
      <c r="Y11" s="60">
        <v>7026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89454542</v>
      </c>
      <c r="D12" s="168">
        <f>SUM(D6:D11)</f>
        <v>0</v>
      </c>
      <c r="E12" s="72">
        <f t="shared" si="0"/>
        <v>125755984</v>
      </c>
      <c r="F12" s="73">
        <f t="shared" si="0"/>
        <v>125755984</v>
      </c>
      <c r="G12" s="73">
        <f t="shared" si="0"/>
        <v>94278741</v>
      </c>
      <c r="H12" s="73">
        <f t="shared" si="0"/>
        <v>121109855</v>
      </c>
      <c r="I12" s="73">
        <f t="shared" si="0"/>
        <v>123132480</v>
      </c>
      <c r="J12" s="73">
        <f t="shared" si="0"/>
        <v>123132480</v>
      </c>
      <c r="K12" s="73">
        <f t="shared" si="0"/>
        <v>101824989</v>
      </c>
      <c r="L12" s="73">
        <f t="shared" si="0"/>
        <v>105573715</v>
      </c>
      <c r="M12" s="73">
        <f t="shared" si="0"/>
        <v>117787750</v>
      </c>
      <c r="N12" s="73">
        <f t="shared" si="0"/>
        <v>117787750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117787750</v>
      </c>
      <c r="X12" s="73">
        <f t="shared" si="0"/>
        <v>62877992</v>
      </c>
      <c r="Y12" s="73">
        <f t="shared" si="0"/>
        <v>54909758</v>
      </c>
      <c r="Z12" s="170">
        <f>+IF(X12&lt;&gt;0,+(Y12/X12)*100,0)</f>
        <v>87.32746745474951</v>
      </c>
      <c r="AA12" s="74">
        <f>SUM(AA6:AA11)</f>
        <v>125755984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554008</v>
      </c>
      <c r="D15" s="155"/>
      <c r="E15" s="59">
        <v>210600</v>
      </c>
      <c r="F15" s="60">
        <v>210600</v>
      </c>
      <c r="G15" s="60"/>
      <c r="H15" s="60"/>
      <c r="I15" s="60"/>
      <c r="J15" s="60"/>
      <c r="K15" s="60">
        <v>1660907</v>
      </c>
      <c r="L15" s="60">
        <v>1660907</v>
      </c>
      <c r="M15" s="60">
        <v>1660907</v>
      </c>
      <c r="N15" s="60">
        <v>1660907</v>
      </c>
      <c r="O15" s="60"/>
      <c r="P15" s="60"/>
      <c r="Q15" s="60"/>
      <c r="R15" s="60"/>
      <c r="S15" s="60"/>
      <c r="T15" s="60"/>
      <c r="U15" s="60"/>
      <c r="V15" s="60"/>
      <c r="W15" s="60">
        <v>1660907</v>
      </c>
      <c r="X15" s="60">
        <v>105300</v>
      </c>
      <c r="Y15" s="60">
        <v>1555607</v>
      </c>
      <c r="Z15" s="140">
        <v>1477.31</v>
      </c>
      <c r="AA15" s="62">
        <v>210600</v>
      </c>
    </row>
    <row r="16" spans="1:27" ht="12.75">
      <c r="A16" s="249" t="s">
        <v>151</v>
      </c>
      <c r="B16" s="182"/>
      <c r="C16" s="155"/>
      <c r="D16" s="155"/>
      <c r="E16" s="59">
        <v>1539962</v>
      </c>
      <c r="F16" s="60">
        <v>1539962</v>
      </c>
      <c r="G16" s="159">
        <v>1660907</v>
      </c>
      <c r="H16" s="159">
        <v>1660907</v>
      </c>
      <c r="I16" s="159">
        <v>1660907</v>
      </c>
      <c r="J16" s="60">
        <v>1660907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769981</v>
      </c>
      <c r="Y16" s="159">
        <v>-769981</v>
      </c>
      <c r="Z16" s="141">
        <v>-100</v>
      </c>
      <c r="AA16" s="225">
        <v>1539962</v>
      </c>
    </row>
    <row r="17" spans="1:27" ht="12.75">
      <c r="A17" s="249" t="s">
        <v>152</v>
      </c>
      <c r="B17" s="182"/>
      <c r="C17" s="155">
        <v>199232481</v>
      </c>
      <c r="D17" s="155"/>
      <c r="E17" s="59">
        <v>65889795</v>
      </c>
      <c r="F17" s="60">
        <v>65889795</v>
      </c>
      <c r="G17" s="60">
        <v>154707481</v>
      </c>
      <c r="H17" s="60">
        <v>154707481</v>
      </c>
      <c r="I17" s="60">
        <v>154707481</v>
      </c>
      <c r="J17" s="60">
        <v>154707481</v>
      </c>
      <c r="K17" s="60">
        <v>154707481</v>
      </c>
      <c r="L17" s="60">
        <v>154707481</v>
      </c>
      <c r="M17" s="60">
        <v>154707481</v>
      </c>
      <c r="N17" s="60">
        <v>154707481</v>
      </c>
      <c r="O17" s="60"/>
      <c r="P17" s="60"/>
      <c r="Q17" s="60"/>
      <c r="R17" s="60"/>
      <c r="S17" s="60"/>
      <c r="T17" s="60"/>
      <c r="U17" s="60"/>
      <c r="V17" s="60"/>
      <c r="W17" s="60">
        <v>154707481</v>
      </c>
      <c r="X17" s="60">
        <v>32944898</v>
      </c>
      <c r="Y17" s="60">
        <v>121762583</v>
      </c>
      <c r="Z17" s="140">
        <v>369.59</v>
      </c>
      <c r="AA17" s="62">
        <v>65889795</v>
      </c>
    </row>
    <row r="18" spans="1:27" ht="12.75">
      <c r="A18" s="249" t="s">
        <v>153</v>
      </c>
      <c r="B18" s="182"/>
      <c r="C18" s="155">
        <v>1161950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867460255</v>
      </c>
      <c r="D19" s="155"/>
      <c r="E19" s="59">
        <v>1125412583</v>
      </c>
      <c r="F19" s="60">
        <v>1125412583</v>
      </c>
      <c r="G19" s="60">
        <v>869359481</v>
      </c>
      <c r="H19" s="60">
        <v>872924118</v>
      </c>
      <c r="I19" s="60">
        <v>876922618</v>
      </c>
      <c r="J19" s="60">
        <v>876922618</v>
      </c>
      <c r="K19" s="60">
        <v>881977757</v>
      </c>
      <c r="L19" s="60">
        <v>888487303</v>
      </c>
      <c r="M19" s="60">
        <v>893417601</v>
      </c>
      <c r="N19" s="60">
        <v>893417601</v>
      </c>
      <c r="O19" s="60"/>
      <c r="P19" s="60"/>
      <c r="Q19" s="60"/>
      <c r="R19" s="60"/>
      <c r="S19" s="60"/>
      <c r="T19" s="60"/>
      <c r="U19" s="60"/>
      <c r="V19" s="60"/>
      <c r="W19" s="60">
        <v>893417601</v>
      </c>
      <c r="X19" s="60">
        <v>562706292</v>
      </c>
      <c r="Y19" s="60">
        <v>330711309</v>
      </c>
      <c r="Z19" s="140">
        <v>58.77</v>
      </c>
      <c r="AA19" s="62">
        <v>1125412583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1068408694</v>
      </c>
      <c r="D24" s="168">
        <f>SUM(D15:D23)</f>
        <v>0</v>
      </c>
      <c r="E24" s="76">
        <f t="shared" si="1"/>
        <v>1193052940</v>
      </c>
      <c r="F24" s="77">
        <f t="shared" si="1"/>
        <v>1193052940</v>
      </c>
      <c r="G24" s="77">
        <f t="shared" si="1"/>
        <v>1025727869</v>
      </c>
      <c r="H24" s="77">
        <f t="shared" si="1"/>
        <v>1029292506</v>
      </c>
      <c r="I24" s="77">
        <f t="shared" si="1"/>
        <v>1033291006</v>
      </c>
      <c r="J24" s="77">
        <f t="shared" si="1"/>
        <v>1033291006</v>
      </c>
      <c r="K24" s="77">
        <f t="shared" si="1"/>
        <v>1038346145</v>
      </c>
      <c r="L24" s="77">
        <f t="shared" si="1"/>
        <v>1044855691</v>
      </c>
      <c r="M24" s="77">
        <f t="shared" si="1"/>
        <v>1049785989</v>
      </c>
      <c r="N24" s="77">
        <f t="shared" si="1"/>
        <v>1049785989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1049785989</v>
      </c>
      <c r="X24" s="77">
        <f t="shared" si="1"/>
        <v>596526471</v>
      </c>
      <c r="Y24" s="77">
        <f t="shared" si="1"/>
        <v>453259518</v>
      </c>
      <c r="Z24" s="212">
        <f>+IF(X24&lt;&gt;0,+(Y24/X24)*100,0)</f>
        <v>75.98313570899354</v>
      </c>
      <c r="AA24" s="79">
        <f>SUM(AA15:AA23)</f>
        <v>1193052940</v>
      </c>
    </row>
    <row r="25" spans="1:27" ht="12.75">
      <c r="A25" s="250" t="s">
        <v>159</v>
      </c>
      <c r="B25" s="251"/>
      <c r="C25" s="168">
        <f aca="true" t="shared" si="2" ref="C25:Y25">+C12+C24</f>
        <v>1157863236</v>
      </c>
      <c r="D25" s="168">
        <f>+D12+D24</f>
        <v>0</v>
      </c>
      <c r="E25" s="72">
        <f t="shared" si="2"/>
        <v>1318808924</v>
      </c>
      <c r="F25" s="73">
        <f t="shared" si="2"/>
        <v>1318808924</v>
      </c>
      <c r="G25" s="73">
        <f t="shared" si="2"/>
        <v>1120006610</v>
      </c>
      <c r="H25" s="73">
        <f t="shared" si="2"/>
        <v>1150402361</v>
      </c>
      <c r="I25" s="73">
        <f t="shared" si="2"/>
        <v>1156423486</v>
      </c>
      <c r="J25" s="73">
        <f t="shared" si="2"/>
        <v>1156423486</v>
      </c>
      <c r="K25" s="73">
        <f t="shared" si="2"/>
        <v>1140171134</v>
      </c>
      <c r="L25" s="73">
        <f t="shared" si="2"/>
        <v>1150429406</v>
      </c>
      <c r="M25" s="73">
        <f t="shared" si="2"/>
        <v>1167573739</v>
      </c>
      <c r="N25" s="73">
        <f t="shared" si="2"/>
        <v>1167573739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1167573739</v>
      </c>
      <c r="X25" s="73">
        <f t="shared" si="2"/>
        <v>659404463</v>
      </c>
      <c r="Y25" s="73">
        <f t="shared" si="2"/>
        <v>508169276</v>
      </c>
      <c r="Z25" s="170">
        <f>+IF(X25&lt;&gt;0,+(Y25/X25)*100,0)</f>
        <v>77.0648827106892</v>
      </c>
      <c r="AA25" s="74">
        <f>+AA12+AA24</f>
        <v>1318808924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7742314</v>
      </c>
      <c r="H29" s="60"/>
      <c r="I29" s="60">
        <v>11406698</v>
      </c>
      <c r="J29" s="60">
        <v>11406698</v>
      </c>
      <c r="K29" s="60">
        <v>5603515</v>
      </c>
      <c r="L29" s="60">
        <v>2841915</v>
      </c>
      <c r="M29" s="60">
        <v>-6318089</v>
      </c>
      <c r="N29" s="60">
        <v>-6318089</v>
      </c>
      <c r="O29" s="60"/>
      <c r="P29" s="60"/>
      <c r="Q29" s="60"/>
      <c r="R29" s="60"/>
      <c r="S29" s="60"/>
      <c r="T29" s="60"/>
      <c r="U29" s="60"/>
      <c r="V29" s="60"/>
      <c r="W29" s="60">
        <v>-6318089</v>
      </c>
      <c r="X29" s="60"/>
      <c r="Y29" s="60">
        <v>-6318089</v>
      </c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990146</v>
      </c>
      <c r="F30" s="60">
        <v>990146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495073</v>
      </c>
      <c r="Y30" s="60">
        <v>-495073</v>
      </c>
      <c r="Z30" s="140">
        <v>-100</v>
      </c>
      <c r="AA30" s="62">
        <v>990146</v>
      </c>
    </row>
    <row r="31" spans="1:27" ht="12.75">
      <c r="A31" s="249" t="s">
        <v>163</v>
      </c>
      <c r="B31" s="182"/>
      <c r="C31" s="155">
        <v>1693456</v>
      </c>
      <c r="D31" s="155"/>
      <c r="E31" s="59">
        <v>1778161</v>
      </c>
      <c r="F31" s="60">
        <v>1778161</v>
      </c>
      <c r="G31" s="60">
        <v>1604258</v>
      </c>
      <c r="H31" s="60">
        <v>1613978</v>
      </c>
      <c r="I31" s="60">
        <v>1610315</v>
      </c>
      <c r="J31" s="60">
        <v>1610315</v>
      </c>
      <c r="K31" s="60">
        <v>1623243</v>
      </c>
      <c r="L31" s="60">
        <v>1625385</v>
      </c>
      <c r="M31" s="60">
        <v>1603492</v>
      </c>
      <c r="N31" s="60">
        <v>1603492</v>
      </c>
      <c r="O31" s="60"/>
      <c r="P31" s="60"/>
      <c r="Q31" s="60"/>
      <c r="R31" s="60"/>
      <c r="S31" s="60"/>
      <c r="T31" s="60"/>
      <c r="U31" s="60"/>
      <c r="V31" s="60"/>
      <c r="W31" s="60">
        <v>1603492</v>
      </c>
      <c r="X31" s="60">
        <v>889081</v>
      </c>
      <c r="Y31" s="60">
        <v>714411</v>
      </c>
      <c r="Z31" s="140">
        <v>80.35</v>
      </c>
      <c r="AA31" s="62">
        <v>1778161</v>
      </c>
    </row>
    <row r="32" spans="1:27" ht="12.75">
      <c r="A32" s="249" t="s">
        <v>164</v>
      </c>
      <c r="B32" s="182"/>
      <c r="C32" s="155">
        <v>220418561</v>
      </c>
      <c r="D32" s="155"/>
      <c r="E32" s="59">
        <v>75461574</v>
      </c>
      <c r="F32" s="60">
        <v>75461574</v>
      </c>
      <c r="G32" s="60">
        <v>222309396</v>
      </c>
      <c r="H32" s="60">
        <v>229766654</v>
      </c>
      <c r="I32" s="60">
        <v>229188318</v>
      </c>
      <c r="J32" s="60">
        <v>229188318</v>
      </c>
      <c r="K32" s="60">
        <v>222671374</v>
      </c>
      <c r="L32" s="60">
        <v>229962581</v>
      </c>
      <c r="M32" s="60">
        <v>249587965</v>
      </c>
      <c r="N32" s="60">
        <v>249587965</v>
      </c>
      <c r="O32" s="60"/>
      <c r="P32" s="60"/>
      <c r="Q32" s="60"/>
      <c r="R32" s="60"/>
      <c r="S32" s="60"/>
      <c r="T32" s="60"/>
      <c r="U32" s="60"/>
      <c r="V32" s="60"/>
      <c r="W32" s="60">
        <v>249587965</v>
      </c>
      <c r="X32" s="60">
        <v>37730787</v>
      </c>
      <c r="Y32" s="60">
        <v>211857178</v>
      </c>
      <c r="Z32" s="140">
        <v>561.5</v>
      </c>
      <c r="AA32" s="62">
        <v>75461574</v>
      </c>
    </row>
    <row r="33" spans="1:27" ht="12.75">
      <c r="A33" s="249" t="s">
        <v>165</v>
      </c>
      <c r="B33" s="182"/>
      <c r="C33" s="155"/>
      <c r="D33" s="155"/>
      <c r="E33" s="59">
        <v>1813698</v>
      </c>
      <c r="F33" s="60">
        <v>1813698</v>
      </c>
      <c r="G33" s="60">
        <v>36071889</v>
      </c>
      <c r="H33" s="60">
        <v>36042086</v>
      </c>
      <c r="I33" s="60">
        <v>35934240</v>
      </c>
      <c r="J33" s="60">
        <v>35934240</v>
      </c>
      <c r="K33" s="60">
        <v>35810917</v>
      </c>
      <c r="L33" s="60">
        <v>35778952</v>
      </c>
      <c r="M33" s="60">
        <v>35565285</v>
      </c>
      <c r="N33" s="60">
        <v>35565285</v>
      </c>
      <c r="O33" s="60"/>
      <c r="P33" s="60"/>
      <c r="Q33" s="60"/>
      <c r="R33" s="60"/>
      <c r="S33" s="60"/>
      <c r="T33" s="60"/>
      <c r="U33" s="60"/>
      <c r="V33" s="60"/>
      <c r="W33" s="60">
        <v>35565285</v>
      </c>
      <c r="X33" s="60">
        <v>906849</v>
      </c>
      <c r="Y33" s="60">
        <v>34658436</v>
      </c>
      <c r="Z33" s="140">
        <v>3821.85</v>
      </c>
      <c r="AA33" s="62">
        <v>1813698</v>
      </c>
    </row>
    <row r="34" spans="1:27" ht="12.75">
      <c r="A34" s="250" t="s">
        <v>58</v>
      </c>
      <c r="B34" s="251"/>
      <c r="C34" s="168">
        <f aca="true" t="shared" si="3" ref="C34:Y34">SUM(C29:C33)</f>
        <v>222112017</v>
      </c>
      <c r="D34" s="168">
        <f>SUM(D29:D33)</f>
        <v>0</v>
      </c>
      <c r="E34" s="72">
        <f t="shared" si="3"/>
        <v>80043579</v>
      </c>
      <c r="F34" s="73">
        <f t="shared" si="3"/>
        <v>80043579</v>
      </c>
      <c r="G34" s="73">
        <f t="shared" si="3"/>
        <v>267727857</v>
      </c>
      <c r="H34" s="73">
        <f t="shared" si="3"/>
        <v>267422718</v>
      </c>
      <c r="I34" s="73">
        <f t="shared" si="3"/>
        <v>278139571</v>
      </c>
      <c r="J34" s="73">
        <f t="shared" si="3"/>
        <v>278139571</v>
      </c>
      <c r="K34" s="73">
        <f t="shared" si="3"/>
        <v>265709049</v>
      </c>
      <c r="L34" s="73">
        <f t="shared" si="3"/>
        <v>270208833</v>
      </c>
      <c r="M34" s="73">
        <f t="shared" si="3"/>
        <v>280438653</v>
      </c>
      <c r="N34" s="73">
        <f t="shared" si="3"/>
        <v>280438653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280438653</v>
      </c>
      <c r="X34" s="73">
        <f t="shared" si="3"/>
        <v>40021790</v>
      </c>
      <c r="Y34" s="73">
        <f t="shared" si="3"/>
        <v>240416863</v>
      </c>
      <c r="Z34" s="170">
        <f>+IF(X34&lt;&gt;0,+(Y34/X34)*100,0)</f>
        <v>600.7149180483931</v>
      </c>
      <c r="AA34" s="74">
        <f>SUM(AA29:AA33)</f>
        <v>80043579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30958381</v>
      </c>
      <c r="D37" s="155"/>
      <c r="E37" s="59">
        <v>6112628</v>
      </c>
      <c r="F37" s="60">
        <v>6112628</v>
      </c>
      <c r="G37" s="60">
        <v>6928784</v>
      </c>
      <c r="H37" s="60">
        <v>6928784</v>
      </c>
      <c r="I37" s="60">
        <v>6928784</v>
      </c>
      <c r="J37" s="60">
        <v>6928784</v>
      </c>
      <c r="K37" s="60">
        <v>6928784</v>
      </c>
      <c r="L37" s="60">
        <v>6928784</v>
      </c>
      <c r="M37" s="60">
        <v>6928784</v>
      </c>
      <c r="N37" s="60">
        <v>6928784</v>
      </c>
      <c r="O37" s="60"/>
      <c r="P37" s="60"/>
      <c r="Q37" s="60"/>
      <c r="R37" s="60"/>
      <c r="S37" s="60"/>
      <c r="T37" s="60"/>
      <c r="U37" s="60"/>
      <c r="V37" s="60"/>
      <c r="W37" s="60">
        <v>6928784</v>
      </c>
      <c r="X37" s="60">
        <v>3056314</v>
      </c>
      <c r="Y37" s="60">
        <v>3872470</v>
      </c>
      <c r="Z37" s="140">
        <v>126.7</v>
      </c>
      <c r="AA37" s="62">
        <v>6112628</v>
      </c>
    </row>
    <row r="38" spans="1:27" ht="12.75">
      <c r="A38" s="249" t="s">
        <v>165</v>
      </c>
      <c r="B38" s="182"/>
      <c r="C38" s="155">
        <v>24713436</v>
      </c>
      <c r="D38" s="155"/>
      <c r="E38" s="59">
        <v>1506671</v>
      </c>
      <c r="F38" s="60">
        <v>1506671</v>
      </c>
      <c r="G38" s="60">
        <v>29668000</v>
      </c>
      <c r="H38" s="60">
        <v>29668000</v>
      </c>
      <c r="I38" s="60">
        <v>29668000</v>
      </c>
      <c r="J38" s="60">
        <v>29668000</v>
      </c>
      <c r="K38" s="60">
        <v>29668000</v>
      </c>
      <c r="L38" s="60">
        <v>29668000</v>
      </c>
      <c r="M38" s="60">
        <v>29668000</v>
      </c>
      <c r="N38" s="60">
        <v>29668000</v>
      </c>
      <c r="O38" s="60"/>
      <c r="P38" s="60"/>
      <c r="Q38" s="60"/>
      <c r="R38" s="60"/>
      <c r="S38" s="60"/>
      <c r="T38" s="60"/>
      <c r="U38" s="60"/>
      <c r="V38" s="60"/>
      <c r="W38" s="60">
        <v>29668000</v>
      </c>
      <c r="X38" s="60">
        <v>753336</v>
      </c>
      <c r="Y38" s="60">
        <v>28914664</v>
      </c>
      <c r="Z38" s="140">
        <v>3838.22</v>
      </c>
      <c r="AA38" s="62">
        <v>1506671</v>
      </c>
    </row>
    <row r="39" spans="1:27" ht="12.75">
      <c r="A39" s="250" t="s">
        <v>59</v>
      </c>
      <c r="B39" s="253"/>
      <c r="C39" s="168">
        <f aca="true" t="shared" si="4" ref="C39:Y39">SUM(C37:C38)</f>
        <v>55671817</v>
      </c>
      <c r="D39" s="168">
        <f>SUM(D37:D38)</f>
        <v>0</v>
      </c>
      <c r="E39" s="76">
        <f t="shared" si="4"/>
        <v>7619299</v>
      </c>
      <c r="F39" s="77">
        <f t="shared" si="4"/>
        <v>7619299</v>
      </c>
      <c r="G39" s="77">
        <f t="shared" si="4"/>
        <v>36596784</v>
      </c>
      <c r="H39" s="77">
        <f t="shared" si="4"/>
        <v>36596784</v>
      </c>
      <c r="I39" s="77">
        <f t="shared" si="4"/>
        <v>36596784</v>
      </c>
      <c r="J39" s="77">
        <f t="shared" si="4"/>
        <v>36596784</v>
      </c>
      <c r="K39" s="77">
        <f t="shared" si="4"/>
        <v>36596784</v>
      </c>
      <c r="L39" s="77">
        <f t="shared" si="4"/>
        <v>36596784</v>
      </c>
      <c r="M39" s="77">
        <f t="shared" si="4"/>
        <v>36596784</v>
      </c>
      <c r="N39" s="77">
        <f t="shared" si="4"/>
        <v>36596784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36596784</v>
      </c>
      <c r="X39" s="77">
        <f t="shared" si="4"/>
        <v>3809650</v>
      </c>
      <c r="Y39" s="77">
        <f t="shared" si="4"/>
        <v>32787134</v>
      </c>
      <c r="Z39" s="212">
        <f>+IF(X39&lt;&gt;0,+(Y39/X39)*100,0)</f>
        <v>860.6337590067328</v>
      </c>
      <c r="AA39" s="79">
        <f>SUM(AA37:AA38)</f>
        <v>7619299</v>
      </c>
    </row>
    <row r="40" spans="1:27" ht="12.75">
      <c r="A40" s="250" t="s">
        <v>167</v>
      </c>
      <c r="B40" s="251"/>
      <c r="C40" s="168">
        <f aca="true" t="shared" si="5" ref="C40:Y40">+C34+C39</f>
        <v>277783834</v>
      </c>
      <c r="D40" s="168">
        <f>+D34+D39</f>
        <v>0</v>
      </c>
      <c r="E40" s="72">
        <f t="shared" si="5"/>
        <v>87662878</v>
      </c>
      <c r="F40" s="73">
        <f t="shared" si="5"/>
        <v>87662878</v>
      </c>
      <c r="G40" s="73">
        <f t="shared" si="5"/>
        <v>304324641</v>
      </c>
      <c r="H40" s="73">
        <f t="shared" si="5"/>
        <v>304019502</v>
      </c>
      <c r="I40" s="73">
        <f t="shared" si="5"/>
        <v>314736355</v>
      </c>
      <c r="J40" s="73">
        <f t="shared" si="5"/>
        <v>314736355</v>
      </c>
      <c r="K40" s="73">
        <f t="shared" si="5"/>
        <v>302305833</v>
      </c>
      <c r="L40" s="73">
        <f t="shared" si="5"/>
        <v>306805617</v>
      </c>
      <c r="M40" s="73">
        <f t="shared" si="5"/>
        <v>317035437</v>
      </c>
      <c r="N40" s="73">
        <f t="shared" si="5"/>
        <v>317035437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317035437</v>
      </c>
      <c r="X40" s="73">
        <f t="shared" si="5"/>
        <v>43831440</v>
      </c>
      <c r="Y40" s="73">
        <f t="shared" si="5"/>
        <v>273203997</v>
      </c>
      <c r="Z40" s="170">
        <f>+IF(X40&lt;&gt;0,+(Y40/X40)*100,0)</f>
        <v>623.3060036357464</v>
      </c>
      <c r="AA40" s="74">
        <f>+AA34+AA39</f>
        <v>87662878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880079402</v>
      </c>
      <c r="D42" s="257">
        <f>+D25-D40</f>
        <v>0</v>
      </c>
      <c r="E42" s="258">
        <f t="shared" si="6"/>
        <v>1231146046</v>
      </c>
      <c r="F42" s="259">
        <f t="shared" si="6"/>
        <v>1231146046</v>
      </c>
      <c r="G42" s="259">
        <f t="shared" si="6"/>
        <v>815681969</v>
      </c>
      <c r="H42" s="259">
        <f t="shared" si="6"/>
        <v>846382859</v>
      </c>
      <c r="I42" s="259">
        <f t="shared" si="6"/>
        <v>841687131</v>
      </c>
      <c r="J42" s="259">
        <f t="shared" si="6"/>
        <v>841687131</v>
      </c>
      <c r="K42" s="259">
        <f t="shared" si="6"/>
        <v>837865301</v>
      </c>
      <c r="L42" s="259">
        <f t="shared" si="6"/>
        <v>843623789</v>
      </c>
      <c r="M42" s="259">
        <f t="shared" si="6"/>
        <v>850538302</v>
      </c>
      <c r="N42" s="259">
        <f t="shared" si="6"/>
        <v>850538302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850538302</v>
      </c>
      <c r="X42" s="259">
        <f t="shared" si="6"/>
        <v>615573023</v>
      </c>
      <c r="Y42" s="259">
        <f t="shared" si="6"/>
        <v>234965279</v>
      </c>
      <c r="Z42" s="260">
        <f>+IF(X42&lt;&gt;0,+(Y42/X42)*100,0)</f>
        <v>38.17017156711886</v>
      </c>
      <c r="AA42" s="261">
        <f>+AA25-AA40</f>
        <v>1231146046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880079402</v>
      </c>
      <c r="D45" s="155"/>
      <c r="E45" s="59">
        <v>1231146046</v>
      </c>
      <c r="F45" s="60">
        <v>1231146046</v>
      </c>
      <c r="G45" s="60">
        <v>815681969</v>
      </c>
      <c r="H45" s="60">
        <v>846382859</v>
      </c>
      <c r="I45" s="60">
        <v>841687131</v>
      </c>
      <c r="J45" s="60">
        <v>841687131</v>
      </c>
      <c r="K45" s="60">
        <v>837865301</v>
      </c>
      <c r="L45" s="60">
        <v>843623789</v>
      </c>
      <c r="M45" s="60">
        <v>850538302</v>
      </c>
      <c r="N45" s="60">
        <v>850538302</v>
      </c>
      <c r="O45" s="60"/>
      <c r="P45" s="60"/>
      <c r="Q45" s="60"/>
      <c r="R45" s="60"/>
      <c r="S45" s="60"/>
      <c r="T45" s="60"/>
      <c r="U45" s="60"/>
      <c r="V45" s="60"/>
      <c r="W45" s="60">
        <v>850538302</v>
      </c>
      <c r="X45" s="60">
        <v>615573023</v>
      </c>
      <c r="Y45" s="60">
        <v>234965279</v>
      </c>
      <c r="Z45" s="139">
        <v>38.17</v>
      </c>
      <c r="AA45" s="62">
        <v>1231146046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880079402</v>
      </c>
      <c r="D48" s="217">
        <f>SUM(D45:D47)</f>
        <v>0</v>
      </c>
      <c r="E48" s="264">
        <f t="shared" si="7"/>
        <v>1231146046</v>
      </c>
      <c r="F48" s="219">
        <f t="shared" si="7"/>
        <v>1231146046</v>
      </c>
      <c r="G48" s="219">
        <f t="shared" si="7"/>
        <v>815681969</v>
      </c>
      <c r="H48" s="219">
        <f t="shared" si="7"/>
        <v>846382859</v>
      </c>
      <c r="I48" s="219">
        <f t="shared" si="7"/>
        <v>841687131</v>
      </c>
      <c r="J48" s="219">
        <f t="shared" si="7"/>
        <v>841687131</v>
      </c>
      <c r="K48" s="219">
        <f t="shared" si="7"/>
        <v>837865301</v>
      </c>
      <c r="L48" s="219">
        <f t="shared" si="7"/>
        <v>843623789</v>
      </c>
      <c r="M48" s="219">
        <f t="shared" si="7"/>
        <v>850538302</v>
      </c>
      <c r="N48" s="219">
        <f t="shared" si="7"/>
        <v>850538302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850538302</v>
      </c>
      <c r="X48" s="219">
        <f t="shared" si="7"/>
        <v>615573023</v>
      </c>
      <c r="Y48" s="219">
        <f t="shared" si="7"/>
        <v>234965279</v>
      </c>
      <c r="Z48" s="265">
        <f>+IF(X48&lt;&gt;0,+(Y48/X48)*100,0)</f>
        <v>38.17017156711886</v>
      </c>
      <c r="AA48" s="232">
        <f>SUM(AA45:AA47)</f>
        <v>1231146046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5722798</v>
      </c>
      <c r="D6" s="155"/>
      <c r="E6" s="59">
        <v>13649762</v>
      </c>
      <c r="F6" s="60">
        <v>13649762</v>
      </c>
      <c r="G6" s="60">
        <v>677718</v>
      </c>
      <c r="H6" s="60">
        <v>793560</v>
      </c>
      <c r="I6" s="60">
        <v>775083</v>
      </c>
      <c r="J6" s="60">
        <v>2246361</v>
      </c>
      <c r="K6" s="60">
        <v>1423137</v>
      </c>
      <c r="L6" s="60">
        <v>749895</v>
      </c>
      <c r="M6" s="60">
        <v>522112</v>
      </c>
      <c r="N6" s="60">
        <v>2695144</v>
      </c>
      <c r="O6" s="60"/>
      <c r="P6" s="60"/>
      <c r="Q6" s="60"/>
      <c r="R6" s="60"/>
      <c r="S6" s="60"/>
      <c r="T6" s="60"/>
      <c r="U6" s="60"/>
      <c r="V6" s="60"/>
      <c r="W6" s="60">
        <v>4941505</v>
      </c>
      <c r="X6" s="60">
        <v>6824880</v>
      </c>
      <c r="Y6" s="60">
        <v>-1883375</v>
      </c>
      <c r="Z6" s="140">
        <v>-27.6</v>
      </c>
      <c r="AA6" s="62">
        <v>13649762</v>
      </c>
    </row>
    <row r="7" spans="1:27" ht="12.75">
      <c r="A7" s="249" t="s">
        <v>32</v>
      </c>
      <c r="B7" s="182"/>
      <c r="C7" s="155">
        <v>34434487</v>
      </c>
      <c r="D7" s="155"/>
      <c r="E7" s="59">
        <v>84203092</v>
      </c>
      <c r="F7" s="60">
        <v>84203092</v>
      </c>
      <c r="G7" s="60">
        <v>7689674</v>
      </c>
      <c r="H7" s="60">
        <v>4046193</v>
      </c>
      <c r="I7" s="60">
        <v>6331791</v>
      </c>
      <c r="J7" s="60">
        <v>18067658</v>
      </c>
      <c r="K7" s="60">
        <v>6275913</v>
      </c>
      <c r="L7" s="60">
        <v>3623022</v>
      </c>
      <c r="M7" s="60">
        <v>1471285</v>
      </c>
      <c r="N7" s="60">
        <v>11370220</v>
      </c>
      <c r="O7" s="60"/>
      <c r="P7" s="60"/>
      <c r="Q7" s="60"/>
      <c r="R7" s="60"/>
      <c r="S7" s="60"/>
      <c r="T7" s="60"/>
      <c r="U7" s="60"/>
      <c r="V7" s="60"/>
      <c r="W7" s="60">
        <v>29437878</v>
      </c>
      <c r="X7" s="60">
        <v>42156246</v>
      </c>
      <c r="Y7" s="60">
        <v>-12718368</v>
      </c>
      <c r="Z7" s="140">
        <v>-30.17</v>
      </c>
      <c r="AA7" s="62">
        <v>84203092</v>
      </c>
    </row>
    <row r="8" spans="1:27" ht="12.75">
      <c r="A8" s="249" t="s">
        <v>178</v>
      </c>
      <c r="B8" s="182"/>
      <c r="C8" s="155">
        <v>3453072</v>
      </c>
      <c r="D8" s="155"/>
      <c r="E8" s="59">
        <v>12603301</v>
      </c>
      <c r="F8" s="60">
        <v>12603301</v>
      </c>
      <c r="G8" s="60">
        <v>93091</v>
      </c>
      <c r="H8" s="60">
        <v>54275</v>
      </c>
      <c r="I8" s="60">
        <v>64217</v>
      </c>
      <c r="J8" s="60">
        <v>211583</v>
      </c>
      <c r="K8" s="60">
        <v>68641</v>
      </c>
      <c r="L8" s="60">
        <v>60843</v>
      </c>
      <c r="M8" s="60">
        <v>56244</v>
      </c>
      <c r="N8" s="60">
        <v>185728</v>
      </c>
      <c r="O8" s="60"/>
      <c r="P8" s="60"/>
      <c r="Q8" s="60"/>
      <c r="R8" s="60"/>
      <c r="S8" s="60"/>
      <c r="T8" s="60"/>
      <c r="U8" s="60"/>
      <c r="V8" s="60"/>
      <c r="W8" s="60">
        <v>397311</v>
      </c>
      <c r="X8" s="60">
        <v>6301644</v>
      </c>
      <c r="Y8" s="60">
        <v>-5904333</v>
      </c>
      <c r="Z8" s="140">
        <v>-93.7</v>
      </c>
      <c r="AA8" s="62">
        <v>12603301</v>
      </c>
    </row>
    <row r="9" spans="1:27" ht="12.75">
      <c r="A9" s="249" t="s">
        <v>179</v>
      </c>
      <c r="B9" s="182"/>
      <c r="C9" s="155">
        <v>108160756</v>
      </c>
      <c r="D9" s="155"/>
      <c r="E9" s="59">
        <v>80793950</v>
      </c>
      <c r="F9" s="60">
        <v>80793950</v>
      </c>
      <c r="G9" s="60">
        <v>31171000</v>
      </c>
      <c r="H9" s="60">
        <v>2498000</v>
      </c>
      <c r="I9" s="60"/>
      <c r="J9" s="60">
        <v>33669000</v>
      </c>
      <c r="K9" s="60"/>
      <c r="L9" s="60"/>
      <c r="M9" s="60">
        <v>24863000</v>
      </c>
      <c r="N9" s="60">
        <v>24863000</v>
      </c>
      <c r="O9" s="60"/>
      <c r="P9" s="60"/>
      <c r="Q9" s="60"/>
      <c r="R9" s="60"/>
      <c r="S9" s="60"/>
      <c r="T9" s="60"/>
      <c r="U9" s="60"/>
      <c r="V9" s="60"/>
      <c r="W9" s="60">
        <v>58532000</v>
      </c>
      <c r="X9" s="60">
        <v>61408231</v>
      </c>
      <c r="Y9" s="60">
        <v>-2876231</v>
      </c>
      <c r="Z9" s="140">
        <v>-4.68</v>
      </c>
      <c r="AA9" s="62">
        <v>80793950</v>
      </c>
    </row>
    <row r="10" spans="1:27" ht="12.75">
      <c r="A10" s="249" t="s">
        <v>180</v>
      </c>
      <c r="B10" s="182"/>
      <c r="C10" s="155"/>
      <c r="D10" s="155"/>
      <c r="E10" s="59">
        <v>58621050</v>
      </c>
      <c r="F10" s="60">
        <v>58621050</v>
      </c>
      <c r="G10" s="60"/>
      <c r="H10" s="60">
        <v>11927000</v>
      </c>
      <c r="I10" s="60"/>
      <c r="J10" s="60">
        <v>11927000</v>
      </c>
      <c r="K10" s="60"/>
      <c r="L10" s="60">
        <v>15157000</v>
      </c>
      <c r="M10" s="60"/>
      <c r="N10" s="60">
        <v>15157000</v>
      </c>
      <c r="O10" s="60"/>
      <c r="P10" s="60"/>
      <c r="Q10" s="60"/>
      <c r="R10" s="60"/>
      <c r="S10" s="60"/>
      <c r="T10" s="60"/>
      <c r="U10" s="60"/>
      <c r="V10" s="60"/>
      <c r="W10" s="60">
        <v>27084000</v>
      </c>
      <c r="X10" s="60">
        <v>49085629</v>
      </c>
      <c r="Y10" s="60">
        <v>-22001629</v>
      </c>
      <c r="Z10" s="140">
        <v>-44.82</v>
      </c>
      <c r="AA10" s="62">
        <v>58621050</v>
      </c>
    </row>
    <row r="11" spans="1:27" ht="12.75">
      <c r="A11" s="249" t="s">
        <v>181</v>
      </c>
      <c r="B11" s="182"/>
      <c r="C11" s="155">
        <v>28113476</v>
      </c>
      <c r="D11" s="155"/>
      <c r="E11" s="59">
        <v>22070048</v>
      </c>
      <c r="F11" s="60">
        <v>22070048</v>
      </c>
      <c r="G11" s="60">
        <v>8004</v>
      </c>
      <c r="H11" s="60">
        <v>37972</v>
      </c>
      <c r="I11" s="60"/>
      <c r="J11" s="60">
        <v>45976</v>
      </c>
      <c r="K11" s="60">
        <v>42104</v>
      </c>
      <c r="L11" s="60">
        <v>17457</v>
      </c>
      <c r="M11" s="60">
        <v>967</v>
      </c>
      <c r="N11" s="60">
        <v>60528</v>
      </c>
      <c r="O11" s="60"/>
      <c r="P11" s="60"/>
      <c r="Q11" s="60"/>
      <c r="R11" s="60"/>
      <c r="S11" s="60"/>
      <c r="T11" s="60"/>
      <c r="U11" s="60"/>
      <c r="V11" s="60"/>
      <c r="W11" s="60">
        <v>106504</v>
      </c>
      <c r="X11" s="60">
        <v>10885002</v>
      </c>
      <c r="Y11" s="60">
        <v>-10778498</v>
      </c>
      <c r="Z11" s="140">
        <v>-99.02</v>
      </c>
      <c r="AA11" s="62">
        <v>22070048</v>
      </c>
    </row>
    <row r="12" spans="1:27" ht="12.75">
      <c r="A12" s="249" t="s">
        <v>182</v>
      </c>
      <c r="B12" s="182"/>
      <c r="C12" s="155">
        <v>33675</v>
      </c>
      <c r="D12" s="155"/>
      <c r="E12" s="59">
        <v>33675</v>
      </c>
      <c r="F12" s="60">
        <v>33675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33675</v>
      </c>
      <c r="Y12" s="60">
        <v>-33675</v>
      </c>
      <c r="Z12" s="140">
        <v>-100</v>
      </c>
      <c r="AA12" s="62">
        <v>33675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-142596558</v>
      </c>
      <c r="D14" s="155"/>
      <c r="E14" s="59">
        <v>-162679193</v>
      </c>
      <c r="F14" s="60">
        <v>-162679193</v>
      </c>
      <c r="G14" s="60">
        <v>-26319994</v>
      </c>
      <c r="H14" s="60">
        <v>-7773271</v>
      </c>
      <c r="I14" s="60">
        <v>-15981646</v>
      </c>
      <c r="J14" s="60">
        <v>-50074911</v>
      </c>
      <c r="K14" s="60">
        <v>-7825908</v>
      </c>
      <c r="L14" s="60">
        <v>-10922157</v>
      </c>
      <c r="M14" s="60">
        <v>-7191253</v>
      </c>
      <c r="N14" s="60">
        <v>-25939318</v>
      </c>
      <c r="O14" s="60"/>
      <c r="P14" s="60"/>
      <c r="Q14" s="60"/>
      <c r="R14" s="60"/>
      <c r="S14" s="60"/>
      <c r="T14" s="60"/>
      <c r="U14" s="60"/>
      <c r="V14" s="60"/>
      <c r="W14" s="60">
        <v>-76014229</v>
      </c>
      <c r="X14" s="60">
        <v>-101114422</v>
      </c>
      <c r="Y14" s="60">
        <v>25100193</v>
      </c>
      <c r="Z14" s="140">
        <v>-24.82</v>
      </c>
      <c r="AA14" s="62">
        <v>-162679193</v>
      </c>
    </row>
    <row r="15" spans="1:27" ht="12.75">
      <c r="A15" s="249" t="s">
        <v>40</v>
      </c>
      <c r="B15" s="182"/>
      <c r="C15" s="155">
        <v>-213716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-22522</v>
      </c>
      <c r="D16" s="155"/>
      <c r="E16" s="59"/>
      <c r="F16" s="60"/>
      <c r="G16" s="60"/>
      <c r="H16" s="60"/>
      <c r="I16" s="60">
        <v>-3000</v>
      </c>
      <c r="J16" s="60">
        <v>-3000</v>
      </c>
      <c r="K16" s="60">
        <v>-9000</v>
      </c>
      <c r="L16" s="60"/>
      <c r="M16" s="60">
        <v>-6600</v>
      </c>
      <c r="N16" s="60">
        <v>-15600</v>
      </c>
      <c r="O16" s="60"/>
      <c r="P16" s="60"/>
      <c r="Q16" s="60"/>
      <c r="R16" s="60"/>
      <c r="S16" s="60"/>
      <c r="T16" s="60"/>
      <c r="U16" s="60"/>
      <c r="V16" s="60"/>
      <c r="W16" s="60">
        <v>-18600</v>
      </c>
      <c r="X16" s="60"/>
      <c r="Y16" s="60">
        <v>-18600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37085468</v>
      </c>
      <c r="D17" s="168">
        <f t="shared" si="0"/>
        <v>0</v>
      </c>
      <c r="E17" s="72">
        <f t="shared" si="0"/>
        <v>109295685</v>
      </c>
      <c r="F17" s="73">
        <f t="shared" si="0"/>
        <v>109295685</v>
      </c>
      <c r="G17" s="73">
        <f t="shared" si="0"/>
        <v>13319493</v>
      </c>
      <c r="H17" s="73">
        <f t="shared" si="0"/>
        <v>11583729</v>
      </c>
      <c r="I17" s="73">
        <f t="shared" si="0"/>
        <v>-8813555</v>
      </c>
      <c r="J17" s="73">
        <f t="shared" si="0"/>
        <v>16089667</v>
      </c>
      <c r="K17" s="73">
        <f t="shared" si="0"/>
        <v>-25113</v>
      </c>
      <c r="L17" s="73">
        <f t="shared" si="0"/>
        <v>8686060</v>
      </c>
      <c r="M17" s="73">
        <f t="shared" si="0"/>
        <v>19715755</v>
      </c>
      <c r="N17" s="73">
        <f t="shared" si="0"/>
        <v>28376702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44466369</v>
      </c>
      <c r="X17" s="73">
        <f t="shared" si="0"/>
        <v>75580885</v>
      </c>
      <c r="Y17" s="73">
        <f t="shared" si="0"/>
        <v>-31114516</v>
      </c>
      <c r="Z17" s="170">
        <f>+IF(X17&lt;&gt;0,+(Y17/X17)*100,0)</f>
        <v>-41.16717606574731</v>
      </c>
      <c r="AA17" s="74">
        <f>SUM(AA6:AA16)</f>
        <v>109295685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-34330704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-2889232</v>
      </c>
      <c r="H24" s="60">
        <v>-7128724</v>
      </c>
      <c r="I24" s="60">
        <v>6944921</v>
      </c>
      <c r="J24" s="60">
        <v>-3073035</v>
      </c>
      <c r="K24" s="60">
        <v>4474000</v>
      </c>
      <c r="L24" s="60">
        <v>182513</v>
      </c>
      <c r="M24" s="60">
        <v>499033</v>
      </c>
      <c r="N24" s="60">
        <v>5155546</v>
      </c>
      <c r="O24" s="60"/>
      <c r="P24" s="60"/>
      <c r="Q24" s="60"/>
      <c r="R24" s="60"/>
      <c r="S24" s="60"/>
      <c r="T24" s="60"/>
      <c r="U24" s="60"/>
      <c r="V24" s="60"/>
      <c r="W24" s="60">
        <v>2082511</v>
      </c>
      <c r="X24" s="60"/>
      <c r="Y24" s="60">
        <v>2082511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-63848274</v>
      </c>
      <c r="F26" s="60">
        <v>-63848274</v>
      </c>
      <c r="G26" s="60">
        <v>-9353486</v>
      </c>
      <c r="H26" s="60">
        <v>-5170929</v>
      </c>
      <c r="I26" s="60">
        <v>-4543662</v>
      </c>
      <c r="J26" s="60">
        <v>-19068077</v>
      </c>
      <c r="K26" s="60">
        <v>-4125247</v>
      </c>
      <c r="L26" s="60">
        <v>-8744354</v>
      </c>
      <c r="M26" s="60">
        <v>-6420672</v>
      </c>
      <c r="N26" s="60">
        <v>-19290273</v>
      </c>
      <c r="O26" s="60"/>
      <c r="P26" s="60"/>
      <c r="Q26" s="60"/>
      <c r="R26" s="60"/>
      <c r="S26" s="60"/>
      <c r="T26" s="60"/>
      <c r="U26" s="60"/>
      <c r="V26" s="60"/>
      <c r="W26" s="60">
        <v>-38358350</v>
      </c>
      <c r="X26" s="60">
        <v>-36396991</v>
      </c>
      <c r="Y26" s="60">
        <v>-1961359</v>
      </c>
      <c r="Z26" s="140">
        <v>5.39</v>
      </c>
      <c r="AA26" s="62">
        <v>-63848274</v>
      </c>
    </row>
    <row r="27" spans="1:27" ht="12.75">
      <c r="A27" s="250" t="s">
        <v>192</v>
      </c>
      <c r="B27" s="251"/>
      <c r="C27" s="168">
        <f aca="true" t="shared" si="1" ref="C27:Y27">SUM(C21:C26)</f>
        <v>-34330704</v>
      </c>
      <c r="D27" s="168">
        <f>SUM(D21:D26)</f>
        <v>0</v>
      </c>
      <c r="E27" s="72">
        <f t="shared" si="1"/>
        <v>-63848274</v>
      </c>
      <c r="F27" s="73">
        <f t="shared" si="1"/>
        <v>-63848274</v>
      </c>
      <c r="G27" s="73">
        <f t="shared" si="1"/>
        <v>-12242718</v>
      </c>
      <c r="H27" s="73">
        <f t="shared" si="1"/>
        <v>-12299653</v>
      </c>
      <c r="I27" s="73">
        <f t="shared" si="1"/>
        <v>2401259</v>
      </c>
      <c r="J27" s="73">
        <f t="shared" si="1"/>
        <v>-22141112</v>
      </c>
      <c r="K27" s="73">
        <f t="shared" si="1"/>
        <v>348753</v>
      </c>
      <c r="L27" s="73">
        <f t="shared" si="1"/>
        <v>-8561841</v>
      </c>
      <c r="M27" s="73">
        <f t="shared" si="1"/>
        <v>-5921639</v>
      </c>
      <c r="N27" s="73">
        <f t="shared" si="1"/>
        <v>-14134727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-36275839</v>
      </c>
      <c r="X27" s="73">
        <f t="shared" si="1"/>
        <v>-36396991</v>
      </c>
      <c r="Y27" s="73">
        <f t="shared" si="1"/>
        <v>121152</v>
      </c>
      <c r="Z27" s="170">
        <f>+IF(X27&lt;&gt;0,+(Y27/X27)*100,0)</f>
        <v>-0.3328626808738118</v>
      </c>
      <c r="AA27" s="74">
        <f>SUM(AA21:AA26)</f>
        <v>-63848274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-1604258</v>
      </c>
      <c r="H33" s="159">
        <v>8045</v>
      </c>
      <c r="I33" s="159">
        <v>-5697</v>
      </c>
      <c r="J33" s="159">
        <v>-1601910</v>
      </c>
      <c r="K33" s="60">
        <v>740</v>
      </c>
      <c r="L33" s="60">
        <v>2142</v>
      </c>
      <c r="M33" s="60">
        <v>-1179</v>
      </c>
      <c r="N33" s="60">
        <v>1703</v>
      </c>
      <c r="O33" s="159"/>
      <c r="P33" s="159"/>
      <c r="Q33" s="159"/>
      <c r="R33" s="60"/>
      <c r="S33" s="60"/>
      <c r="T33" s="60"/>
      <c r="U33" s="60"/>
      <c r="V33" s="159"/>
      <c r="W33" s="159">
        <v>-1600207</v>
      </c>
      <c r="X33" s="159"/>
      <c r="Y33" s="60">
        <v>-1600207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-412501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-412501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-1604258</v>
      </c>
      <c r="H36" s="73">
        <f t="shared" si="2"/>
        <v>8045</v>
      </c>
      <c r="I36" s="73">
        <f t="shared" si="2"/>
        <v>-5697</v>
      </c>
      <c r="J36" s="73">
        <f t="shared" si="2"/>
        <v>-1601910</v>
      </c>
      <c r="K36" s="73">
        <f t="shared" si="2"/>
        <v>740</v>
      </c>
      <c r="L36" s="73">
        <f t="shared" si="2"/>
        <v>2142</v>
      </c>
      <c r="M36" s="73">
        <f t="shared" si="2"/>
        <v>-1179</v>
      </c>
      <c r="N36" s="73">
        <f t="shared" si="2"/>
        <v>1703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-1600207</v>
      </c>
      <c r="X36" s="73">
        <f t="shared" si="2"/>
        <v>0</v>
      </c>
      <c r="Y36" s="73">
        <f t="shared" si="2"/>
        <v>-1600207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2342263</v>
      </c>
      <c r="D38" s="153">
        <f>+D17+D27+D36</f>
        <v>0</v>
      </c>
      <c r="E38" s="99">
        <f t="shared" si="3"/>
        <v>45447411</v>
      </c>
      <c r="F38" s="100">
        <f t="shared" si="3"/>
        <v>45447411</v>
      </c>
      <c r="G38" s="100">
        <f t="shared" si="3"/>
        <v>-527483</v>
      </c>
      <c r="H38" s="100">
        <f t="shared" si="3"/>
        <v>-707879</v>
      </c>
      <c r="I38" s="100">
        <f t="shared" si="3"/>
        <v>-6417993</v>
      </c>
      <c r="J38" s="100">
        <f t="shared" si="3"/>
        <v>-7653355</v>
      </c>
      <c r="K38" s="100">
        <f t="shared" si="3"/>
        <v>324380</v>
      </c>
      <c r="L38" s="100">
        <f t="shared" si="3"/>
        <v>126361</v>
      </c>
      <c r="M38" s="100">
        <f t="shared" si="3"/>
        <v>13792937</v>
      </c>
      <c r="N38" s="100">
        <f t="shared" si="3"/>
        <v>14243678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6590323</v>
      </c>
      <c r="X38" s="100">
        <f t="shared" si="3"/>
        <v>39183894</v>
      </c>
      <c r="Y38" s="100">
        <f t="shared" si="3"/>
        <v>-32593571</v>
      </c>
      <c r="Z38" s="137">
        <f>+IF(X38&lt;&gt;0,+(Y38/X38)*100,0)</f>
        <v>-83.18104116961933</v>
      </c>
      <c r="AA38" s="102">
        <f>+AA17+AA27+AA36</f>
        <v>45447411</v>
      </c>
    </row>
    <row r="39" spans="1:27" ht="12.75">
      <c r="A39" s="249" t="s">
        <v>200</v>
      </c>
      <c r="B39" s="182"/>
      <c r="C39" s="153">
        <v>1187207</v>
      </c>
      <c r="D39" s="153"/>
      <c r="E39" s="99">
        <v>100000</v>
      </c>
      <c r="F39" s="100">
        <v>100000</v>
      </c>
      <c r="G39" s="100">
        <v>2270535</v>
      </c>
      <c r="H39" s="100">
        <v>1743052</v>
      </c>
      <c r="I39" s="100">
        <v>1035173</v>
      </c>
      <c r="J39" s="100">
        <v>2270535</v>
      </c>
      <c r="K39" s="100">
        <v>-5382820</v>
      </c>
      <c r="L39" s="100">
        <v>-5058440</v>
      </c>
      <c r="M39" s="100">
        <v>-4932079</v>
      </c>
      <c r="N39" s="100">
        <v>-5382820</v>
      </c>
      <c r="O39" s="100"/>
      <c r="P39" s="100"/>
      <c r="Q39" s="100"/>
      <c r="R39" s="100"/>
      <c r="S39" s="100"/>
      <c r="T39" s="100"/>
      <c r="U39" s="100"/>
      <c r="V39" s="100"/>
      <c r="W39" s="100">
        <v>2270535</v>
      </c>
      <c r="X39" s="100">
        <v>100000</v>
      </c>
      <c r="Y39" s="100">
        <v>2170535</v>
      </c>
      <c r="Z39" s="137">
        <v>2170.53</v>
      </c>
      <c r="AA39" s="102">
        <v>100000</v>
      </c>
    </row>
    <row r="40" spans="1:27" ht="12.75">
      <c r="A40" s="269" t="s">
        <v>201</v>
      </c>
      <c r="B40" s="256"/>
      <c r="C40" s="257">
        <v>3529470</v>
      </c>
      <c r="D40" s="257"/>
      <c r="E40" s="258">
        <v>45547411</v>
      </c>
      <c r="F40" s="259">
        <v>45547411</v>
      </c>
      <c r="G40" s="259">
        <v>1743052</v>
      </c>
      <c r="H40" s="259">
        <v>1035173</v>
      </c>
      <c r="I40" s="259">
        <v>-5382820</v>
      </c>
      <c r="J40" s="259">
        <v>-5382820</v>
      </c>
      <c r="K40" s="259">
        <v>-5058440</v>
      </c>
      <c r="L40" s="259">
        <v>-4932079</v>
      </c>
      <c r="M40" s="259">
        <v>8860858</v>
      </c>
      <c r="N40" s="259">
        <v>8860858</v>
      </c>
      <c r="O40" s="259"/>
      <c r="P40" s="259"/>
      <c r="Q40" s="259"/>
      <c r="R40" s="259"/>
      <c r="S40" s="259"/>
      <c r="T40" s="259"/>
      <c r="U40" s="259"/>
      <c r="V40" s="259"/>
      <c r="W40" s="259">
        <v>8860858</v>
      </c>
      <c r="X40" s="259">
        <v>39283894</v>
      </c>
      <c r="Y40" s="259">
        <v>-30423036</v>
      </c>
      <c r="Z40" s="260">
        <v>-77.44</v>
      </c>
      <c r="AA40" s="261">
        <v>45547411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43004259</v>
      </c>
      <c r="D5" s="200">
        <f t="shared" si="0"/>
        <v>0</v>
      </c>
      <c r="E5" s="106">
        <f t="shared" si="0"/>
        <v>63848274</v>
      </c>
      <c r="F5" s="106">
        <f t="shared" si="0"/>
        <v>63848274</v>
      </c>
      <c r="G5" s="106">
        <f t="shared" si="0"/>
        <v>1703766</v>
      </c>
      <c r="H5" s="106">
        <f t="shared" si="0"/>
        <v>3564637</v>
      </c>
      <c r="I5" s="106">
        <f t="shared" si="0"/>
        <v>3998501</v>
      </c>
      <c r="J5" s="106">
        <f t="shared" si="0"/>
        <v>9266904</v>
      </c>
      <c r="K5" s="106">
        <f t="shared" si="0"/>
        <v>5055238</v>
      </c>
      <c r="L5" s="106">
        <f t="shared" si="0"/>
        <v>6509545</v>
      </c>
      <c r="M5" s="106">
        <f t="shared" si="0"/>
        <v>4930300</v>
      </c>
      <c r="N5" s="106">
        <f t="shared" si="0"/>
        <v>16495083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25761987</v>
      </c>
      <c r="X5" s="106">
        <f t="shared" si="0"/>
        <v>31924137</v>
      </c>
      <c r="Y5" s="106">
        <f t="shared" si="0"/>
        <v>-6162150</v>
      </c>
      <c r="Z5" s="201">
        <f>+IF(X5&lt;&gt;0,+(Y5/X5)*100,0)</f>
        <v>-19.302479500072312</v>
      </c>
      <c r="AA5" s="199">
        <f>SUM(AA11:AA18)</f>
        <v>63848274</v>
      </c>
    </row>
    <row r="6" spans="1:27" ht="12.75">
      <c r="A6" s="291" t="s">
        <v>206</v>
      </c>
      <c r="B6" s="142"/>
      <c r="C6" s="62">
        <v>30012889</v>
      </c>
      <c r="D6" s="156"/>
      <c r="E6" s="60">
        <v>16067070</v>
      </c>
      <c r="F6" s="60">
        <v>16067070</v>
      </c>
      <c r="G6" s="60"/>
      <c r="H6" s="60"/>
      <c r="I6" s="60"/>
      <c r="J6" s="60"/>
      <c r="K6" s="60">
        <v>2280693</v>
      </c>
      <c r="L6" s="60">
        <v>3278250</v>
      </c>
      <c r="M6" s="60">
        <v>2518738</v>
      </c>
      <c r="N6" s="60">
        <v>8077681</v>
      </c>
      <c r="O6" s="60"/>
      <c r="P6" s="60"/>
      <c r="Q6" s="60"/>
      <c r="R6" s="60"/>
      <c r="S6" s="60"/>
      <c r="T6" s="60"/>
      <c r="U6" s="60"/>
      <c r="V6" s="60"/>
      <c r="W6" s="60">
        <v>8077681</v>
      </c>
      <c r="X6" s="60">
        <v>8033535</v>
      </c>
      <c r="Y6" s="60">
        <v>44146</v>
      </c>
      <c r="Z6" s="140">
        <v>0.55</v>
      </c>
      <c r="AA6" s="155">
        <v>16067070</v>
      </c>
    </row>
    <row r="7" spans="1:27" ht="12.75">
      <c r="A7" s="291" t="s">
        <v>207</v>
      </c>
      <c r="B7" s="142"/>
      <c r="C7" s="62">
        <v>1739130</v>
      </c>
      <c r="D7" s="156"/>
      <c r="E7" s="60">
        <v>1733764</v>
      </c>
      <c r="F7" s="60">
        <v>1733764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866882</v>
      </c>
      <c r="Y7" s="60">
        <v>-866882</v>
      </c>
      <c r="Z7" s="140">
        <v>-100</v>
      </c>
      <c r="AA7" s="155">
        <v>1733764</v>
      </c>
    </row>
    <row r="8" spans="1:27" ht="12.75">
      <c r="A8" s="291" t="s">
        <v>208</v>
      </c>
      <c r="B8" s="142"/>
      <c r="C8" s="62"/>
      <c r="D8" s="156"/>
      <c r="E8" s="60">
        <v>29450000</v>
      </c>
      <c r="F8" s="60">
        <v>29450000</v>
      </c>
      <c r="G8" s="60">
        <v>1419510</v>
      </c>
      <c r="H8" s="60">
        <v>2459708</v>
      </c>
      <c r="I8" s="60">
        <v>3369639</v>
      </c>
      <c r="J8" s="60">
        <v>7248857</v>
      </c>
      <c r="K8" s="60">
        <v>1695004</v>
      </c>
      <c r="L8" s="60">
        <v>2655916</v>
      </c>
      <c r="M8" s="60">
        <v>2172276</v>
      </c>
      <c r="N8" s="60">
        <v>6523196</v>
      </c>
      <c r="O8" s="60"/>
      <c r="P8" s="60"/>
      <c r="Q8" s="60"/>
      <c r="R8" s="60"/>
      <c r="S8" s="60"/>
      <c r="T8" s="60"/>
      <c r="U8" s="60"/>
      <c r="V8" s="60"/>
      <c r="W8" s="60">
        <v>13772053</v>
      </c>
      <c r="X8" s="60">
        <v>14725000</v>
      </c>
      <c r="Y8" s="60">
        <v>-952947</v>
      </c>
      <c r="Z8" s="140">
        <v>-6.47</v>
      </c>
      <c r="AA8" s="155">
        <v>29450000</v>
      </c>
    </row>
    <row r="9" spans="1:27" ht="12.75">
      <c r="A9" s="291" t="s">
        <v>209</v>
      </c>
      <c r="B9" s="142"/>
      <c r="C9" s="62">
        <v>2644493</v>
      </c>
      <c r="D9" s="156"/>
      <c r="E9" s="60">
        <v>1000000</v>
      </c>
      <c r="F9" s="60">
        <v>1000000</v>
      </c>
      <c r="G9" s="60">
        <v>254386</v>
      </c>
      <c r="H9" s="60">
        <v>587182</v>
      </c>
      <c r="I9" s="60">
        <v>563282</v>
      </c>
      <c r="J9" s="60">
        <v>1404850</v>
      </c>
      <c r="K9" s="60"/>
      <c r="L9" s="60">
        <v>224860</v>
      </c>
      <c r="M9" s="60"/>
      <c r="N9" s="60">
        <v>224860</v>
      </c>
      <c r="O9" s="60"/>
      <c r="P9" s="60"/>
      <c r="Q9" s="60"/>
      <c r="R9" s="60"/>
      <c r="S9" s="60"/>
      <c r="T9" s="60"/>
      <c r="U9" s="60"/>
      <c r="V9" s="60"/>
      <c r="W9" s="60">
        <v>1629710</v>
      </c>
      <c r="X9" s="60">
        <v>500000</v>
      </c>
      <c r="Y9" s="60">
        <v>1129710</v>
      </c>
      <c r="Z9" s="140">
        <v>225.94</v>
      </c>
      <c r="AA9" s="155">
        <v>1000000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>
        <v>61640</v>
      </c>
      <c r="I10" s="60">
        <v>24422</v>
      </c>
      <c r="J10" s="60">
        <v>86062</v>
      </c>
      <c r="K10" s="60">
        <v>173541</v>
      </c>
      <c r="L10" s="60"/>
      <c r="M10" s="60"/>
      <c r="N10" s="60">
        <v>173541</v>
      </c>
      <c r="O10" s="60"/>
      <c r="P10" s="60"/>
      <c r="Q10" s="60"/>
      <c r="R10" s="60"/>
      <c r="S10" s="60"/>
      <c r="T10" s="60"/>
      <c r="U10" s="60"/>
      <c r="V10" s="60"/>
      <c r="W10" s="60">
        <v>259603</v>
      </c>
      <c r="X10" s="60"/>
      <c r="Y10" s="60">
        <v>259603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34396512</v>
      </c>
      <c r="D11" s="294">
        <f t="shared" si="1"/>
        <v>0</v>
      </c>
      <c r="E11" s="295">
        <f t="shared" si="1"/>
        <v>48250834</v>
      </c>
      <c r="F11" s="295">
        <f t="shared" si="1"/>
        <v>48250834</v>
      </c>
      <c r="G11" s="295">
        <f t="shared" si="1"/>
        <v>1673896</v>
      </c>
      <c r="H11" s="295">
        <f t="shared" si="1"/>
        <v>3108530</v>
      </c>
      <c r="I11" s="295">
        <f t="shared" si="1"/>
        <v>3957343</v>
      </c>
      <c r="J11" s="295">
        <f t="shared" si="1"/>
        <v>8739769</v>
      </c>
      <c r="K11" s="295">
        <f t="shared" si="1"/>
        <v>4149238</v>
      </c>
      <c r="L11" s="295">
        <f t="shared" si="1"/>
        <v>6159026</v>
      </c>
      <c r="M11" s="295">
        <f t="shared" si="1"/>
        <v>4691014</v>
      </c>
      <c r="N11" s="295">
        <f t="shared" si="1"/>
        <v>14999278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23739047</v>
      </c>
      <c r="X11" s="295">
        <f t="shared" si="1"/>
        <v>24125417</v>
      </c>
      <c r="Y11" s="295">
        <f t="shared" si="1"/>
        <v>-386370</v>
      </c>
      <c r="Z11" s="296">
        <f>+IF(X11&lt;&gt;0,+(Y11/X11)*100,0)</f>
        <v>-1.6015059967668124</v>
      </c>
      <c r="AA11" s="297">
        <f>SUM(AA6:AA10)</f>
        <v>48250834</v>
      </c>
    </row>
    <row r="12" spans="1:27" ht="12.75">
      <c r="A12" s="298" t="s">
        <v>212</v>
      </c>
      <c r="B12" s="136"/>
      <c r="C12" s="62">
        <v>4633936</v>
      </c>
      <c r="D12" s="156"/>
      <c r="E12" s="60">
        <v>14053980</v>
      </c>
      <c r="F12" s="60">
        <v>14053980</v>
      </c>
      <c r="G12" s="60"/>
      <c r="H12" s="60"/>
      <c r="I12" s="60"/>
      <c r="J12" s="60"/>
      <c r="K12" s="60">
        <v>760600</v>
      </c>
      <c r="L12" s="60">
        <v>105996</v>
      </c>
      <c r="M12" s="60">
        <v>230079</v>
      </c>
      <c r="N12" s="60">
        <v>1096675</v>
      </c>
      <c r="O12" s="60"/>
      <c r="P12" s="60"/>
      <c r="Q12" s="60"/>
      <c r="R12" s="60"/>
      <c r="S12" s="60"/>
      <c r="T12" s="60"/>
      <c r="U12" s="60"/>
      <c r="V12" s="60"/>
      <c r="W12" s="60">
        <v>1096675</v>
      </c>
      <c r="X12" s="60">
        <v>7026990</v>
      </c>
      <c r="Y12" s="60">
        <v>-5930315</v>
      </c>
      <c r="Z12" s="140">
        <v>-84.39</v>
      </c>
      <c r="AA12" s="155">
        <v>14053980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3973811</v>
      </c>
      <c r="D15" s="156"/>
      <c r="E15" s="60">
        <v>1543460</v>
      </c>
      <c r="F15" s="60">
        <v>1543460</v>
      </c>
      <c r="G15" s="60">
        <v>29870</v>
      </c>
      <c r="H15" s="60">
        <v>17160</v>
      </c>
      <c r="I15" s="60">
        <v>41158</v>
      </c>
      <c r="J15" s="60">
        <v>88188</v>
      </c>
      <c r="K15" s="60"/>
      <c r="L15" s="60">
        <v>244523</v>
      </c>
      <c r="M15" s="60">
        <v>9207</v>
      </c>
      <c r="N15" s="60">
        <v>253730</v>
      </c>
      <c r="O15" s="60"/>
      <c r="P15" s="60"/>
      <c r="Q15" s="60"/>
      <c r="R15" s="60"/>
      <c r="S15" s="60"/>
      <c r="T15" s="60"/>
      <c r="U15" s="60"/>
      <c r="V15" s="60"/>
      <c r="W15" s="60">
        <v>341918</v>
      </c>
      <c r="X15" s="60">
        <v>771730</v>
      </c>
      <c r="Y15" s="60">
        <v>-429812</v>
      </c>
      <c r="Z15" s="140">
        <v>-55.69</v>
      </c>
      <c r="AA15" s="155">
        <v>1543460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>
        <v>438947</v>
      </c>
      <c r="I18" s="82"/>
      <c r="J18" s="82">
        <v>438947</v>
      </c>
      <c r="K18" s="82">
        <v>145400</v>
      </c>
      <c r="L18" s="82"/>
      <c r="M18" s="82"/>
      <c r="N18" s="82">
        <v>145400</v>
      </c>
      <c r="O18" s="82"/>
      <c r="P18" s="82"/>
      <c r="Q18" s="82"/>
      <c r="R18" s="82"/>
      <c r="S18" s="82"/>
      <c r="T18" s="82"/>
      <c r="U18" s="82"/>
      <c r="V18" s="82"/>
      <c r="W18" s="82">
        <v>584347</v>
      </c>
      <c r="X18" s="82"/>
      <c r="Y18" s="82">
        <v>584347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30012889</v>
      </c>
      <c r="D36" s="156">
        <f t="shared" si="4"/>
        <v>0</v>
      </c>
      <c r="E36" s="60">
        <f t="shared" si="4"/>
        <v>16067070</v>
      </c>
      <c r="F36" s="60">
        <f t="shared" si="4"/>
        <v>16067070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2280693</v>
      </c>
      <c r="L36" s="60">
        <f t="shared" si="4"/>
        <v>3278250</v>
      </c>
      <c r="M36" s="60">
        <f t="shared" si="4"/>
        <v>2518738</v>
      </c>
      <c r="N36" s="60">
        <f t="shared" si="4"/>
        <v>8077681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8077681</v>
      </c>
      <c r="X36" s="60">
        <f t="shared" si="4"/>
        <v>8033535</v>
      </c>
      <c r="Y36" s="60">
        <f t="shared" si="4"/>
        <v>44146</v>
      </c>
      <c r="Z36" s="140">
        <f aca="true" t="shared" si="5" ref="Z36:Z49">+IF(X36&lt;&gt;0,+(Y36/X36)*100,0)</f>
        <v>0.5495214746683745</v>
      </c>
      <c r="AA36" s="155">
        <f>AA6+AA21</f>
        <v>16067070</v>
      </c>
    </row>
    <row r="37" spans="1:27" ht="12.75">
      <c r="A37" s="291" t="s">
        <v>207</v>
      </c>
      <c r="B37" s="142"/>
      <c r="C37" s="62">
        <f t="shared" si="4"/>
        <v>1739130</v>
      </c>
      <c r="D37" s="156">
        <f t="shared" si="4"/>
        <v>0</v>
      </c>
      <c r="E37" s="60">
        <f t="shared" si="4"/>
        <v>1733764</v>
      </c>
      <c r="F37" s="60">
        <f t="shared" si="4"/>
        <v>1733764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866882</v>
      </c>
      <c r="Y37" s="60">
        <f t="shared" si="4"/>
        <v>-866882</v>
      </c>
      <c r="Z37" s="140">
        <f t="shared" si="5"/>
        <v>-100</v>
      </c>
      <c r="AA37" s="155">
        <f>AA7+AA22</f>
        <v>1733764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29450000</v>
      </c>
      <c r="F38" s="60">
        <f t="shared" si="4"/>
        <v>29450000</v>
      </c>
      <c r="G38" s="60">
        <f t="shared" si="4"/>
        <v>1419510</v>
      </c>
      <c r="H38" s="60">
        <f t="shared" si="4"/>
        <v>2459708</v>
      </c>
      <c r="I38" s="60">
        <f t="shared" si="4"/>
        <v>3369639</v>
      </c>
      <c r="J38" s="60">
        <f t="shared" si="4"/>
        <v>7248857</v>
      </c>
      <c r="K38" s="60">
        <f t="shared" si="4"/>
        <v>1695004</v>
      </c>
      <c r="L38" s="60">
        <f t="shared" si="4"/>
        <v>2655916</v>
      </c>
      <c r="M38" s="60">
        <f t="shared" si="4"/>
        <v>2172276</v>
      </c>
      <c r="N38" s="60">
        <f t="shared" si="4"/>
        <v>6523196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13772053</v>
      </c>
      <c r="X38" s="60">
        <f t="shared" si="4"/>
        <v>14725000</v>
      </c>
      <c r="Y38" s="60">
        <f t="shared" si="4"/>
        <v>-952947</v>
      </c>
      <c r="Z38" s="140">
        <f t="shared" si="5"/>
        <v>-6.47162648556876</v>
      </c>
      <c r="AA38" s="155">
        <f>AA8+AA23</f>
        <v>29450000</v>
      </c>
    </row>
    <row r="39" spans="1:27" ht="12.75">
      <c r="A39" s="291" t="s">
        <v>209</v>
      </c>
      <c r="B39" s="142"/>
      <c r="C39" s="62">
        <f t="shared" si="4"/>
        <v>2644493</v>
      </c>
      <c r="D39" s="156">
        <f t="shared" si="4"/>
        <v>0</v>
      </c>
      <c r="E39" s="60">
        <f t="shared" si="4"/>
        <v>1000000</v>
      </c>
      <c r="F39" s="60">
        <f t="shared" si="4"/>
        <v>1000000</v>
      </c>
      <c r="G39" s="60">
        <f t="shared" si="4"/>
        <v>254386</v>
      </c>
      <c r="H39" s="60">
        <f t="shared" si="4"/>
        <v>587182</v>
      </c>
      <c r="I39" s="60">
        <f t="shared" si="4"/>
        <v>563282</v>
      </c>
      <c r="J39" s="60">
        <f t="shared" si="4"/>
        <v>1404850</v>
      </c>
      <c r="K39" s="60">
        <f t="shared" si="4"/>
        <v>0</v>
      </c>
      <c r="L39" s="60">
        <f t="shared" si="4"/>
        <v>224860</v>
      </c>
      <c r="M39" s="60">
        <f t="shared" si="4"/>
        <v>0</v>
      </c>
      <c r="N39" s="60">
        <f t="shared" si="4"/>
        <v>224860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1629710</v>
      </c>
      <c r="X39" s="60">
        <f t="shared" si="4"/>
        <v>500000</v>
      </c>
      <c r="Y39" s="60">
        <f t="shared" si="4"/>
        <v>1129710</v>
      </c>
      <c r="Z39" s="140">
        <f t="shared" si="5"/>
        <v>225.942</v>
      </c>
      <c r="AA39" s="155">
        <f>AA9+AA24</f>
        <v>1000000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61640</v>
      </c>
      <c r="I40" s="60">
        <f t="shared" si="4"/>
        <v>24422</v>
      </c>
      <c r="J40" s="60">
        <f t="shared" si="4"/>
        <v>86062</v>
      </c>
      <c r="K40" s="60">
        <f t="shared" si="4"/>
        <v>173541</v>
      </c>
      <c r="L40" s="60">
        <f t="shared" si="4"/>
        <v>0</v>
      </c>
      <c r="M40" s="60">
        <f t="shared" si="4"/>
        <v>0</v>
      </c>
      <c r="N40" s="60">
        <f t="shared" si="4"/>
        <v>173541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259603</v>
      </c>
      <c r="X40" s="60">
        <f t="shared" si="4"/>
        <v>0</v>
      </c>
      <c r="Y40" s="60">
        <f t="shared" si="4"/>
        <v>259603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34396512</v>
      </c>
      <c r="D41" s="294">
        <f t="shared" si="6"/>
        <v>0</v>
      </c>
      <c r="E41" s="295">
        <f t="shared" si="6"/>
        <v>48250834</v>
      </c>
      <c r="F41" s="295">
        <f t="shared" si="6"/>
        <v>48250834</v>
      </c>
      <c r="G41" s="295">
        <f t="shared" si="6"/>
        <v>1673896</v>
      </c>
      <c r="H41" s="295">
        <f t="shared" si="6"/>
        <v>3108530</v>
      </c>
      <c r="I41" s="295">
        <f t="shared" si="6"/>
        <v>3957343</v>
      </c>
      <c r="J41" s="295">
        <f t="shared" si="6"/>
        <v>8739769</v>
      </c>
      <c r="K41" s="295">
        <f t="shared" si="6"/>
        <v>4149238</v>
      </c>
      <c r="L41" s="295">
        <f t="shared" si="6"/>
        <v>6159026</v>
      </c>
      <c r="M41" s="295">
        <f t="shared" si="6"/>
        <v>4691014</v>
      </c>
      <c r="N41" s="295">
        <f t="shared" si="6"/>
        <v>14999278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23739047</v>
      </c>
      <c r="X41" s="295">
        <f t="shared" si="6"/>
        <v>24125417</v>
      </c>
      <c r="Y41" s="295">
        <f t="shared" si="6"/>
        <v>-386370</v>
      </c>
      <c r="Z41" s="296">
        <f t="shared" si="5"/>
        <v>-1.6015059967668124</v>
      </c>
      <c r="AA41" s="297">
        <f>SUM(AA36:AA40)</f>
        <v>48250834</v>
      </c>
    </row>
    <row r="42" spans="1:27" ht="12.75">
      <c r="A42" s="298" t="s">
        <v>212</v>
      </c>
      <c r="B42" s="136"/>
      <c r="C42" s="95">
        <f aca="true" t="shared" si="7" ref="C42:Y48">C12+C27</f>
        <v>4633936</v>
      </c>
      <c r="D42" s="129">
        <f t="shared" si="7"/>
        <v>0</v>
      </c>
      <c r="E42" s="54">
        <f t="shared" si="7"/>
        <v>14053980</v>
      </c>
      <c r="F42" s="54">
        <f t="shared" si="7"/>
        <v>14053980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760600</v>
      </c>
      <c r="L42" s="54">
        <f t="shared" si="7"/>
        <v>105996</v>
      </c>
      <c r="M42" s="54">
        <f t="shared" si="7"/>
        <v>230079</v>
      </c>
      <c r="N42" s="54">
        <f t="shared" si="7"/>
        <v>1096675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1096675</v>
      </c>
      <c r="X42" s="54">
        <f t="shared" si="7"/>
        <v>7026990</v>
      </c>
      <c r="Y42" s="54">
        <f t="shared" si="7"/>
        <v>-5930315</v>
      </c>
      <c r="Z42" s="184">
        <f t="shared" si="5"/>
        <v>-84.39338891901085</v>
      </c>
      <c r="AA42" s="130">
        <f aca="true" t="shared" si="8" ref="AA42:AA48">AA12+AA27</f>
        <v>14053980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3973811</v>
      </c>
      <c r="D45" s="129">
        <f t="shared" si="7"/>
        <v>0</v>
      </c>
      <c r="E45" s="54">
        <f t="shared" si="7"/>
        <v>1543460</v>
      </c>
      <c r="F45" s="54">
        <f t="shared" si="7"/>
        <v>1543460</v>
      </c>
      <c r="G45" s="54">
        <f t="shared" si="7"/>
        <v>29870</v>
      </c>
      <c r="H45" s="54">
        <f t="shared" si="7"/>
        <v>17160</v>
      </c>
      <c r="I45" s="54">
        <f t="shared" si="7"/>
        <v>41158</v>
      </c>
      <c r="J45" s="54">
        <f t="shared" si="7"/>
        <v>88188</v>
      </c>
      <c r="K45" s="54">
        <f t="shared" si="7"/>
        <v>0</v>
      </c>
      <c r="L45" s="54">
        <f t="shared" si="7"/>
        <v>244523</v>
      </c>
      <c r="M45" s="54">
        <f t="shared" si="7"/>
        <v>9207</v>
      </c>
      <c r="N45" s="54">
        <f t="shared" si="7"/>
        <v>253730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341918</v>
      </c>
      <c r="X45" s="54">
        <f t="shared" si="7"/>
        <v>771730</v>
      </c>
      <c r="Y45" s="54">
        <f t="shared" si="7"/>
        <v>-429812</v>
      </c>
      <c r="Z45" s="184">
        <f t="shared" si="5"/>
        <v>-55.69460821790004</v>
      </c>
      <c r="AA45" s="130">
        <f t="shared" si="8"/>
        <v>1543460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438947</v>
      </c>
      <c r="I48" s="54">
        <f t="shared" si="7"/>
        <v>0</v>
      </c>
      <c r="J48" s="54">
        <f t="shared" si="7"/>
        <v>438947</v>
      </c>
      <c r="K48" s="54">
        <f t="shared" si="7"/>
        <v>145400</v>
      </c>
      <c r="L48" s="54">
        <f t="shared" si="7"/>
        <v>0</v>
      </c>
      <c r="M48" s="54">
        <f t="shared" si="7"/>
        <v>0</v>
      </c>
      <c r="N48" s="54">
        <f t="shared" si="7"/>
        <v>145400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584347</v>
      </c>
      <c r="X48" s="54">
        <f t="shared" si="7"/>
        <v>0</v>
      </c>
      <c r="Y48" s="54">
        <f t="shared" si="7"/>
        <v>584347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43004259</v>
      </c>
      <c r="D49" s="218">
        <f t="shared" si="9"/>
        <v>0</v>
      </c>
      <c r="E49" s="220">
        <f t="shared" si="9"/>
        <v>63848274</v>
      </c>
      <c r="F49" s="220">
        <f t="shared" si="9"/>
        <v>63848274</v>
      </c>
      <c r="G49" s="220">
        <f t="shared" si="9"/>
        <v>1703766</v>
      </c>
      <c r="H49" s="220">
        <f t="shared" si="9"/>
        <v>3564637</v>
      </c>
      <c r="I49" s="220">
        <f t="shared" si="9"/>
        <v>3998501</v>
      </c>
      <c r="J49" s="220">
        <f t="shared" si="9"/>
        <v>9266904</v>
      </c>
      <c r="K49" s="220">
        <f t="shared" si="9"/>
        <v>5055238</v>
      </c>
      <c r="L49" s="220">
        <f t="shared" si="9"/>
        <v>6509545</v>
      </c>
      <c r="M49" s="220">
        <f t="shared" si="9"/>
        <v>4930300</v>
      </c>
      <c r="N49" s="220">
        <f t="shared" si="9"/>
        <v>16495083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25761987</v>
      </c>
      <c r="X49" s="220">
        <f t="shared" si="9"/>
        <v>31924137</v>
      </c>
      <c r="Y49" s="220">
        <f t="shared" si="9"/>
        <v>-6162150</v>
      </c>
      <c r="Z49" s="221">
        <f t="shared" si="5"/>
        <v>-19.302479500072312</v>
      </c>
      <c r="AA49" s="222">
        <f>SUM(AA41:AA48)</f>
        <v>63848274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14673097</v>
      </c>
      <c r="F51" s="54">
        <f t="shared" si="10"/>
        <v>14673097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7336549</v>
      </c>
      <c r="Y51" s="54">
        <f t="shared" si="10"/>
        <v>-7336549</v>
      </c>
      <c r="Z51" s="184">
        <f>+IF(X51&lt;&gt;0,+(Y51/X51)*100,0)</f>
        <v>-100</v>
      </c>
      <c r="AA51" s="130">
        <f>SUM(AA57:AA61)</f>
        <v>14673097</v>
      </c>
    </row>
    <row r="52" spans="1:27" ht="12.75">
      <c r="A52" s="310" t="s">
        <v>206</v>
      </c>
      <c r="B52" s="142"/>
      <c r="C52" s="62"/>
      <c r="D52" s="156"/>
      <c r="E52" s="60">
        <v>8763710</v>
      </c>
      <c r="F52" s="60">
        <v>8763710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4381855</v>
      </c>
      <c r="Y52" s="60">
        <v>-4381855</v>
      </c>
      <c r="Z52" s="140">
        <v>-100</v>
      </c>
      <c r="AA52" s="155">
        <v>8763710</v>
      </c>
    </row>
    <row r="53" spans="1:27" ht="12.75">
      <c r="A53" s="310" t="s">
        <v>207</v>
      </c>
      <c r="B53" s="142"/>
      <c r="C53" s="62"/>
      <c r="D53" s="156"/>
      <c r="E53" s="60">
        <v>919277</v>
      </c>
      <c r="F53" s="60">
        <v>919277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459639</v>
      </c>
      <c r="Y53" s="60">
        <v>-459639</v>
      </c>
      <c r="Z53" s="140">
        <v>-100</v>
      </c>
      <c r="AA53" s="155">
        <v>919277</v>
      </c>
    </row>
    <row r="54" spans="1:27" ht="12.75">
      <c r="A54" s="310" t="s">
        <v>208</v>
      </c>
      <c r="B54" s="142"/>
      <c r="C54" s="62"/>
      <c r="D54" s="156"/>
      <c r="E54" s="60">
        <v>610000</v>
      </c>
      <c r="F54" s="60">
        <v>610000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305000</v>
      </c>
      <c r="Y54" s="60">
        <v>-305000</v>
      </c>
      <c r="Z54" s="140">
        <v>-100</v>
      </c>
      <c r="AA54" s="155">
        <v>610000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650000</v>
      </c>
      <c r="F56" s="60">
        <v>650000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325000</v>
      </c>
      <c r="Y56" s="60">
        <v>-325000</v>
      </c>
      <c r="Z56" s="140">
        <v>-100</v>
      </c>
      <c r="AA56" s="155">
        <v>650000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10942987</v>
      </c>
      <c r="F57" s="295">
        <f t="shared" si="11"/>
        <v>10942987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5471494</v>
      </c>
      <c r="Y57" s="295">
        <f t="shared" si="11"/>
        <v>-5471494</v>
      </c>
      <c r="Z57" s="296">
        <f>+IF(X57&lt;&gt;0,+(Y57/X57)*100,0)</f>
        <v>-100</v>
      </c>
      <c r="AA57" s="297">
        <f>SUM(AA52:AA56)</f>
        <v>10942987</v>
      </c>
    </row>
    <row r="58" spans="1:27" ht="12.75">
      <c r="A58" s="311" t="s">
        <v>212</v>
      </c>
      <c r="B58" s="136"/>
      <c r="C58" s="62"/>
      <c r="D58" s="156"/>
      <c r="E58" s="60">
        <v>42120</v>
      </c>
      <c r="F58" s="60">
        <v>42120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21060</v>
      </c>
      <c r="Y58" s="60">
        <v>-21060</v>
      </c>
      <c r="Z58" s="140">
        <v>-100</v>
      </c>
      <c r="AA58" s="155">
        <v>42120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>
        <v>757600</v>
      </c>
      <c r="F60" s="60">
        <v>757600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378800</v>
      </c>
      <c r="Y60" s="60">
        <v>-378800</v>
      </c>
      <c r="Z60" s="140">
        <v>-100</v>
      </c>
      <c r="AA60" s="155">
        <v>757600</v>
      </c>
    </row>
    <row r="61" spans="1:27" ht="12.75">
      <c r="A61" s="311" t="s">
        <v>215</v>
      </c>
      <c r="B61" s="136" t="s">
        <v>223</v>
      </c>
      <c r="C61" s="62"/>
      <c r="D61" s="156"/>
      <c r="E61" s="60">
        <v>2930390</v>
      </c>
      <c r="F61" s="60">
        <v>2930390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1465195</v>
      </c>
      <c r="Y61" s="60">
        <v>-1465195</v>
      </c>
      <c r="Z61" s="140">
        <v>-100</v>
      </c>
      <c r="AA61" s="155">
        <v>2930390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269979</v>
      </c>
      <c r="H65" s="60">
        <v>371321</v>
      </c>
      <c r="I65" s="60">
        <v>310448</v>
      </c>
      <c r="J65" s="60">
        <v>951748</v>
      </c>
      <c r="K65" s="60">
        <v>393320</v>
      </c>
      <c r="L65" s="60">
        <v>366871</v>
      </c>
      <c r="M65" s="60">
        <v>429318</v>
      </c>
      <c r="N65" s="60">
        <v>1189509</v>
      </c>
      <c r="O65" s="60"/>
      <c r="P65" s="60"/>
      <c r="Q65" s="60"/>
      <c r="R65" s="60"/>
      <c r="S65" s="60"/>
      <c r="T65" s="60"/>
      <c r="U65" s="60"/>
      <c r="V65" s="60"/>
      <c r="W65" s="60">
        <v>2141257</v>
      </c>
      <c r="X65" s="60"/>
      <c r="Y65" s="60">
        <v>2141257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14673097</v>
      </c>
      <c r="F66" s="275"/>
      <c r="G66" s="275">
        <v>5307</v>
      </c>
      <c r="H66" s="275">
        <v>11609</v>
      </c>
      <c r="I66" s="275">
        <v>1388830</v>
      </c>
      <c r="J66" s="275">
        <v>1405746</v>
      </c>
      <c r="K66" s="275">
        <v>179647</v>
      </c>
      <c r="L66" s="275">
        <v>240467</v>
      </c>
      <c r="M66" s="275">
        <v>224258</v>
      </c>
      <c r="N66" s="275">
        <v>644372</v>
      </c>
      <c r="O66" s="275"/>
      <c r="P66" s="275"/>
      <c r="Q66" s="275"/>
      <c r="R66" s="275"/>
      <c r="S66" s="275"/>
      <c r="T66" s="275"/>
      <c r="U66" s="275"/>
      <c r="V66" s="275"/>
      <c r="W66" s="275">
        <v>2050118</v>
      </c>
      <c r="X66" s="275"/>
      <c r="Y66" s="275">
        <v>2050118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14673097</v>
      </c>
      <c r="F69" s="220">
        <f t="shared" si="12"/>
        <v>0</v>
      </c>
      <c r="G69" s="220">
        <f t="shared" si="12"/>
        <v>275286</v>
      </c>
      <c r="H69" s="220">
        <f t="shared" si="12"/>
        <v>382930</v>
      </c>
      <c r="I69" s="220">
        <f t="shared" si="12"/>
        <v>1699278</v>
      </c>
      <c r="J69" s="220">
        <f t="shared" si="12"/>
        <v>2357494</v>
      </c>
      <c r="K69" s="220">
        <f t="shared" si="12"/>
        <v>572967</v>
      </c>
      <c r="L69" s="220">
        <f t="shared" si="12"/>
        <v>607338</v>
      </c>
      <c r="M69" s="220">
        <f t="shared" si="12"/>
        <v>653576</v>
      </c>
      <c r="N69" s="220">
        <f t="shared" si="12"/>
        <v>1833881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4191375</v>
      </c>
      <c r="X69" s="220">
        <f t="shared" si="12"/>
        <v>0</v>
      </c>
      <c r="Y69" s="220">
        <f t="shared" si="12"/>
        <v>4191375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34396512</v>
      </c>
      <c r="D5" s="357">
        <f t="shared" si="0"/>
        <v>0</v>
      </c>
      <c r="E5" s="356">
        <f t="shared" si="0"/>
        <v>48250834</v>
      </c>
      <c r="F5" s="358">
        <f t="shared" si="0"/>
        <v>48250834</v>
      </c>
      <c r="G5" s="358">
        <f t="shared" si="0"/>
        <v>1673896</v>
      </c>
      <c r="H5" s="356">
        <f t="shared" si="0"/>
        <v>3108530</v>
      </c>
      <c r="I5" s="356">
        <f t="shared" si="0"/>
        <v>3957343</v>
      </c>
      <c r="J5" s="358">
        <f t="shared" si="0"/>
        <v>8739769</v>
      </c>
      <c r="K5" s="358">
        <f t="shared" si="0"/>
        <v>4149238</v>
      </c>
      <c r="L5" s="356">
        <f t="shared" si="0"/>
        <v>6159026</v>
      </c>
      <c r="M5" s="356">
        <f t="shared" si="0"/>
        <v>4691014</v>
      </c>
      <c r="N5" s="358">
        <f t="shared" si="0"/>
        <v>14999278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23739047</v>
      </c>
      <c r="X5" s="356">
        <f t="shared" si="0"/>
        <v>24125417</v>
      </c>
      <c r="Y5" s="358">
        <f t="shared" si="0"/>
        <v>-386370</v>
      </c>
      <c r="Z5" s="359">
        <f>+IF(X5&lt;&gt;0,+(Y5/X5)*100,0)</f>
        <v>-1.6015059967668124</v>
      </c>
      <c r="AA5" s="360">
        <f>+AA6+AA8+AA11+AA13+AA15</f>
        <v>48250834</v>
      </c>
    </row>
    <row r="6" spans="1:27" ht="12.75">
      <c r="A6" s="361" t="s">
        <v>206</v>
      </c>
      <c r="B6" s="142"/>
      <c r="C6" s="60">
        <f>+C7</f>
        <v>30012889</v>
      </c>
      <c r="D6" s="340">
        <f aca="true" t="shared" si="1" ref="D6:AA6">+D7</f>
        <v>0</v>
      </c>
      <c r="E6" s="60">
        <f t="shared" si="1"/>
        <v>16067070</v>
      </c>
      <c r="F6" s="59">
        <f t="shared" si="1"/>
        <v>16067070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2280693</v>
      </c>
      <c r="L6" s="60">
        <f t="shared" si="1"/>
        <v>3278250</v>
      </c>
      <c r="M6" s="60">
        <f t="shared" si="1"/>
        <v>2518738</v>
      </c>
      <c r="N6" s="59">
        <f t="shared" si="1"/>
        <v>8077681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8077681</v>
      </c>
      <c r="X6" s="60">
        <f t="shared" si="1"/>
        <v>8033535</v>
      </c>
      <c r="Y6" s="59">
        <f t="shared" si="1"/>
        <v>44146</v>
      </c>
      <c r="Z6" s="61">
        <f>+IF(X6&lt;&gt;0,+(Y6/X6)*100,0)</f>
        <v>0.5495214746683745</v>
      </c>
      <c r="AA6" s="62">
        <f t="shared" si="1"/>
        <v>16067070</v>
      </c>
    </row>
    <row r="7" spans="1:27" ht="12.75">
      <c r="A7" s="291" t="s">
        <v>230</v>
      </c>
      <c r="B7" s="142"/>
      <c r="C7" s="60">
        <v>30012889</v>
      </c>
      <c r="D7" s="340"/>
      <c r="E7" s="60">
        <v>16067070</v>
      </c>
      <c r="F7" s="59">
        <v>16067070</v>
      </c>
      <c r="G7" s="59"/>
      <c r="H7" s="60"/>
      <c r="I7" s="60"/>
      <c r="J7" s="59"/>
      <c r="K7" s="59">
        <v>2280693</v>
      </c>
      <c r="L7" s="60">
        <v>3278250</v>
      </c>
      <c r="M7" s="60">
        <v>2518738</v>
      </c>
      <c r="N7" s="59">
        <v>8077681</v>
      </c>
      <c r="O7" s="59"/>
      <c r="P7" s="60"/>
      <c r="Q7" s="60"/>
      <c r="R7" s="59"/>
      <c r="S7" s="59"/>
      <c r="T7" s="60"/>
      <c r="U7" s="60"/>
      <c r="V7" s="59"/>
      <c r="W7" s="59">
        <v>8077681</v>
      </c>
      <c r="X7" s="60">
        <v>8033535</v>
      </c>
      <c r="Y7" s="59">
        <v>44146</v>
      </c>
      <c r="Z7" s="61">
        <v>0.55</v>
      </c>
      <c r="AA7" s="62">
        <v>16067070</v>
      </c>
    </row>
    <row r="8" spans="1:27" ht="12.75">
      <c r="A8" s="361" t="s">
        <v>207</v>
      </c>
      <c r="B8" s="142"/>
      <c r="C8" s="60">
        <f aca="true" t="shared" si="2" ref="C8:Y8">SUM(C9:C10)</f>
        <v>1739130</v>
      </c>
      <c r="D8" s="340">
        <f t="shared" si="2"/>
        <v>0</v>
      </c>
      <c r="E8" s="60">
        <f t="shared" si="2"/>
        <v>1733764</v>
      </c>
      <c r="F8" s="59">
        <f t="shared" si="2"/>
        <v>1733764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866882</v>
      </c>
      <c r="Y8" s="59">
        <f t="shared" si="2"/>
        <v>-866882</v>
      </c>
      <c r="Z8" s="61">
        <f>+IF(X8&lt;&gt;0,+(Y8/X8)*100,0)</f>
        <v>-100</v>
      </c>
      <c r="AA8" s="62">
        <f>SUM(AA9:AA10)</f>
        <v>1733764</v>
      </c>
    </row>
    <row r="9" spans="1:27" ht="12.75">
      <c r="A9" s="291" t="s">
        <v>231</v>
      </c>
      <c r="B9" s="142"/>
      <c r="C9" s="60"/>
      <c r="D9" s="340"/>
      <c r="E9" s="60">
        <v>1733764</v>
      </c>
      <c r="F9" s="59">
        <v>1733764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866882</v>
      </c>
      <c r="Y9" s="59">
        <v>-866882</v>
      </c>
      <c r="Z9" s="61">
        <v>-100</v>
      </c>
      <c r="AA9" s="62">
        <v>1733764</v>
      </c>
    </row>
    <row r="10" spans="1:27" ht="12.75">
      <c r="A10" s="291" t="s">
        <v>232</v>
      </c>
      <c r="B10" s="142"/>
      <c r="C10" s="60">
        <v>1739130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29450000</v>
      </c>
      <c r="F11" s="364">
        <f t="shared" si="3"/>
        <v>29450000</v>
      </c>
      <c r="G11" s="364">
        <f t="shared" si="3"/>
        <v>1419510</v>
      </c>
      <c r="H11" s="362">
        <f t="shared" si="3"/>
        <v>2459708</v>
      </c>
      <c r="I11" s="362">
        <f t="shared" si="3"/>
        <v>3369639</v>
      </c>
      <c r="J11" s="364">
        <f t="shared" si="3"/>
        <v>7248857</v>
      </c>
      <c r="K11" s="364">
        <f t="shared" si="3"/>
        <v>1695004</v>
      </c>
      <c r="L11" s="362">
        <f t="shared" si="3"/>
        <v>2655916</v>
      </c>
      <c r="M11" s="362">
        <f t="shared" si="3"/>
        <v>2172276</v>
      </c>
      <c r="N11" s="364">
        <f t="shared" si="3"/>
        <v>6523196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13772053</v>
      </c>
      <c r="X11" s="362">
        <f t="shared" si="3"/>
        <v>14725000</v>
      </c>
      <c r="Y11" s="364">
        <f t="shared" si="3"/>
        <v>-952947</v>
      </c>
      <c r="Z11" s="365">
        <f>+IF(X11&lt;&gt;0,+(Y11/X11)*100,0)</f>
        <v>-6.47162648556876</v>
      </c>
      <c r="AA11" s="366">
        <f t="shared" si="3"/>
        <v>29450000</v>
      </c>
    </row>
    <row r="12" spans="1:27" ht="12.75">
      <c r="A12" s="291" t="s">
        <v>233</v>
      </c>
      <c r="B12" s="136"/>
      <c r="C12" s="60"/>
      <c r="D12" s="340"/>
      <c r="E12" s="60">
        <v>29450000</v>
      </c>
      <c r="F12" s="59">
        <v>29450000</v>
      </c>
      <c r="G12" s="59">
        <v>1419510</v>
      </c>
      <c r="H12" s="60">
        <v>2459708</v>
      </c>
      <c r="I12" s="60">
        <v>3369639</v>
      </c>
      <c r="J12" s="59">
        <v>7248857</v>
      </c>
      <c r="K12" s="59">
        <v>1695004</v>
      </c>
      <c r="L12" s="60">
        <v>2655916</v>
      </c>
      <c r="M12" s="60">
        <v>2172276</v>
      </c>
      <c r="N12" s="59">
        <v>6523196</v>
      </c>
      <c r="O12" s="59"/>
      <c r="P12" s="60"/>
      <c r="Q12" s="60"/>
      <c r="R12" s="59"/>
      <c r="S12" s="59"/>
      <c r="T12" s="60"/>
      <c r="U12" s="60"/>
      <c r="V12" s="59"/>
      <c r="W12" s="59">
        <v>13772053</v>
      </c>
      <c r="X12" s="60">
        <v>14725000</v>
      </c>
      <c r="Y12" s="59">
        <v>-952947</v>
      </c>
      <c r="Z12" s="61">
        <v>-6.47</v>
      </c>
      <c r="AA12" s="62">
        <v>29450000</v>
      </c>
    </row>
    <row r="13" spans="1:27" ht="12.75">
      <c r="A13" s="361" t="s">
        <v>209</v>
      </c>
      <c r="B13" s="136"/>
      <c r="C13" s="275">
        <f>+C14</f>
        <v>2644493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254386</v>
      </c>
      <c r="H13" s="275">
        <f t="shared" si="4"/>
        <v>587182</v>
      </c>
      <c r="I13" s="275">
        <f t="shared" si="4"/>
        <v>563282</v>
      </c>
      <c r="J13" s="342">
        <f t="shared" si="4"/>
        <v>1404850</v>
      </c>
      <c r="K13" s="342">
        <f t="shared" si="4"/>
        <v>0</v>
      </c>
      <c r="L13" s="275">
        <f t="shared" si="4"/>
        <v>224860</v>
      </c>
      <c r="M13" s="275">
        <f t="shared" si="4"/>
        <v>0</v>
      </c>
      <c r="N13" s="342">
        <f t="shared" si="4"/>
        <v>224860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1629710</v>
      </c>
      <c r="X13" s="275">
        <f t="shared" si="4"/>
        <v>500000</v>
      </c>
      <c r="Y13" s="342">
        <f t="shared" si="4"/>
        <v>1129710</v>
      </c>
      <c r="Z13" s="335">
        <f>+IF(X13&lt;&gt;0,+(Y13/X13)*100,0)</f>
        <v>225.942</v>
      </c>
      <c r="AA13" s="273">
        <f t="shared" si="4"/>
        <v>1000000</v>
      </c>
    </row>
    <row r="14" spans="1:27" ht="12.75">
      <c r="A14" s="291" t="s">
        <v>234</v>
      </c>
      <c r="B14" s="136"/>
      <c r="C14" s="60">
        <v>2644493</v>
      </c>
      <c r="D14" s="340"/>
      <c r="E14" s="60">
        <v>1000000</v>
      </c>
      <c r="F14" s="59">
        <v>1000000</v>
      </c>
      <c r="G14" s="59">
        <v>254386</v>
      </c>
      <c r="H14" s="60">
        <v>587182</v>
      </c>
      <c r="I14" s="60">
        <v>563282</v>
      </c>
      <c r="J14" s="59">
        <v>1404850</v>
      </c>
      <c r="K14" s="59"/>
      <c r="L14" s="60">
        <v>224860</v>
      </c>
      <c r="M14" s="60"/>
      <c r="N14" s="59">
        <v>224860</v>
      </c>
      <c r="O14" s="59"/>
      <c r="P14" s="60"/>
      <c r="Q14" s="60"/>
      <c r="R14" s="59"/>
      <c r="S14" s="59"/>
      <c r="T14" s="60"/>
      <c r="U14" s="60"/>
      <c r="V14" s="59"/>
      <c r="W14" s="59">
        <v>1629710</v>
      </c>
      <c r="X14" s="60">
        <v>500000</v>
      </c>
      <c r="Y14" s="59">
        <v>1129710</v>
      </c>
      <c r="Z14" s="61">
        <v>225.94</v>
      </c>
      <c r="AA14" s="62">
        <v>1000000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61640</v>
      </c>
      <c r="I15" s="60">
        <f t="shared" si="5"/>
        <v>24422</v>
      </c>
      <c r="J15" s="59">
        <f t="shared" si="5"/>
        <v>86062</v>
      </c>
      <c r="K15" s="59">
        <f t="shared" si="5"/>
        <v>173541</v>
      </c>
      <c r="L15" s="60">
        <f t="shared" si="5"/>
        <v>0</v>
      </c>
      <c r="M15" s="60">
        <f t="shared" si="5"/>
        <v>0</v>
      </c>
      <c r="N15" s="59">
        <f t="shared" si="5"/>
        <v>173541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259603</v>
      </c>
      <c r="X15" s="60">
        <f t="shared" si="5"/>
        <v>0</v>
      </c>
      <c r="Y15" s="59">
        <f t="shared" si="5"/>
        <v>259603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>
        <v>61640</v>
      </c>
      <c r="I20" s="60">
        <v>24422</v>
      </c>
      <c r="J20" s="59">
        <v>86062</v>
      </c>
      <c r="K20" s="59">
        <v>173541</v>
      </c>
      <c r="L20" s="60"/>
      <c r="M20" s="60"/>
      <c r="N20" s="59">
        <v>173541</v>
      </c>
      <c r="O20" s="59"/>
      <c r="P20" s="60"/>
      <c r="Q20" s="60"/>
      <c r="R20" s="59"/>
      <c r="S20" s="59"/>
      <c r="T20" s="60"/>
      <c r="U20" s="60"/>
      <c r="V20" s="59"/>
      <c r="W20" s="59">
        <v>259603</v>
      </c>
      <c r="X20" s="60"/>
      <c r="Y20" s="59">
        <v>259603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4633936</v>
      </c>
      <c r="D22" s="344">
        <f t="shared" si="6"/>
        <v>0</v>
      </c>
      <c r="E22" s="343">
        <f t="shared" si="6"/>
        <v>14053980</v>
      </c>
      <c r="F22" s="345">
        <f t="shared" si="6"/>
        <v>14053980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760600</v>
      </c>
      <c r="L22" s="343">
        <f t="shared" si="6"/>
        <v>105996</v>
      </c>
      <c r="M22" s="343">
        <f t="shared" si="6"/>
        <v>230079</v>
      </c>
      <c r="N22" s="345">
        <f t="shared" si="6"/>
        <v>1096675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1096675</v>
      </c>
      <c r="X22" s="343">
        <f t="shared" si="6"/>
        <v>7026990</v>
      </c>
      <c r="Y22" s="345">
        <f t="shared" si="6"/>
        <v>-5930315</v>
      </c>
      <c r="Z22" s="336">
        <f>+IF(X22&lt;&gt;0,+(Y22/X22)*100,0)</f>
        <v>-84.39338891901085</v>
      </c>
      <c r="AA22" s="350">
        <f>SUM(AA23:AA32)</f>
        <v>14053980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3178776</v>
      </c>
      <c r="D24" s="340"/>
      <c r="E24" s="60">
        <v>14053980</v>
      </c>
      <c r="F24" s="59">
        <v>14053980</v>
      </c>
      <c r="G24" s="59"/>
      <c r="H24" s="60"/>
      <c r="I24" s="60"/>
      <c r="J24" s="59"/>
      <c r="K24" s="59">
        <v>760600</v>
      </c>
      <c r="L24" s="60"/>
      <c r="M24" s="60"/>
      <c r="N24" s="59">
        <v>760600</v>
      </c>
      <c r="O24" s="59"/>
      <c r="P24" s="60"/>
      <c r="Q24" s="60"/>
      <c r="R24" s="59"/>
      <c r="S24" s="59"/>
      <c r="T24" s="60"/>
      <c r="U24" s="60"/>
      <c r="V24" s="59"/>
      <c r="W24" s="59">
        <v>760600</v>
      </c>
      <c r="X24" s="60">
        <v>7026990</v>
      </c>
      <c r="Y24" s="59">
        <v>-6266390</v>
      </c>
      <c r="Z24" s="61">
        <v>-89.18</v>
      </c>
      <c r="AA24" s="62">
        <v>14053980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>
        <v>105996</v>
      </c>
      <c r="M25" s="60">
        <v>230079</v>
      </c>
      <c r="N25" s="59">
        <v>336075</v>
      </c>
      <c r="O25" s="59"/>
      <c r="P25" s="60"/>
      <c r="Q25" s="60"/>
      <c r="R25" s="59"/>
      <c r="S25" s="59"/>
      <c r="T25" s="60"/>
      <c r="U25" s="60"/>
      <c r="V25" s="59"/>
      <c r="W25" s="59">
        <v>336075</v>
      </c>
      <c r="X25" s="60"/>
      <c r="Y25" s="59">
        <v>336075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1455160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3973811</v>
      </c>
      <c r="D40" s="344">
        <f t="shared" si="9"/>
        <v>0</v>
      </c>
      <c r="E40" s="343">
        <f t="shared" si="9"/>
        <v>1543460</v>
      </c>
      <c r="F40" s="345">
        <f t="shared" si="9"/>
        <v>1543460</v>
      </c>
      <c r="G40" s="345">
        <f t="shared" si="9"/>
        <v>29870</v>
      </c>
      <c r="H40" s="343">
        <f t="shared" si="9"/>
        <v>17160</v>
      </c>
      <c r="I40" s="343">
        <f t="shared" si="9"/>
        <v>41158</v>
      </c>
      <c r="J40" s="345">
        <f t="shared" si="9"/>
        <v>88188</v>
      </c>
      <c r="K40" s="345">
        <f t="shared" si="9"/>
        <v>0</v>
      </c>
      <c r="L40" s="343">
        <f t="shared" si="9"/>
        <v>244523</v>
      </c>
      <c r="M40" s="343">
        <f t="shared" si="9"/>
        <v>9207</v>
      </c>
      <c r="N40" s="345">
        <f t="shared" si="9"/>
        <v>253730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341918</v>
      </c>
      <c r="X40" s="343">
        <f t="shared" si="9"/>
        <v>771730</v>
      </c>
      <c r="Y40" s="345">
        <f t="shared" si="9"/>
        <v>-429812</v>
      </c>
      <c r="Z40" s="336">
        <f>+IF(X40&lt;&gt;0,+(Y40/X40)*100,0)</f>
        <v>-55.69460821790004</v>
      </c>
      <c r="AA40" s="350">
        <f>SUM(AA41:AA49)</f>
        <v>1543460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3732316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241495</v>
      </c>
      <c r="D44" s="368"/>
      <c r="E44" s="54">
        <v>1543460</v>
      </c>
      <c r="F44" s="53">
        <v>1543460</v>
      </c>
      <c r="G44" s="53">
        <v>29870</v>
      </c>
      <c r="H44" s="54">
        <v>17160</v>
      </c>
      <c r="I44" s="54">
        <v>41158</v>
      </c>
      <c r="J44" s="53">
        <v>88188</v>
      </c>
      <c r="K44" s="53"/>
      <c r="L44" s="54">
        <v>20000</v>
      </c>
      <c r="M44" s="54">
        <v>9207</v>
      </c>
      <c r="N44" s="53">
        <v>29207</v>
      </c>
      <c r="O44" s="53"/>
      <c r="P44" s="54"/>
      <c r="Q44" s="54"/>
      <c r="R44" s="53"/>
      <c r="S44" s="53"/>
      <c r="T44" s="54"/>
      <c r="U44" s="54"/>
      <c r="V44" s="53"/>
      <c r="W44" s="53">
        <v>117395</v>
      </c>
      <c r="X44" s="54">
        <v>771730</v>
      </c>
      <c r="Y44" s="53">
        <v>-654335</v>
      </c>
      <c r="Z44" s="94">
        <v>-84.79</v>
      </c>
      <c r="AA44" s="95">
        <v>1543460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224523</v>
      </c>
      <c r="M48" s="54"/>
      <c r="N48" s="53">
        <v>224523</v>
      </c>
      <c r="O48" s="53"/>
      <c r="P48" s="54"/>
      <c r="Q48" s="54"/>
      <c r="R48" s="53"/>
      <c r="S48" s="53"/>
      <c r="T48" s="54"/>
      <c r="U48" s="54"/>
      <c r="V48" s="53"/>
      <c r="W48" s="53">
        <v>224523</v>
      </c>
      <c r="X48" s="54"/>
      <c r="Y48" s="53">
        <v>224523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438947</v>
      </c>
      <c r="I57" s="343">
        <f t="shared" si="13"/>
        <v>0</v>
      </c>
      <c r="J57" s="345">
        <f t="shared" si="13"/>
        <v>438947</v>
      </c>
      <c r="K57" s="345">
        <f t="shared" si="13"/>
        <v>145400</v>
      </c>
      <c r="L57" s="343">
        <f t="shared" si="13"/>
        <v>0</v>
      </c>
      <c r="M57" s="343">
        <f t="shared" si="13"/>
        <v>0</v>
      </c>
      <c r="N57" s="345">
        <f t="shared" si="13"/>
        <v>145400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584347</v>
      </c>
      <c r="X57" s="343">
        <f t="shared" si="13"/>
        <v>0</v>
      </c>
      <c r="Y57" s="345">
        <f t="shared" si="13"/>
        <v>584347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>
        <v>438947</v>
      </c>
      <c r="I58" s="60"/>
      <c r="J58" s="59">
        <v>438947</v>
      </c>
      <c r="K58" s="59">
        <v>145400</v>
      </c>
      <c r="L58" s="60"/>
      <c r="M58" s="60"/>
      <c r="N58" s="59">
        <v>145400</v>
      </c>
      <c r="O58" s="59"/>
      <c r="P58" s="60"/>
      <c r="Q58" s="60"/>
      <c r="R58" s="59"/>
      <c r="S58" s="59"/>
      <c r="T58" s="60"/>
      <c r="U58" s="60"/>
      <c r="V58" s="59"/>
      <c r="W58" s="59">
        <v>584347</v>
      </c>
      <c r="X58" s="60"/>
      <c r="Y58" s="59">
        <v>584347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43004259</v>
      </c>
      <c r="D60" s="346">
        <f t="shared" si="14"/>
        <v>0</v>
      </c>
      <c r="E60" s="219">
        <f t="shared" si="14"/>
        <v>63848274</v>
      </c>
      <c r="F60" s="264">
        <f t="shared" si="14"/>
        <v>63848274</v>
      </c>
      <c r="G60" s="264">
        <f t="shared" si="14"/>
        <v>1703766</v>
      </c>
      <c r="H60" s="219">
        <f t="shared" si="14"/>
        <v>3564637</v>
      </c>
      <c r="I60" s="219">
        <f t="shared" si="14"/>
        <v>3998501</v>
      </c>
      <c r="J60" s="264">
        <f t="shared" si="14"/>
        <v>9266904</v>
      </c>
      <c r="K60" s="264">
        <f t="shared" si="14"/>
        <v>5055238</v>
      </c>
      <c r="L60" s="219">
        <f t="shared" si="14"/>
        <v>6509545</v>
      </c>
      <c r="M60" s="219">
        <f t="shared" si="14"/>
        <v>4930300</v>
      </c>
      <c r="N60" s="264">
        <f t="shared" si="14"/>
        <v>16495083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25761987</v>
      </c>
      <c r="X60" s="219">
        <f t="shared" si="14"/>
        <v>31924137</v>
      </c>
      <c r="Y60" s="264">
        <f t="shared" si="14"/>
        <v>-6162150</v>
      </c>
      <c r="Z60" s="337">
        <f>+IF(X60&lt;&gt;0,+(Y60/X60)*100,0)</f>
        <v>-19.302479500072312</v>
      </c>
      <c r="AA60" s="232">
        <f>+AA57+AA54+AA51+AA40+AA37+AA34+AA22+AA5</f>
        <v>63848274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2019-01-31T13:09:06Z</dcterms:created>
  <dcterms:modified xsi:type="dcterms:W3CDTF">2019-01-31T13:09:11Z</dcterms:modified>
  <cp:category/>
  <cp:version/>
  <cp:contentType/>
  <cp:contentStatus/>
</cp:coreProperties>
</file>