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<sst xmlns="http://schemas.openxmlformats.org/spreadsheetml/2006/main" count="859" uniqueCount="304">
  <si>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Mafube(FS205)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</si>
  <si>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</si>
  <si>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</si>
  <si>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</si>
  <si>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</si>
  <si>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</si>
  <si>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</si>
  <si>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</si>
  <si>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</si>
  <si>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</si>
  <si>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</si>
  <si>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</si>
  <si>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</si>
  <si>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</si>
  <si>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</si>
  <si>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</si>
  <si>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</si>
  <si>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</si>
  <si>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</si>
  <si>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</si>
  <si>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</si>
  <si>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</si>
  <si>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</si>
  <si>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</si>
  <si>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</si>
  <si>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</si>
  <si>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</si>
  <si>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</si>
  <si>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</si>
  <si>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</si>
  <si>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</si>
  <si>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</si>
  <si>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</si>
  <si>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</si>
  <si>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</si>
  <si>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</si>
  <si>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</si>
  <si>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</si>
  <si>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</si>
  <si>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</si>
  <si>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</si>
  <si>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</si>
  <si>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</si>
  <si>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</si>
  <si>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</si>
  <si>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</si>
  <si>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</si>
  <si>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</si>
  <si>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</si>
  <si>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</si>
  <si>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</si>
  <si>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</si>
  <si>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</si>
  <si>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</si>
  <si>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</si>
  <si>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</si>
  <si>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</si>
  <si>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</si>
  <si>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</si>
  <si>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</si>
  <si>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</si>
  <si>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</si>
  <si>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</si>
  <si>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</si>
  <si>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</si>
  <si>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</si>
  <si>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</si>
  <si>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</si>
  <si>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</si>
  <si>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</si>
  <si>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Mafube(FS205)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</si>
  <si>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</si>
  <si>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</si>
  <si>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</si>
  <si>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</si>
  <si>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</si>
  <si>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</si>
  <si>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</si>
  <si>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</si>
  <si>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</si>
  <si>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</si>
  <si>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</si>
  <si>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</si>
  <si>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</si>
  <si>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</si>
  <si>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</si>
  <si>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</si>
  <si>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</si>
  <si>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</si>
  <si>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</si>
  <si>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</si>
  <si>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</si>
  <si>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</si>
  <si>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</si>
  <si>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</si>
  <si>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</si>
  <si>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</si>
  <si>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</si>
  <si>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</si>
  <si>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</si>
  <si>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Mafube(FS205)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</si>
  <si>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</si>
  <si>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</si>
  <si>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</si>
  <si>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</si>
  <si>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</si>
  <si>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</si>
  <si>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</si>
  <si>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</si>
  <si>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</si>
  <si>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</si>
  <si>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</si>
  <si>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</si>
  <si>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</si>
  <si>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</si>
  <si>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</si>
  <si>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</si>
  <si>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</si>
  <si>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</si>
  <si>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</si>
  <si>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</si>
  <si>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</si>
  <si>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</si>
  <si>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</si>
  <si>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</si>
  <si>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</si>
  <si>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</si>
  <si>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</si>
  <si>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</si>
  <si>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Mafube(FS205)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</si>
  <si>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</si>
  <si>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</si>
  <si>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</si>
  <si>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</si>
  <si>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</si>
  <si>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</si>
  <si>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</si>
  <si>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</si>
  <si>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</si>
  <si>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</si>
  <si>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Mafube(FS205)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</si>
  <si>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</si>
  <si>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</si>
  <si>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</si>
  <si>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</si>
  <si>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</si>
  <si>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</si>
  <si>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</si>
  <si>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</si>
  <si>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</si>
  <si>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</si>
  <si>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</si>
  <si>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</si>
  <si>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</si>
  <si>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</si>
  <si>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</si>
  <si>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</si>
  <si>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</si>
  <si>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</si>
  <si>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</si>
  <si>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</si>
  <si>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</si>
  <si>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</si>
  <si>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</si>
  <si>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</si>
  <si>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</si>
  <si>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</si>
  <si>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</si>
  <si>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</si>
  <si>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</si>
  <si>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</si>
  <si>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</si>
  <si>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</si>
  <si>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</si>
  <si>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Mafube(FS205)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</si>
  <si>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</si>
  <si>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</si>
  <si>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</si>
  <si>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</si>
  <si>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</si>
  <si>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</si>
  <si>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</si>
  <si>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</si>
  <si>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</si>
  <si>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</si>
  <si>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</si>
  <si>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</si>
  <si>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</si>
  <si>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</si>
  <si>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</si>
  <si>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</si>
  <si>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</si>
  <si>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</si>
  <si>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</si>
  <si>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</si>
  <si>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</si>
  <si>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</si>
  <si>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</si>
  <si>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</si>
  <si>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</si>
  <si>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</si>
  <si>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</si>
  <si>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Mafube(FS205)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</si>
  <si>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</si>
  <si>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</si>
  <si>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</si>
  <si>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</si>
  <si>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</si>
  <si>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</si>
  <si>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</si>
  <si>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</si>
  <si>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</si>
  <si>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</si>
  <si>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</si>
  <si>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</si>
  <si>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</si>
  <si>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</si>
  <si>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</si>
  <si>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</si>
  <si>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</si>
  <si>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</si>
  <si>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</si>
  <si>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</si>
  <si>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</si>
  <si>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</si>
  <si>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</si>
  <si>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</si>
  <si>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</si>
  <si>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Mafube(FS205)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</si>
  <si>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</si>
  <si>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</si>
  <si>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</si>
  <si>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</si>
  <si>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</si>
  <si>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</si>
  <si>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</si>
  <si>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</si>
  <si>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</si>
  <si>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</si>
  <si>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</si>
  <si>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</si>
  <si>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</si>
  <si>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</si>
  <si>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</si>
  <si>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</si>
  <si>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</si>
  <si>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</si>
  <si>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</si>
  <si>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</si>
  <si>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</si>
  <si>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</si>
  <si>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</si>
  <si>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</si>
  <si>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</si>
  <si>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</si>
  <si>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</si>
  <si>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</si>
  <si>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</si>
  <si>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</si>
  <si>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</si>
  <si>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</si>
  <si>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</si>
  <si>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</si>
  <si>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</si>
  <si>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Mafube(FS205)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</si>
  <si>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</si>
  <si>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</si>
  <si>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Mafube(FS205)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</si>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</sst>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30533270</v>
      </c>
      <c r="E5" s="60">
        <v>30533270</v>
      </c>
      <c r="F5" s="60">
        <v>2145663</v>
      </c>
      <c r="G5" s="60">
        <v>1522252</v>
      </c>
      <c r="H5" s="60">
        <v>1699561</v>
      </c>
      <c r="I5" s="60">
        <v>5367476</v>
      </c>
      <c r="J5" s="60">
        <v>1544855</v>
      </c>
      <c r="K5" s="60">
        <v>1544855</v>
      </c>
      <c r="L5" s="60">
        <v>1544855</v>
      </c>
      <c r="M5" s="60">
        <v>4634565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10002041</v>
      </c>
      <c r="W5" s="60">
        <v>15266634</v>
      </c>
      <c r="X5" s="60">
        <v>-5264593</v>
      </c>
      <c r="Y5" s="61">
        <v>-34.48</v>
      </c>
      <c r="Z5" s="62">
        <v>30533270</v>
      </c>
    </row>
    <row r="6" spans="1:26" ht="12.75">
      <c r="A6" s="58" t="s">
        <v>32</v>
      </c>
      <c r="B6" s="19">
        <v>0</v>
      </c>
      <c r="C6" s="19">
        <v>0</v>
      </c>
      <c r="D6" s="59">
        <v>67199128</v>
      </c>
      <c r="E6" s="60">
        <v>67199128</v>
      </c>
      <c r="F6" s="60">
        <v>5306911</v>
      </c>
      <c r="G6" s="60">
        <v>1058460</v>
      </c>
      <c r="H6" s="60">
        <v>6636161</v>
      </c>
      <c r="I6" s="60">
        <v>13001532</v>
      </c>
      <c r="J6" s="60">
        <v>6440777</v>
      </c>
      <c r="K6" s="60">
        <v>6440777</v>
      </c>
      <c r="L6" s="60">
        <v>6440777</v>
      </c>
      <c r="M6" s="60">
        <v>19322331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32323863</v>
      </c>
      <c r="W6" s="60">
        <v>27343084</v>
      </c>
      <c r="X6" s="60">
        <v>4980779</v>
      </c>
      <c r="Y6" s="61">
        <v>18.22</v>
      </c>
      <c r="Z6" s="62">
        <v>67199128</v>
      </c>
    </row>
    <row r="7" spans="1:26" ht="12.75">
      <c r="A7" s="58" t="s">
        <v>33</v>
      </c>
      <c r="B7" s="19">
        <v>0</v>
      </c>
      <c r="C7" s="19">
        <v>0</v>
      </c>
      <c r="D7" s="59">
        <v>205453</v>
      </c>
      <c r="E7" s="60">
        <v>205453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87048</v>
      </c>
      <c r="X7" s="60">
        <v>-87048</v>
      </c>
      <c r="Y7" s="61">
        <v>-100</v>
      </c>
      <c r="Z7" s="62">
        <v>205453</v>
      </c>
    </row>
    <row r="8" spans="1:26" ht="12.75">
      <c r="A8" s="58" t="s">
        <v>34</v>
      </c>
      <c r="B8" s="19">
        <v>0</v>
      </c>
      <c r="C8" s="19">
        <v>0</v>
      </c>
      <c r="D8" s="59">
        <v>88694000</v>
      </c>
      <c r="E8" s="60">
        <v>88694000</v>
      </c>
      <c r="F8" s="60">
        <v>0</v>
      </c>
      <c r="G8" s="60">
        <v>38365000</v>
      </c>
      <c r="H8" s="60">
        <v>0</v>
      </c>
      <c r="I8" s="60">
        <v>38365000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38365000</v>
      </c>
      <c r="W8" s="60">
        <v>45078498</v>
      </c>
      <c r="X8" s="60">
        <v>-6713498</v>
      </c>
      <c r="Y8" s="61">
        <v>-14.89</v>
      </c>
      <c r="Z8" s="62">
        <v>88694000</v>
      </c>
    </row>
    <row r="9" spans="1:26" ht="12.75">
      <c r="A9" s="58" t="s">
        <v>35</v>
      </c>
      <c r="B9" s="19">
        <v>0</v>
      </c>
      <c r="C9" s="19">
        <v>0</v>
      </c>
      <c r="D9" s="59">
        <v>30116731</v>
      </c>
      <c r="E9" s="60">
        <v>30116731</v>
      </c>
      <c r="F9" s="60">
        <v>144427</v>
      </c>
      <c r="G9" s="60">
        <v>0</v>
      </c>
      <c r="H9" s="60">
        <v>0</v>
      </c>
      <c r="I9" s="60">
        <v>144427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144427</v>
      </c>
      <c r="W9" s="60">
        <v>15860432</v>
      </c>
      <c r="X9" s="60">
        <v>-15716005</v>
      </c>
      <c r="Y9" s="61">
        <v>-99.09</v>
      </c>
      <c r="Z9" s="62">
        <v>30116731</v>
      </c>
    </row>
    <row r="10" spans="1:26" ht="22.5">
      <c r="A10" s="63" t="s">
        <v>279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216748582</v>
      </c>
      <c r="E10" s="66">
        <f t="shared" si="0"/>
        <v>216748582</v>
      </c>
      <c r="F10" s="66">
        <f t="shared" si="0"/>
        <v>7597001</v>
      </c>
      <c r="G10" s="66">
        <f t="shared" si="0"/>
        <v>40945712</v>
      </c>
      <c r="H10" s="66">
        <f t="shared" si="0"/>
        <v>8335722</v>
      </c>
      <c r="I10" s="66">
        <f t="shared" si="0"/>
        <v>56878435</v>
      </c>
      <c r="J10" s="66">
        <f t="shared" si="0"/>
        <v>7985632</v>
      </c>
      <c r="K10" s="66">
        <f t="shared" si="0"/>
        <v>7985632</v>
      </c>
      <c r="L10" s="66">
        <f t="shared" si="0"/>
        <v>7985632</v>
      </c>
      <c r="M10" s="66">
        <f t="shared" si="0"/>
        <v>23956896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80835331</v>
      </c>
      <c r="W10" s="66">
        <f t="shared" si="0"/>
        <v>103635696</v>
      </c>
      <c r="X10" s="66">
        <f t="shared" si="0"/>
        <v>-22800365</v>
      </c>
      <c r="Y10" s="67">
        <f>+IF(W10&lt;&gt;0,(X10/W10)*100,0)</f>
        <v>-22.000493922480146</v>
      </c>
      <c r="Z10" s="68">
        <f t="shared" si="0"/>
        <v>216748582</v>
      </c>
    </row>
    <row r="11" spans="1:26" ht="12.75">
      <c r="A11" s="58" t="s">
        <v>37</v>
      </c>
      <c r="B11" s="19">
        <v>0</v>
      </c>
      <c r="C11" s="19">
        <v>0</v>
      </c>
      <c r="D11" s="59">
        <v>98785870</v>
      </c>
      <c r="E11" s="60">
        <v>98785870</v>
      </c>
      <c r="F11" s="60">
        <v>7582601</v>
      </c>
      <c r="G11" s="60">
        <v>7312172</v>
      </c>
      <c r="H11" s="60">
        <v>7029186</v>
      </c>
      <c r="I11" s="60">
        <v>21923959</v>
      </c>
      <c r="J11" s="60">
        <v>6985091</v>
      </c>
      <c r="K11" s="60">
        <v>6985091</v>
      </c>
      <c r="L11" s="60">
        <v>6985091</v>
      </c>
      <c r="M11" s="60">
        <v>20955273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42879232</v>
      </c>
      <c r="W11" s="60">
        <v>45469020</v>
      </c>
      <c r="X11" s="60">
        <v>-2589788</v>
      </c>
      <c r="Y11" s="61">
        <v>-5.7</v>
      </c>
      <c r="Z11" s="62">
        <v>98785870</v>
      </c>
    </row>
    <row r="12" spans="1:26" ht="12.75">
      <c r="A12" s="58" t="s">
        <v>38</v>
      </c>
      <c r="B12" s="19">
        <v>0</v>
      </c>
      <c r="C12" s="19">
        <v>0</v>
      </c>
      <c r="D12" s="59">
        <v>6380553</v>
      </c>
      <c r="E12" s="60">
        <v>6380553</v>
      </c>
      <c r="F12" s="60">
        <v>458064</v>
      </c>
      <c r="G12" s="60">
        <v>478184</v>
      </c>
      <c r="H12" s="60">
        <v>336343</v>
      </c>
      <c r="I12" s="60">
        <v>1272591</v>
      </c>
      <c r="J12" s="60">
        <v>348674</v>
      </c>
      <c r="K12" s="60">
        <v>348674</v>
      </c>
      <c r="L12" s="60">
        <v>348674</v>
      </c>
      <c r="M12" s="60">
        <v>1046022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2318613</v>
      </c>
      <c r="W12" s="60">
        <v>3190278</v>
      </c>
      <c r="X12" s="60">
        <v>-871665</v>
      </c>
      <c r="Y12" s="61">
        <v>-27.32</v>
      </c>
      <c r="Z12" s="62">
        <v>6380553</v>
      </c>
    </row>
    <row r="13" spans="1:26" ht="12.75">
      <c r="A13" s="58" t="s">
        <v>280</v>
      </c>
      <c r="B13" s="19">
        <v>0</v>
      </c>
      <c r="C13" s="19">
        <v>0</v>
      </c>
      <c r="D13" s="59">
        <v>5000000</v>
      </c>
      <c r="E13" s="60">
        <v>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5000000</v>
      </c>
    </row>
    <row r="14" spans="1:26" ht="12.75">
      <c r="A14" s="58" t="s">
        <v>40</v>
      </c>
      <c r="B14" s="19">
        <v>0</v>
      </c>
      <c r="C14" s="19">
        <v>0</v>
      </c>
      <c r="D14" s="59">
        <v>3000000</v>
      </c>
      <c r="E14" s="60">
        <v>3000000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1401678</v>
      </c>
      <c r="X14" s="60">
        <v>-1401678</v>
      </c>
      <c r="Y14" s="61">
        <v>-100</v>
      </c>
      <c r="Z14" s="62">
        <v>3000000</v>
      </c>
    </row>
    <row r="15" spans="1:26" ht="12.75">
      <c r="A15" s="58" t="s">
        <v>41</v>
      </c>
      <c r="B15" s="19">
        <v>0</v>
      </c>
      <c r="C15" s="19">
        <v>0</v>
      </c>
      <c r="D15" s="59">
        <v>4000000</v>
      </c>
      <c r="E15" s="60">
        <v>4000000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1999998</v>
      </c>
      <c r="X15" s="60">
        <v>-1999998</v>
      </c>
      <c r="Y15" s="61">
        <v>-100</v>
      </c>
      <c r="Z15" s="62">
        <v>4000000</v>
      </c>
    </row>
    <row r="16" spans="1:26" ht="12.75">
      <c r="A16" s="69" t="s">
        <v>42</v>
      </c>
      <c r="B16" s="19">
        <v>0</v>
      </c>
      <c r="C16" s="19">
        <v>0</v>
      </c>
      <c r="D16" s="59">
        <v>10000000</v>
      </c>
      <c r="E16" s="60">
        <v>10000000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4999998</v>
      </c>
      <c r="X16" s="60">
        <v>-4999998</v>
      </c>
      <c r="Y16" s="61">
        <v>-100</v>
      </c>
      <c r="Z16" s="62">
        <v>10000000</v>
      </c>
    </row>
    <row r="17" spans="1:26" ht="12.75">
      <c r="A17" s="58" t="s">
        <v>43</v>
      </c>
      <c r="B17" s="19">
        <v>0</v>
      </c>
      <c r="C17" s="19">
        <v>0</v>
      </c>
      <c r="D17" s="59">
        <v>43681524</v>
      </c>
      <c r="E17" s="60">
        <v>43681524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17752332</v>
      </c>
      <c r="X17" s="60">
        <v>-17752332</v>
      </c>
      <c r="Y17" s="61">
        <v>-100</v>
      </c>
      <c r="Z17" s="62">
        <v>43681524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170847947</v>
      </c>
      <c r="E18" s="73">
        <f t="shared" si="1"/>
        <v>170847947</v>
      </c>
      <c r="F18" s="73">
        <f t="shared" si="1"/>
        <v>8040665</v>
      </c>
      <c r="G18" s="73">
        <f t="shared" si="1"/>
        <v>7790356</v>
      </c>
      <c r="H18" s="73">
        <f t="shared" si="1"/>
        <v>7365529</v>
      </c>
      <c r="I18" s="73">
        <f t="shared" si="1"/>
        <v>23196550</v>
      </c>
      <c r="J18" s="73">
        <f t="shared" si="1"/>
        <v>7333765</v>
      </c>
      <c r="K18" s="73">
        <f t="shared" si="1"/>
        <v>7333765</v>
      </c>
      <c r="L18" s="73">
        <f t="shared" si="1"/>
        <v>7333765</v>
      </c>
      <c r="M18" s="73">
        <f t="shared" si="1"/>
        <v>22001295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45197845</v>
      </c>
      <c r="W18" s="73">
        <f t="shared" si="1"/>
        <v>74813304</v>
      </c>
      <c r="X18" s="73">
        <f t="shared" si="1"/>
        <v>-29615459</v>
      </c>
      <c r="Y18" s="67">
        <f>+IF(W18&lt;&gt;0,(X18/W18)*100,0)</f>
        <v>-39.58581885382311</v>
      </c>
      <c r="Z18" s="74">
        <f t="shared" si="1"/>
        <v>170847947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45900635</v>
      </c>
      <c r="E19" s="77">
        <f t="shared" si="2"/>
        <v>45900635</v>
      </c>
      <c r="F19" s="77">
        <f t="shared" si="2"/>
        <v>-443664</v>
      </c>
      <c r="G19" s="77">
        <f t="shared" si="2"/>
        <v>33155356</v>
      </c>
      <c r="H19" s="77">
        <f t="shared" si="2"/>
        <v>970193</v>
      </c>
      <c r="I19" s="77">
        <f t="shared" si="2"/>
        <v>33681885</v>
      </c>
      <c r="J19" s="77">
        <f t="shared" si="2"/>
        <v>651867</v>
      </c>
      <c r="K19" s="77">
        <f t="shared" si="2"/>
        <v>651867</v>
      </c>
      <c r="L19" s="77">
        <f t="shared" si="2"/>
        <v>651867</v>
      </c>
      <c r="M19" s="77">
        <f t="shared" si="2"/>
        <v>1955601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35637486</v>
      </c>
      <c r="W19" s="77">
        <f>IF(E10=E18,0,W10-W18)</f>
        <v>28822392</v>
      </c>
      <c r="X19" s="77">
        <f t="shared" si="2"/>
        <v>6815094</v>
      </c>
      <c r="Y19" s="78">
        <f>+IF(W19&lt;&gt;0,(X19/W19)*100,0)</f>
        <v>23.645136739518357</v>
      </c>
      <c r="Z19" s="79">
        <f t="shared" si="2"/>
        <v>45900635</v>
      </c>
    </row>
    <row r="20" spans="1:26" ht="12.75">
      <c r="A20" s="58" t="s">
        <v>46</v>
      </c>
      <c r="B20" s="19">
        <v>0</v>
      </c>
      <c r="C20" s="19">
        <v>0</v>
      </c>
      <c r="D20" s="59">
        <v>37064000</v>
      </c>
      <c r="E20" s="60">
        <v>37064000</v>
      </c>
      <c r="F20" s="60">
        <v>8000000</v>
      </c>
      <c r="G20" s="60">
        <v>0</v>
      </c>
      <c r="H20" s="60">
        <v>0</v>
      </c>
      <c r="I20" s="60">
        <v>8000000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8000000</v>
      </c>
      <c r="W20" s="60"/>
      <c r="X20" s="60">
        <v>8000000</v>
      </c>
      <c r="Y20" s="61">
        <v>0</v>
      </c>
      <c r="Z20" s="62">
        <v>37064000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82964635</v>
      </c>
      <c r="E22" s="88">
        <f t="shared" si="3"/>
        <v>82964635</v>
      </c>
      <c r="F22" s="88">
        <f t="shared" si="3"/>
        <v>7556336</v>
      </c>
      <c r="G22" s="88">
        <f t="shared" si="3"/>
        <v>33155356</v>
      </c>
      <c r="H22" s="88">
        <f t="shared" si="3"/>
        <v>970193</v>
      </c>
      <c r="I22" s="88">
        <f t="shared" si="3"/>
        <v>41681885</v>
      </c>
      <c r="J22" s="88">
        <f t="shared" si="3"/>
        <v>651867</v>
      </c>
      <c r="K22" s="88">
        <f t="shared" si="3"/>
        <v>651867</v>
      </c>
      <c r="L22" s="88">
        <f t="shared" si="3"/>
        <v>651867</v>
      </c>
      <c r="M22" s="88">
        <f t="shared" si="3"/>
        <v>1955601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43637486</v>
      </c>
      <c r="W22" s="88">
        <f t="shared" si="3"/>
        <v>28822392</v>
      </c>
      <c r="X22" s="88">
        <f t="shared" si="3"/>
        <v>14815094</v>
      </c>
      <c r="Y22" s="89">
        <f>+IF(W22&lt;&gt;0,(X22/W22)*100,0)</f>
        <v>51.401334073868675</v>
      </c>
      <c r="Z22" s="90">
        <f t="shared" si="3"/>
        <v>82964635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82964635</v>
      </c>
      <c r="E24" s="77">
        <f t="shared" si="4"/>
        <v>82964635</v>
      </c>
      <c r="F24" s="77">
        <f t="shared" si="4"/>
        <v>7556336</v>
      </c>
      <c r="G24" s="77">
        <f t="shared" si="4"/>
        <v>33155356</v>
      </c>
      <c r="H24" s="77">
        <f t="shared" si="4"/>
        <v>970193</v>
      </c>
      <c r="I24" s="77">
        <f t="shared" si="4"/>
        <v>41681885</v>
      </c>
      <c r="J24" s="77">
        <f t="shared" si="4"/>
        <v>651867</v>
      </c>
      <c r="K24" s="77">
        <f t="shared" si="4"/>
        <v>651867</v>
      </c>
      <c r="L24" s="77">
        <f t="shared" si="4"/>
        <v>651867</v>
      </c>
      <c r="M24" s="77">
        <f t="shared" si="4"/>
        <v>1955601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43637486</v>
      </c>
      <c r="W24" s="77">
        <f t="shared" si="4"/>
        <v>28822392</v>
      </c>
      <c r="X24" s="77">
        <f t="shared" si="4"/>
        <v>14815094</v>
      </c>
      <c r="Y24" s="78">
        <f>+IF(W24&lt;&gt;0,(X24/W24)*100,0)</f>
        <v>51.401334073868675</v>
      </c>
      <c r="Z24" s="79">
        <f t="shared" si="4"/>
        <v>82964635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47060800</v>
      </c>
      <c r="E27" s="100">
        <v>47060800</v>
      </c>
      <c r="F27" s="100">
        <v>1224025</v>
      </c>
      <c r="G27" s="100">
        <v>0</v>
      </c>
      <c r="H27" s="100">
        <v>1664403</v>
      </c>
      <c r="I27" s="100">
        <v>2888428</v>
      </c>
      <c r="J27" s="100">
        <v>27028</v>
      </c>
      <c r="K27" s="100">
        <v>27028</v>
      </c>
      <c r="L27" s="100">
        <v>0</v>
      </c>
      <c r="M27" s="100">
        <v>54056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2942484</v>
      </c>
      <c r="W27" s="100">
        <v>23530400</v>
      </c>
      <c r="X27" s="100">
        <v>-20587916</v>
      </c>
      <c r="Y27" s="101">
        <v>-87.49</v>
      </c>
      <c r="Z27" s="102">
        <v>47060800</v>
      </c>
    </row>
    <row r="28" spans="1:26" ht="12.75">
      <c r="A28" s="103" t="s">
        <v>46</v>
      </c>
      <c r="B28" s="19">
        <v>0</v>
      </c>
      <c r="C28" s="19">
        <v>0</v>
      </c>
      <c r="D28" s="59">
        <v>36360800</v>
      </c>
      <c r="E28" s="60">
        <v>36360800</v>
      </c>
      <c r="F28" s="60">
        <v>0</v>
      </c>
      <c r="G28" s="60">
        <v>0</v>
      </c>
      <c r="H28" s="60">
        <v>1137209</v>
      </c>
      <c r="I28" s="60">
        <v>1137209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1137209</v>
      </c>
      <c r="W28" s="60">
        <v>18180400</v>
      </c>
      <c r="X28" s="60">
        <v>-17043191</v>
      </c>
      <c r="Y28" s="61">
        <v>-93.74</v>
      </c>
      <c r="Z28" s="62">
        <v>36360800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10700000</v>
      </c>
      <c r="E31" s="60">
        <v>10700000</v>
      </c>
      <c r="F31" s="60">
        <v>1224025</v>
      </c>
      <c r="G31" s="60">
        <v>0</v>
      </c>
      <c r="H31" s="60">
        <v>527194</v>
      </c>
      <c r="I31" s="60">
        <v>1751219</v>
      </c>
      <c r="J31" s="60">
        <v>27028</v>
      </c>
      <c r="K31" s="60">
        <v>27028</v>
      </c>
      <c r="L31" s="60">
        <v>0</v>
      </c>
      <c r="M31" s="60">
        <v>54056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1805275</v>
      </c>
      <c r="W31" s="60">
        <v>5350000</v>
      </c>
      <c r="X31" s="60">
        <v>-3544725</v>
      </c>
      <c r="Y31" s="61">
        <v>-66.26</v>
      </c>
      <c r="Z31" s="62">
        <v>10700000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47060800</v>
      </c>
      <c r="E32" s="100">
        <f t="shared" si="5"/>
        <v>47060800</v>
      </c>
      <c r="F32" s="100">
        <f t="shared" si="5"/>
        <v>1224025</v>
      </c>
      <c r="G32" s="100">
        <f t="shared" si="5"/>
        <v>0</v>
      </c>
      <c r="H32" s="100">
        <f t="shared" si="5"/>
        <v>1664403</v>
      </c>
      <c r="I32" s="100">
        <f t="shared" si="5"/>
        <v>2888428</v>
      </c>
      <c r="J32" s="100">
        <f t="shared" si="5"/>
        <v>27028</v>
      </c>
      <c r="K32" s="100">
        <f t="shared" si="5"/>
        <v>27028</v>
      </c>
      <c r="L32" s="100">
        <f t="shared" si="5"/>
        <v>0</v>
      </c>
      <c r="M32" s="100">
        <f t="shared" si="5"/>
        <v>54056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2942484</v>
      </c>
      <c r="W32" s="100">
        <f t="shared" si="5"/>
        <v>23530400</v>
      </c>
      <c r="X32" s="100">
        <f t="shared" si="5"/>
        <v>-20587916</v>
      </c>
      <c r="Y32" s="101">
        <f>+IF(W32&lt;&gt;0,(X32/W32)*100,0)</f>
        <v>-87.49496821133512</v>
      </c>
      <c r="Z32" s="102">
        <f t="shared" si="5"/>
        <v>47060800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75165196</v>
      </c>
      <c r="E35" s="60">
        <v>75165196</v>
      </c>
      <c r="F35" s="60">
        <v>-1420005</v>
      </c>
      <c r="G35" s="60">
        <v>-1420005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37582598</v>
      </c>
      <c r="X35" s="60">
        <v>-37582598</v>
      </c>
      <c r="Y35" s="61">
        <v>-100</v>
      </c>
      <c r="Z35" s="62">
        <v>75165196</v>
      </c>
    </row>
    <row r="36" spans="1:26" ht="12.75">
      <c r="A36" s="58" t="s">
        <v>57</v>
      </c>
      <c r="B36" s="19">
        <v>0</v>
      </c>
      <c r="C36" s="19">
        <v>0</v>
      </c>
      <c r="D36" s="59">
        <v>871594350</v>
      </c>
      <c r="E36" s="60">
        <v>871594350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435797175</v>
      </c>
      <c r="X36" s="60">
        <v>-435797175</v>
      </c>
      <c r="Y36" s="61">
        <v>-100</v>
      </c>
      <c r="Z36" s="62">
        <v>871594350</v>
      </c>
    </row>
    <row r="37" spans="1:26" ht="12.75">
      <c r="A37" s="58" t="s">
        <v>58</v>
      </c>
      <c r="B37" s="19">
        <v>0</v>
      </c>
      <c r="C37" s="19">
        <v>0</v>
      </c>
      <c r="D37" s="59">
        <v>81452439</v>
      </c>
      <c r="E37" s="60">
        <v>81452439</v>
      </c>
      <c r="F37" s="60">
        <v>9242908</v>
      </c>
      <c r="G37" s="60">
        <v>9242908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40726220</v>
      </c>
      <c r="X37" s="60">
        <v>-40726220</v>
      </c>
      <c r="Y37" s="61">
        <v>-100</v>
      </c>
      <c r="Z37" s="62">
        <v>81452439</v>
      </c>
    </row>
    <row r="38" spans="1:26" ht="12.75">
      <c r="A38" s="58" t="s">
        <v>59</v>
      </c>
      <c r="B38" s="19">
        <v>0</v>
      </c>
      <c r="C38" s="19">
        <v>0</v>
      </c>
      <c r="D38" s="59">
        <v>34580730</v>
      </c>
      <c r="E38" s="60">
        <v>34580730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17290365</v>
      </c>
      <c r="X38" s="60">
        <v>-17290365</v>
      </c>
      <c r="Y38" s="61">
        <v>-100</v>
      </c>
      <c r="Z38" s="62">
        <v>34580730</v>
      </c>
    </row>
    <row r="39" spans="1:26" ht="12.75">
      <c r="A39" s="58" t="s">
        <v>60</v>
      </c>
      <c r="B39" s="19">
        <v>0</v>
      </c>
      <c r="C39" s="19">
        <v>0</v>
      </c>
      <c r="D39" s="59">
        <v>830726378</v>
      </c>
      <c r="E39" s="60">
        <v>830726378</v>
      </c>
      <c r="F39" s="60">
        <v>-10662913</v>
      </c>
      <c r="G39" s="60">
        <v>-10662913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415363189</v>
      </c>
      <c r="X39" s="60">
        <v>-415363189</v>
      </c>
      <c r="Y39" s="61">
        <v>-100</v>
      </c>
      <c r="Z39" s="62">
        <v>830726378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41925537</v>
      </c>
      <c r="E42" s="60">
        <v>41925537</v>
      </c>
      <c r="F42" s="60">
        <v>-6301141</v>
      </c>
      <c r="G42" s="60">
        <v>-7554680</v>
      </c>
      <c r="H42" s="60">
        <v>-13098500</v>
      </c>
      <c r="I42" s="60">
        <v>-26954321</v>
      </c>
      <c r="J42" s="60">
        <v>-9344174</v>
      </c>
      <c r="K42" s="60">
        <v>-9344174</v>
      </c>
      <c r="L42" s="60">
        <v>-9344174</v>
      </c>
      <c r="M42" s="60">
        <v>-28032522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-54986843</v>
      </c>
      <c r="W42" s="60">
        <v>27558171</v>
      </c>
      <c r="X42" s="60">
        <v>-82545014</v>
      </c>
      <c r="Y42" s="61">
        <v>-299.53</v>
      </c>
      <c r="Z42" s="62">
        <v>41925537</v>
      </c>
    </row>
    <row r="43" spans="1:26" ht="12.75">
      <c r="A43" s="58" t="s">
        <v>63</v>
      </c>
      <c r="B43" s="19">
        <v>0</v>
      </c>
      <c r="C43" s="19">
        <v>0</v>
      </c>
      <c r="D43" s="59">
        <v>-42060800</v>
      </c>
      <c r="E43" s="60">
        <v>-42060800</v>
      </c>
      <c r="F43" s="60">
        <v>6371000</v>
      </c>
      <c r="G43" s="60">
        <v>7299000</v>
      </c>
      <c r="H43" s="60">
        <v>13351597</v>
      </c>
      <c r="I43" s="60">
        <v>27021597</v>
      </c>
      <c r="J43" s="60">
        <v>9306000</v>
      </c>
      <c r="K43" s="60">
        <v>9306000</v>
      </c>
      <c r="L43" s="60">
        <v>9306000</v>
      </c>
      <c r="M43" s="60">
        <v>27918000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54939597</v>
      </c>
      <c r="W43" s="60">
        <v>-12763000</v>
      </c>
      <c r="X43" s="60">
        <v>67702597</v>
      </c>
      <c r="Y43" s="61">
        <v>-530.46</v>
      </c>
      <c r="Z43" s="62">
        <v>-42060800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-50000</v>
      </c>
      <c r="G44" s="60">
        <v>-50000</v>
      </c>
      <c r="H44" s="60">
        <v>-50000</v>
      </c>
      <c r="I44" s="60">
        <v>-150000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-150000</v>
      </c>
      <c r="W44" s="60"/>
      <c r="X44" s="60">
        <v>-150000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392737</v>
      </c>
      <c r="E45" s="100">
        <v>392737</v>
      </c>
      <c r="F45" s="100">
        <v>368227</v>
      </c>
      <c r="G45" s="100">
        <v>62547</v>
      </c>
      <c r="H45" s="100">
        <v>265644</v>
      </c>
      <c r="I45" s="100">
        <v>265644</v>
      </c>
      <c r="J45" s="100">
        <v>227470</v>
      </c>
      <c r="K45" s="100">
        <v>189296</v>
      </c>
      <c r="L45" s="100">
        <v>151122</v>
      </c>
      <c r="M45" s="100">
        <v>151122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151122</v>
      </c>
      <c r="W45" s="100">
        <v>15323171</v>
      </c>
      <c r="X45" s="100">
        <v>-15172049</v>
      </c>
      <c r="Y45" s="101">
        <v>-99.01</v>
      </c>
      <c r="Z45" s="102">
        <v>392737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13749671</v>
      </c>
      <c r="C49" s="52">
        <v>0</v>
      </c>
      <c r="D49" s="129">
        <v>11562206</v>
      </c>
      <c r="E49" s="54">
        <v>10253320</v>
      </c>
      <c r="F49" s="54">
        <v>0</v>
      </c>
      <c r="G49" s="54">
        <v>0</v>
      </c>
      <c r="H49" s="54">
        <v>0</v>
      </c>
      <c r="I49" s="54">
        <v>478935651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514500848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7082392</v>
      </c>
      <c r="C51" s="52">
        <v>0</v>
      </c>
      <c r="D51" s="129">
        <v>21270204</v>
      </c>
      <c r="E51" s="54">
        <v>5094396</v>
      </c>
      <c r="F51" s="54">
        <v>0</v>
      </c>
      <c r="G51" s="54">
        <v>0</v>
      </c>
      <c r="H51" s="54">
        <v>0</v>
      </c>
      <c r="I51" s="54">
        <v>443666073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477113065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71.3267491548824</v>
      </c>
      <c r="E58" s="7">
        <f t="shared" si="6"/>
        <v>71.3267491548824</v>
      </c>
      <c r="F58" s="7">
        <f t="shared" si="6"/>
        <v>34.62846527924446</v>
      </c>
      <c r="G58" s="7">
        <f t="shared" si="6"/>
        <v>105.16434999333516</v>
      </c>
      <c r="H58" s="7">
        <f t="shared" si="6"/>
        <v>23.079560474785506</v>
      </c>
      <c r="I58" s="7">
        <f t="shared" si="6"/>
        <v>39.297435114623504</v>
      </c>
      <c r="J58" s="7">
        <f t="shared" si="6"/>
        <v>35.52680614383433</v>
      </c>
      <c r="K58" s="7">
        <f t="shared" si="6"/>
        <v>35.52680614383433</v>
      </c>
      <c r="L58" s="7">
        <f t="shared" si="6"/>
        <v>35.52680614383433</v>
      </c>
      <c r="M58" s="7">
        <f t="shared" si="6"/>
        <v>35.52680614383433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37.16322042406938</v>
      </c>
      <c r="W58" s="7">
        <f t="shared" si="6"/>
        <v>56.02596734001482</v>
      </c>
      <c r="X58" s="7">
        <f t="shared" si="6"/>
        <v>0</v>
      </c>
      <c r="Y58" s="7">
        <f t="shared" si="6"/>
        <v>0</v>
      </c>
      <c r="Z58" s="8">
        <f t="shared" si="6"/>
        <v>71.3267491548824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84.4412242776486</v>
      </c>
      <c r="E59" s="10">
        <f t="shared" si="7"/>
        <v>84.4412242776486</v>
      </c>
      <c r="F59" s="10">
        <f t="shared" si="7"/>
        <v>70.94553058891354</v>
      </c>
      <c r="G59" s="10">
        <f t="shared" si="7"/>
        <v>73.98045790053158</v>
      </c>
      <c r="H59" s="10">
        <f t="shared" si="7"/>
        <v>53.9616995212293</v>
      </c>
      <c r="I59" s="10">
        <f t="shared" si="7"/>
        <v>66.42848519490353</v>
      </c>
      <c r="J59" s="10">
        <f t="shared" si="7"/>
        <v>91.63313061743659</v>
      </c>
      <c r="K59" s="10">
        <f t="shared" si="7"/>
        <v>91.63313061743659</v>
      </c>
      <c r="L59" s="10">
        <f t="shared" si="7"/>
        <v>91.63313061743659</v>
      </c>
      <c r="M59" s="10">
        <f t="shared" si="7"/>
        <v>91.63313061743659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78.10735828817337</v>
      </c>
      <c r="W59" s="10">
        <f t="shared" si="7"/>
        <v>84.10061445109642</v>
      </c>
      <c r="X59" s="10">
        <f t="shared" si="7"/>
        <v>0</v>
      </c>
      <c r="Y59" s="10">
        <f t="shared" si="7"/>
        <v>0</v>
      </c>
      <c r="Z59" s="11">
        <f t="shared" si="7"/>
        <v>84.4412242776486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62.94426915777835</v>
      </c>
      <c r="E60" s="13">
        <f t="shared" si="7"/>
        <v>62.94426915777835</v>
      </c>
      <c r="F60" s="13">
        <f t="shared" si="7"/>
        <v>19.9449359523836</v>
      </c>
      <c r="G60" s="13">
        <f t="shared" si="7"/>
        <v>150.01228199459592</v>
      </c>
      <c r="H60" s="13">
        <f t="shared" si="7"/>
        <v>15.17045773904521</v>
      </c>
      <c r="I60" s="13">
        <f t="shared" si="7"/>
        <v>28.0968119756964</v>
      </c>
      <c r="J60" s="13">
        <f t="shared" si="7"/>
        <v>22.0694024960032</v>
      </c>
      <c r="K60" s="13">
        <f t="shared" si="7"/>
        <v>22.0694024960032</v>
      </c>
      <c r="L60" s="13">
        <f t="shared" si="7"/>
        <v>22.0694024960032</v>
      </c>
      <c r="M60" s="13">
        <f t="shared" si="7"/>
        <v>22.0694024960032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24.493789619142984</v>
      </c>
      <c r="W60" s="13">
        <f t="shared" si="7"/>
        <v>31.613650457278336</v>
      </c>
      <c r="X60" s="13">
        <f t="shared" si="7"/>
        <v>0</v>
      </c>
      <c r="Y60" s="13">
        <f t="shared" si="7"/>
        <v>0</v>
      </c>
      <c r="Z60" s="14">
        <f t="shared" si="7"/>
        <v>62.94426915777835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48.50746435966672</v>
      </c>
      <c r="E62" s="13">
        <f t="shared" si="7"/>
        <v>48.50746435966672</v>
      </c>
      <c r="F62" s="13">
        <f t="shared" si="7"/>
        <v>22.44260219809126</v>
      </c>
      <c r="G62" s="13">
        <f t="shared" si="7"/>
        <v>178.81941201355963</v>
      </c>
      <c r="H62" s="13">
        <f t="shared" si="7"/>
        <v>12.72968836388603</v>
      </c>
      <c r="I62" s="13">
        <f t="shared" si="7"/>
        <v>30.132184595675216</v>
      </c>
      <c r="J62" s="13">
        <f t="shared" si="7"/>
        <v>19.223869834748474</v>
      </c>
      <c r="K62" s="13">
        <f t="shared" si="7"/>
        <v>19.223869834748474</v>
      </c>
      <c r="L62" s="13">
        <f t="shared" si="7"/>
        <v>19.223869834748474</v>
      </c>
      <c r="M62" s="13">
        <f t="shared" si="7"/>
        <v>19.223869834748474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23.501020882246628</v>
      </c>
      <c r="W62" s="13">
        <f t="shared" si="7"/>
        <v>28.393261932059467</v>
      </c>
      <c r="X62" s="13">
        <f t="shared" si="7"/>
        <v>0</v>
      </c>
      <c r="Y62" s="13">
        <f t="shared" si="7"/>
        <v>0</v>
      </c>
      <c r="Z62" s="14">
        <f t="shared" si="7"/>
        <v>48.50746435966672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88.28545517163325</v>
      </c>
      <c r="E63" s="13">
        <f t="shared" si="7"/>
        <v>88.28545517163325</v>
      </c>
      <c r="F63" s="13">
        <f t="shared" si="7"/>
        <v>18.451733325305195</v>
      </c>
      <c r="G63" s="13">
        <f t="shared" si="7"/>
        <v>97.33954204750515</v>
      </c>
      <c r="H63" s="13">
        <f t="shared" si="7"/>
        <v>15.594676465642229</v>
      </c>
      <c r="I63" s="13">
        <f t="shared" si="7"/>
        <v>23.588288003090575</v>
      </c>
      <c r="J63" s="13">
        <f t="shared" si="7"/>
        <v>19.65041286486112</v>
      </c>
      <c r="K63" s="13">
        <f t="shared" si="7"/>
        <v>19.65041286486112</v>
      </c>
      <c r="L63" s="13">
        <f t="shared" si="7"/>
        <v>19.65041286486112</v>
      </c>
      <c r="M63" s="13">
        <f t="shared" si="7"/>
        <v>19.65041286486112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21.27997093982726</v>
      </c>
      <c r="W63" s="13">
        <f t="shared" si="7"/>
        <v>42.06085456364132</v>
      </c>
      <c r="X63" s="13">
        <f t="shared" si="7"/>
        <v>0</v>
      </c>
      <c r="Y63" s="13">
        <f t="shared" si="7"/>
        <v>0</v>
      </c>
      <c r="Z63" s="14">
        <f t="shared" si="7"/>
        <v>88.28545517163325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69.44400137811351</v>
      </c>
      <c r="E64" s="13">
        <f t="shared" si="7"/>
        <v>69.44400137811351</v>
      </c>
      <c r="F64" s="13">
        <f t="shared" si="7"/>
        <v>16.979785106498742</v>
      </c>
      <c r="G64" s="13">
        <f t="shared" si="7"/>
        <v>114.40264885229348</v>
      </c>
      <c r="H64" s="13">
        <f t="shared" si="7"/>
        <v>15.687094977802529</v>
      </c>
      <c r="I64" s="13">
        <f t="shared" si="7"/>
        <v>23.784316175769213</v>
      </c>
      <c r="J64" s="13">
        <f t="shared" si="7"/>
        <v>20.47912136455407</v>
      </c>
      <c r="K64" s="13">
        <f t="shared" si="7"/>
        <v>20.47912136455407</v>
      </c>
      <c r="L64" s="13">
        <f t="shared" si="7"/>
        <v>20.47912136455407</v>
      </c>
      <c r="M64" s="13">
        <f t="shared" si="7"/>
        <v>20.47912136455407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21.84143756447904</v>
      </c>
      <c r="W64" s="13">
        <f t="shared" si="7"/>
        <v>27.162769255103473</v>
      </c>
      <c r="X64" s="13">
        <f t="shared" si="7"/>
        <v>0</v>
      </c>
      <c r="Y64" s="13">
        <f t="shared" si="7"/>
        <v>0</v>
      </c>
      <c r="Z64" s="14">
        <f t="shared" si="7"/>
        <v>69.44400137811351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77.46693234944146</v>
      </c>
      <c r="E66" s="16">
        <f t="shared" si="7"/>
        <v>77.46693234944146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72.469324087163</v>
      </c>
      <c r="X66" s="16">
        <f t="shared" si="7"/>
        <v>0</v>
      </c>
      <c r="Y66" s="16">
        <f t="shared" si="7"/>
        <v>0</v>
      </c>
      <c r="Z66" s="17">
        <f t="shared" si="7"/>
        <v>77.46693234944146</v>
      </c>
    </row>
    <row r="67" spans="1:26" ht="12.75" hidden="1">
      <c r="A67" s="41" t="s">
        <v>287</v>
      </c>
      <c r="B67" s="24"/>
      <c r="C67" s="24"/>
      <c r="D67" s="25">
        <v>124257264</v>
      </c>
      <c r="E67" s="26">
        <v>124257264</v>
      </c>
      <c r="F67" s="26">
        <v>7452574</v>
      </c>
      <c r="G67" s="26">
        <v>2580712</v>
      </c>
      <c r="H67" s="26">
        <v>8335722</v>
      </c>
      <c r="I67" s="26">
        <v>18369008</v>
      </c>
      <c r="J67" s="26">
        <v>7985632</v>
      </c>
      <c r="K67" s="26">
        <v>7985632</v>
      </c>
      <c r="L67" s="26">
        <v>7985632</v>
      </c>
      <c r="M67" s="26">
        <v>23956896</v>
      </c>
      <c r="N67" s="26"/>
      <c r="O67" s="26"/>
      <c r="P67" s="26"/>
      <c r="Q67" s="26"/>
      <c r="R67" s="26"/>
      <c r="S67" s="26"/>
      <c r="T67" s="26"/>
      <c r="U67" s="26"/>
      <c r="V67" s="26">
        <v>42325904</v>
      </c>
      <c r="W67" s="26">
        <v>57138544</v>
      </c>
      <c r="X67" s="26"/>
      <c r="Y67" s="25"/>
      <c r="Z67" s="27">
        <v>124257264</v>
      </c>
    </row>
    <row r="68" spans="1:26" ht="12.75" hidden="1">
      <c r="A68" s="37" t="s">
        <v>31</v>
      </c>
      <c r="B68" s="19"/>
      <c r="C68" s="19"/>
      <c r="D68" s="20">
        <v>30533270</v>
      </c>
      <c r="E68" s="21">
        <v>30533270</v>
      </c>
      <c r="F68" s="21">
        <v>2145663</v>
      </c>
      <c r="G68" s="21">
        <v>1522252</v>
      </c>
      <c r="H68" s="21">
        <v>1699561</v>
      </c>
      <c r="I68" s="21">
        <v>5367476</v>
      </c>
      <c r="J68" s="21">
        <v>1544855</v>
      </c>
      <c r="K68" s="21">
        <v>1544855</v>
      </c>
      <c r="L68" s="21">
        <v>1544855</v>
      </c>
      <c r="M68" s="21">
        <v>4634565</v>
      </c>
      <c r="N68" s="21"/>
      <c r="O68" s="21"/>
      <c r="P68" s="21"/>
      <c r="Q68" s="21"/>
      <c r="R68" s="21"/>
      <c r="S68" s="21"/>
      <c r="T68" s="21"/>
      <c r="U68" s="21"/>
      <c r="V68" s="21">
        <v>10002041</v>
      </c>
      <c r="W68" s="21">
        <v>15266634</v>
      </c>
      <c r="X68" s="21"/>
      <c r="Y68" s="20"/>
      <c r="Z68" s="23">
        <v>30533270</v>
      </c>
    </row>
    <row r="69" spans="1:26" ht="12.75" hidden="1">
      <c r="A69" s="38" t="s">
        <v>32</v>
      </c>
      <c r="B69" s="19"/>
      <c r="C69" s="19"/>
      <c r="D69" s="20">
        <v>67199128</v>
      </c>
      <c r="E69" s="21">
        <v>67199128</v>
      </c>
      <c r="F69" s="21">
        <v>5306911</v>
      </c>
      <c r="G69" s="21">
        <v>1058460</v>
      </c>
      <c r="H69" s="21">
        <v>6636161</v>
      </c>
      <c r="I69" s="21">
        <v>13001532</v>
      </c>
      <c r="J69" s="21">
        <v>6440777</v>
      </c>
      <c r="K69" s="21">
        <v>6440777</v>
      </c>
      <c r="L69" s="21">
        <v>6440777</v>
      </c>
      <c r="M69" s="21">
        <v>19322331</v>
      </c>
      <c r="N69" s="21"/>
      <c r="O69" s="21"/>
      <c r="P69" s="21"/>
      <c r="Q69" s="21"/>
      <c r="R69" s="21"/>
      <c r="S69" s="21"/>
      <c r="T69" s="21"/>
      <c r="U69" s="21"/>
      <c r="V69" s="21">
        <v>32323863</v>
      </c>
      <c r="W69" s="21">
        <v>27343084</v>
      </c>
      <c r="X69" s="21"/>
      <c r="Y69" s="20"/>
      <c r="Z69" s="23">
        <v>67199128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35683168</v>
      </c>
      <c r="E71" s="21">
        <v>35683168</v>
      </c>
      <c r="F71" s="21">
        <v>2433020</v>
      </c>
      <c r="G71" s="21">
        <v>546033</v>
      </c>
      <c r="H71" s="21">
        <v>3590245</v>
      </c>
      <c r="I71" s="21">
        <v>6569298</v>
      </c>
      <c r="J71" s="21">
        <v>3394946</v>
      </c>
      <c r="K71" s="21">
        <v>3394946</v>
      </c>
      <c r="L71" s="21">
        <v>3394946</v>
      </c>
      <c r="M71" s="21">
        <v>10184838</v>
      </c>
      <c r="N71" s="21"/>
      <c r="O71" s="21"/>
      <c r="P71" s="21"/>
      <c r="Q71" s="21"/>
      <c r="R71" s="21"/>
      <c r="S71" s="21"/>
      <c r="T71" s="21"/>
      <c r="U71" s="21"/>
      <c r="V71" s="21">
        <v>16754136</v>
      </c>
      <c r="W71" s="21">
        <v>12989124</v>
      </c>
      <c r="X71" s="21"/>
      <c r="Y71" s="20"/>
      <c r="Z71" s="23">
        <v>35683168</v>
      </c>
    </row>
    <row r="72" spans="1:26" ht="12.75" hidden="1">
      <c r="A72" s="39" t="s">
        <v>105</v>
      </c>
      <c r="B72" s="19"/>
      <c r="C72" s="19"/>
      <c r="D72" s="20">
        <v>16469304</v>
      </c>
      <c r="E72" s="21">
        <v>16469304</v>
      </c>
      <c r="F72" s="21">
        <v>1660825</v>
      </c>
      <c r="G72" s="21">
        <v>306451</v>
      </c>
      <c r="H72" s="21">
        <v>1760184</v>
      </c>
      <c r="I72" s="21">
        <v>3727460</v>
      </c>
      <c r="J72" s="21">
        <v>1760019</v>
      </c>
      <c r="K72" s="21">
        <v>1760019</v>
      </c>
      <c r="L72" s="21">
        <v>1760019</v>
      </c>
      <c r="M72" s="21">
        <v>5280057</v>
      </c>
      <c r="N72" s="21"/>
      <c r="O72" s="21"/>
      <c r="P72" s="21"/>
      <c r="Q72" s="21"/>
      <c r="R72" s="21"/>
      <c r="S72" s="21"/>
      <c r="T72" s="21"/>
      <c r="U72" s="21"/>
      <c r="V72" s="21">
        <v>9007517</v>
      </c>
      <c r="W72" s="21">
        <v>7096066</v>
      </c>
      <c r="X72" s="21"/>
      <c r="Y72" s="20"/>
      <c r="Z72" s="23">
        <v>16469304</v>
      </c>
    </row>
    <row r="73" spans="1:26" ht="12.75" hidden="1">
      <c r="A73" s="39" t="s">
        <v>106</v>
      </c>
      <c r="B73" s="19"/>
      <c r="C73" s="19"/>
      <c r="D73" s="20">
        <v>15046656</v>
      </c>
      <c r="E73" s="21">
        <v>15046656</v>
      </c>
      <c r="F73" s="21">
        <v>1213066</v>
      </c>
      <c r="G73" s="21">
        <v>205976</v>
      </c>
      <c r="H73" s="21">
        <v>1285732</v>
      </c>
      <c r="I73" s="21">
        <v>2704774</v>
      </c>
      <c r="J73" s="21">
        <v>1285812</v>
      </c>
      <c r="K73" s="21">
        <v>1285812</v>
      </c>
      <c r="L73" s="21">
        <v>1285812</v>
      </c>
      <c r="M73" s="21">
        <v>3857436</v>
      </c>
      <c r="N73" s="21"/>
      <c r="O73" s="21"/>
      <c r="P73" s="21"/>
      <c r="Q73" s="21"/>
      <c r="R73" s="21"/>
      <c r="S73" s="21"/>
      <c r="T73" s="21"/>
      <c r="U73" s="21"/>
      <c r="V73" s="21">
        <v>6562210</v>
      </c>
      <c r="W73" s="21">
        <v>7257894</v>
      </c>
      <c r="X73" s="21"/>
      <c r="Y73" s="20"/>
      <c r="Z73" s="23">
        <v>15046656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26524866</v>
      </c>
      <c r="E75" s="30">
        <v>26524866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14528826</v>
      </c>
      <c r="X75" s="30"/>
      <c r="Y75" s="29"/>
      <c r="Z75" s="31">
        <v>26524866</v>
      </c>
    </row>
    <row r="76" spans="1:26" ht="12.75" hidden="1">
      <c r="A76" s="42" t="s">
        <v>288</v>
      </c>
      <c r="B76" s="32"/>
      <c r="C76" s="32"/>
      <c r="D76" s="33">
        <v>88628667</v>
      </c>
      <c r="E76" s="34">
        <v>88628667</v>
      </c>
      <c r="F76" s="34">
        <v>2580712</v>
      </c>
      <c r="G76" s="34">
        <v>2713989</v>
      </c>
      <c r="H76" s="34">
        <v>1923848</v>
      </c>
      <c r="I76" s="34">
        <v>7218549</v>
      </c>
      <c r="J76" s="34">
        <v>2837040</v>
      </c>
      <c r="K76" s="34">
        <v>2837040</v>
      </c>
      <c r="L76" s="34">
        <v>2837040</v>
      </c>
      <c r="M76" s="34">
        <v>8511120</v>
      </c>
      <c r="N76" s="34"/>
      <c r="O76" s="34"/>
      <c r="P76" s="34"/>
      <c r="Q76" s="34"/>
      <c r="R76" s="34"/>
      <c r="S76" s="34"/>
      <c r="T76" s="34"/>
      <c r="U76" s="34"/>
      <c r="V76" s="34">
        <v>15729669</v>
      </c>
      <c r="W76" s="34">
        <v>32012422</v>
      </c>
      <c r="X76" s="34"/>
      <c r="Y76" s="33"/>
      <c r="Z76" s="35">
        <v>88628667</v>
      </c>
    </row>
    <row r="77" spans="1:26" ht="12.75" hidden="1">
      <c r="A77" s="37" t="s">
        <v>31</v>
      </c>
      <c r="B77" s="19"/>
      <c r="C77" s="19"/>
      <c r="D77" s="20">
        <v>25782667</v>
      </c>
      <c r="E77" s="21">
        <v>25782667</v>
      </c>
      <c r="F77" s="21">
        <v>1522252</v>
      </c>
      <c r="G77" s="21">
        <v>1126169</v>
      </c>
      <c r="H77" s="21">
        <v>917112</v>
      </c>
      <c r="I77" s="21">
        <v>3565533</v>
      </c>
      <c r="J77" s="21">
        <v>1415599</v>
      </c>
      <c r="K77" s="21">
        <v>1415599</v>
      </c>
      <c r="L77" s="21">
        <v>1415599</v>
      </c>
      <c r="M77" s="21">
        <v>4246797</v>
      </c>
      <c r="N77" s="21"/>
      <c r="O77" s="21"/>
      <c r="P77" s="21"/>
      <c r="Q77" s="21"/>
      <c r="R77" s="21"/>
      <c r="S77" s="21"/>
      <c r="T77" s="21"/>
      <c r="U77" s="21"/>
      <c r="V77" s="21">
        <v>7812330</v>
      </c>
      <c r="W77" s="21">
        <v>12839333</v>
      </c>
      <c r="X77" s="21"/>
      <c r="Y77" s="20"/>
      <c r="Z77" s="23">
        <v>25782667</v>
      </c>
    </row>
    <row r="78" spans="1:26" ht="12.75" hidden="1">
      <c r="A78" s="38" t="s">
        <v>32</v>
      </c>
      <c r="B78" s="19"/>
      <c r="C78" s="19"/>
      <c r="D78" s="20">
        <v>42298000</v>
      </c>
      <c r="E78" s="21">
        <v>42298000</v>
      </c>
      <c r="F78" s="21">
        <v>1058460</v>
      </c>
      <c r="G78" s="21">
        <v>1587820</v>
      </c>
      <c r="H78" s="21">
        <v>1006736</v>
      </c>
      <c r="I78" s="21">
        <v>3653016</v>
      </c>
      <c r="J78" s="21">
        <v>1421441</v>
      </c>
      <c r="K78" s="21">
        <v>1421441</v>
      </c>
      <c r="L78" s="21">
        <v>1421441</v>
      </c>
      <c r="M78" s="21">
        <v>4264323</v>
      </c>
      <c r="N78" s="21"/>
      <c r="O78" s="21"/>
      <c r="P78" s="21"/>
      <c r="Q78" s="21"/>
      <c r="R78" s="21"/>
      <c r="S78" s="21"/>
      <c r="T78" s="21"/>
      <c r="U78" s="21"/>
      <c r="V78" s="21">
        <v>7917339</v>
      </c>
      <c r="W78" s="21">
        <v>8644147</v>
      </c>
      <c r="X78" s="21"/>
      <c r="Y78" s="20"/>
      <c r="Z78" s="23">
        <v>42298000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17309000</v>
      </c>
      <c r="E80" s="21">
        <v>17309000</v>
      </c>
      <c r="F80" s="21">
        <v>546033</v>
      </c>
      <c r="G80" s="21">
        <v>976413</v>
      </c>
      <c r="H80" s="21">
        <v>457027</v>
      </c>
      <c r="I80" s="21">
        <v>1979473</v>
      </c>
      <c r="J80" s="21">
        <v>652640</v>
      </c>
      <c r="K80" s="21">
        <v>652640</v>
      </c>
      <c r="L80" s="21">
        <v>652640</v>
      </c>
      <c r="M80" s="21">
        <v>1957920</v>
      </c>
      <c r="N80" s="21"/>
      <c r="O80" s="21"/>
      <c r="P80" s="21"/>
      <c r="Q80" s="21"/>
      <c r="R80" s="21"/>
      <c r="S80" s="21"/>
      <c r="T80" s="21"/>
      <c r="U80" s="21"/>
      <c r="V80" s="21">
        <v>3937393</v>
      </c>
      <c r="W80" s="21">
        <v>3688036</v>
      </c>
      <c r="X80" s="21"/>
      <c r="Y80" s="20"/>
      <c r="Z80" s="23">
        <v>17309000</v>
      </c>
    </row>
    <row r="81" spans="1:26" ht="12.75" hidden="1">
      <c r="A81" s="39" t="s">
        <v>105</v>
      </c>
      <c r="B81" s="19"/>
      <c r="C81" s="19"/>
      <c r="D81" s="20">
        <v>14540000</v>
      </c>
      <c r="E81" s="21">
        <v>14540000</v>
      </c>
      <c r="F81" s="21">
        <v>306451</v>
      </c>
      <c r="G81" s="21">
        <v>298298</v>
      </c>
      <c r="H81" s="21">
        <v>274495</v>
      </c>
      <c r="I81" s="21">
        <v>879244</v>
      </c>
      <c r="J81" s="21">
        <v>345851</v>
      </c>
      <c r="K81" s="21">
        <v>345851</v>
      </c>
      <c r="L81" s="21">
        <v>345851</v>
      </c>
      <c r="M81" s="21">
        <v>1037553</v>
      </c>
      <c r="N81" s="21"/>
      <c r="O81" s="21"/>
      <c r="P81" s="21"/>
      <c r="Q81" s="21"/>
      <c r="R81" s="21"/>
      <c r="S81" s="21"/>
      <c r="T81" s="21"/>
      <c r="U81" s="21"/>
      <c r="V81" s="21">
        <v>1916797</v>
      </c>
      <c r="W81" s="21">
        <v>2984666</v>
      </c>
      <c r="X81" s="21"/>
      <c r="Y81" s="20"/>
      <c r="Z81" s="23">
        <v>14540000</v>
      </c>
    </row>
    <row r="82" spans="1:26" ht="12.75" hidden="1">
      <c r="A82" s="39" t="s">
        <v>106</v>
      </c>
      <c r="B82" s="19"/>
      <c r="C82" s="19"/>
      <c r="D82" s="20">
        <v>10449000</v>
      </c>
      <c r="E82" s="21">
        <v>10449000</v>
      </c>
      <c r="F82" s="21">
        <v>205976</v>
      </c>
      <c r="G82" s="21">
        <v>235642</v>
      </c>
      <c r="H82" s="21">
        <v>201694</v>
      </c>
      <c r="I82" s="21">
        <v>643312</v>
      </c>
      <c r="J82" s="21">
        <v>263323</v>
      </c>
      <c r="K82" s="21">
        <v>263323</v>
      </c>
      <c r="L82" s="21">
        <v>263323</v>
      </c>
      <c r="M82" s="21">
        <v>789969</v>
      </c>
      <c r="N82" s="21"/>
      <c r="O82" s="21"/>
      <c r="P82" s="21"/>
      <c r="Q82" s="21"/>
      <c r="R82" s="21"/>
      <c r="S82" s="21"/>
      <c r="T82" s="21"/>
      <c r="U82" s="21"/>
      <c r="V82" s="21">
        <v>1433281</v>
      </c>
      <c r="W82" s="21">
        <v>1971445</v>
      </c>
      <c r="X82" s="21"/>
      <c r="Y82" s="20"/>
      <c r="Z82" s="23">
        <v>10449000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>
        <v>77467</v>
      </c>
      <c r="H83" s="21">
        <v>73520</v>
      </c>
      <c r="I83" s="21">
        <v>150987</v>
      </c>
      <c r="J83" s="21">
        <v>159627</v>
      </c>
      <c r="K83" s="21">
        <v>159627</v>
      </c>
      <c r="L83" s="21">
        <v>159627</v>
      </c>
      <c r="M83" s="21">
        <v>478881</v>
      </c>
      <c r="N83" s="21"/>
      <c r="O83" s="21"/>
      <c r="P83" s="21"/>
      <c r="Q83" s="21"/>
      <c r="R83" s="21"/>
      <c r="S83" s="21"/>
      <c r="T83" s="21"/>
      <c r="U83" s="21"/>
      <c r="V83" s="21">
        <v>629868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20548000</v>
      </c>
      <c r="E84" s="30">
        <v>20548000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10528942</v>
      </c>
      <c r="X84" s="30"/>
      <c r="Y84" s="29"/>
      <c r="Z84" s="31">
        <v>20548000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9555000</v>
      </c>
      <c r="F5" s="358">
        <f t="shared" si="0"/>
        <v>9555000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4777500</v>
      </c>
      <c r="Y5" s="358">
        <f t="shared" si="0"/>
        <v>-4777500</v>
      </c>
      <c r="Z5" s="359">
        <f>+IF(X5&lt;&gt;0,+(Y5/X5)*100,0)</f>
        <v>-100</v>
      </c>
      <c r="AA5" s="360">
        <f>+AA6+AA8+AA11+AA13+AA15</f>
        <v>9555000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640000</v>
      </c>
      <c r="F6" s="59">
        <f t="shared" si="1"/>
        <v>640000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320000</v>
      </c>
      <c r="Y6" s="59">
        <f t="shared" si="1"/>
        <v>-320000</v>
      </c>
      <c r="Z6" s="61">
        <f>+IF(X6&lt;&gt;0,+(Y6/X6)*100,0)</f>
        <v>-100</v>
      </c>
      <c r="AA6" s="62">
        <f t="shared" si="1"/>
        <v>640000</v>
      </c>
    </row>
    <row r="7" spans="1:27" ht="12.75">
      <c r="A7" s="291" t="s">
        <v>230</v>
      </c>
      <c r="B7" s="142"/>
      <c r="C7" s="60"/>
      <c r="D7" s="340"/>
      <c r="E7" s="60">
        <v>640000</v>
      </c>
      <c r="F7" s="59">
        <v>640000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320000</v>
      </c>
      <c r="Y7" s="59">
        <v>-320000</v>
      </c>
      <c r="Z7" s="61">
        <v>-100</v>
      </c>
      <c r="AA7" s="62">
        <v>640000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8350000</v>
      </c>
      <c r="F11" s="364">
        <f t="shared" si="3"/>
        <v>8350000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4175000</v>
      </c>
      <c r="Y11" s="364">
        <f t="shared" si="3"/>
        <v>-4175000</v>
      </c>
      <c r="Z11" s="365">
        <f>+IF(X11&lt;&gt;0,+(Y11/X11)*100,0)</f>
        <v>-100</v>
      </c>
      <c r="AA11" s="366">
        <f t="shared" si="3"/>
        <v>8350000</v>
      </c>
    </row>
    <row r="12" spans="1:27" ht="12.75">
      <c r="A12" s="291" t="s">
        <v>233</v>
      </c>
      <c r="B12" s="136"/>
      <c r="C12" s="60"/>
      <c r="D12" s="340"/>
      <c r="E12" s="60">
        <v>8350000</v>
      </c>
      <c r="F12" s="59">
        <v>8350000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4175000</v>
      </c>
      <c r="Y12" s="59">
        <v>-4175000</v>
      </c>
      <c r="Z12" s="61">
        <v>-100</v>
      </c>
      <c r="AA12" s="62">
        <v>8350000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285000</v>
      </c>
      <c r="F13" s="342">
        <f t="shared" si="4"/>
        <v>285000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142500</v>
      </c>
      <c r="Y13" s="342">
        <f t="shared" si="4"/>
        <v>-142500</v>
      </c>
      <c r="Z13" s="335">
        <f>+IF(X13&lt;&gt;0,+(Y13/X13)*100,0)</f>
        <v>-100</v>
      </c>
      <c r="AA13" s="273">
        <f t="shared" si="4"/>
        <v>285000</v>
      </c>
    </row>
    <row r="14" spans="1:27" ht="12.75">
      <c r="A14" s="291" t="s">
        <v>234</v>
      </c>
      <c r="B14" s="136"/>
      <c r="C14" s="60"/>
      <c r="D14" s="340"/>
      <c r="E14" s="60">
        <v>285000</v>
      </c>
      <c r="F14" s="59">
        <v>285000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142500</v>
      </c>
      <c r="Y14" s="59">
        <v>-142500</v>
      </c>
      <c r="Z14" s="61">
        <v>-100</v>
      </c>
      <c r="AA14" s="62">
        <v>285000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280000</v>
      </c>
      <c r="F15" s="59">
        <f t="shared" si="5"/>
        <v>280000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140000</v>
      </c>
      <c r="Y15" s="59">
        <f t="shared" si="5"/>
        <v>-140000</v>
      </c>
      <c r="Z15" s="61">
        <f>+IF(X15&lt;&gt;0,+(Y15/X15)*100,0)</f>
        <v>-100</v>
      </c>
      <c r="AA15" s="62">
        <f>SUM(AA16:AA20)</f>
        <v>280000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280000</v>
      </c>
      <c r="F20" s="59">
        <v>280000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140000</v>
      </c>
      <c r="Y20" s="59">
        <v>-140000</v>
      </c>
      <c r="Z20" s="61">
        <v>-100</v>
      </c>
      <c r="AA20" s="62">
        <v>280000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</v>
      </c>
      <c r="F22" s="345">
        <f t="shared" si="6"/>
        <v>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</v>
      </c>
      <c r="Y22" s="345">
        <f t="shared" si="6"/>
        <v>-10000</v>
      </c>
      <c r="Z22" s="336">
        <f>+IF(X22&lt;&gt;0,+(Y22/X22)*100,0)</f>
        <v>-100</v>
      </c>
      <c r="AA22" s="350">
        <f>SUM(AA23:AA32)</f>
        <v>20000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</v>
      </c>
      <c r="F32" s="59">
        <v>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10000</v>
      </c>
      <c r="Y32" s="59">
        <v>-10000</v>
      </c>
      <c r="Z32" s="61">
        <v>-100</v>
      </c>
      <c r="AA32" s="62">
        <v>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2914500</v>
      </c>
      <c r="F40" s="345">
        <f t="shared" si="9"/>
        <v>2914500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1457250</v>
      </c>
      <c r="Y40" s="345">
        <f t="shared" si="9"/>
        <v>-1457250</v>
      </c>
      <c r="Z40" s="336">
        <f>+IF(X40&lt;&gt;0,+(Y40/X40)*100,0)</f>
        <v>-100</v>
      </c>
      <c r="AA40" s="350">
        <f>SUM(AA41:AA49)</f>
        <v>2914500</v>
      </c>
    </row>
    <row r="41" spans="1:27" ht="12.75">
      <c r="A41" s="361" t="s">
        <v>249</v>
      </c>
      <c r="B41" s="142"/>
      <c r="C41" s="362"/>
      <c r="D41" s="363"/>
      <c r="E41" s="362">
        <v>1750000</v>
      </c>
      <c r="F41" s="364">
        <v>1750000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875000</v>
      </c>
      <c r="Y41" s="364">
        <v>-875000</v>
      </c>
      <c r="Z41" s="365">
        <v>-100</v>
      </c>
      <c r="AA41" s="366">
        <v>1750000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75000</v>
      </c>
      <c r="F48" s="53">
        <v>75000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37500</v>
      </c>
      <c r="Y48" s="53">
        <v>-37500</v>
      </c>
      <c r="Z48" s="94">
        <v>-100</v>
      </c>
      <c r="AA48" s="95">
        <v>75000</v>
      </c>
    </row>
    <row r="49" spans="1:27" ht="12.75">
      <c r="A49" s="361" t="s">
        <v>93</v>
      </c>
      <c r="B49" s="136"/>
      <c r="C49" s="54"/>
      <c r="D49" s="368"/>
      <c r="E49" s="54">
        <v>1089500</v>
      </c>
      <c r="F49" s="53">
        <v>1089500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544750</v>
      </c>
      <c r="Y49" s="53">
        <v>-544750</v>
      </c>
      <c r="Z49" s="94">
        <v>-100</v>
      </c>
      <c r="AA49" s="95">
        <v>1089500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45000</v>
      </c>
      <c r="F57" s="345">
        <f t="shared" si="13"/>
        <v>45000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22500</v>
      </c>
      <c r="Y57" s="345">
        <f t="shared" si="13"/>
        <v>-22500</v>
      </c>
      <c r="Z57" s="336">
        <f>+IF(X57&lt;&gt;0,+(Y57/X57)*100,0)</f>
        <v>-100</v>
      </c>
      <c r="AA57" s="350">
        <f t="shared" si="13"/>
        <v>45000</v>
      </c>
    </row>
    <row r="58" spans="1:27" ht="12.75">
      <c r="A58" s="361" t="s">
        <v>218</v>
      </c>
      <c r="B58" s="136"/>
      <c r="C58" s="60"/>
      <c r="D58" s="340"/>
      <c r="E58" s="60">
        <v>45000</v>
      </c>
      <c r="F58" s="59">
        <v>45000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22500</v>
      </c>
      <c r="Y58" s="59">
        <v>-22500</v>
      </c>
      <c r="Z58" s="61">
        <v>-100</v>
      </c>
      <c r="AA58" s="62">
        <v>45000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12534500</v>
      </c>
      <c r="F60" s="264">
        <f t="shared" si="14"/>
        <v>12534500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6267250</v>
      </c>
      <c r="Y60" s="264">
        <f t="shared" si="14"/>
        <v>-6267250</v>
      </c>
      <c r="Z60" s="337">
        <f>+IF(X60&lt;&gt;0,+(Y60/X60)*100,0)</f>
        <v>-100</v>
      </c>
      <c r="AA60" s="232">
        <f>+AA57+AA54+AA51+AA40+AA37+AA34+AA22+AA5</f>
        <v>12534500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149549454</v>
      </c>
      <c r="F5" s="100">
        <f t="shared" si="0"/>
        <v>149549454</v>
      </c>
      <c r="G5" s="100">
        <f t="shared" si="0"/>
        <v>2290090</v>
      </c>
      <c r="H5" s="100">
        <f t="shared" si="0"/>
        <v>39887252</v>
      </c>
      <c r="I5" s="100">
        <f t="shared" si="0"/>
        <v>1699561</v>
      </c>
      <c r="J5" s="100">
        <f t="shared" si="0"/>
        <v>43876903</v>
      </c>
      <c r="K5" s="100">
        <f t="shared" si="0"/>
        <v>1544855</v>
      </c>
      <c r="L5" s="100">
        <f t="shared" si="0"/>
        <v>1544855</v>
      </c>
      <c r="M5" s="100">
        <f t="shared" si="0"/>
        <v>1544855</v>
      </c>
      <c r="N5" s="100">
        <f t="shared" si="0"/>
        <v>4634565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48511468</v>
      </c>
      <c r="X5" s="100">
        <f t="shared" si="0"/>
        <v>77101056</v>
      </c>
      <c r="Y5" s="100">
        <f t="shared" si="0"/>
        <v>-28589588</v>
      </c>
      <c r="Z5" s="137">
        <f>+IF(X5&lt;&gt;0,+(Y5/X5)*100,0)</f>
        <v>-37.080669815987996</v>
      </c>
      <c r="AA5" s="153">
        <f>SUM(AA6:AA8)</f>
        <v>149549454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149549454</v>
      </c>
      <c r="F7" s="159">
        <v>149549454</v>
      </c>
      <c r="G7" s="159">
        <v>2290090</v>
      </c>
      <c r="H7" s="159">
        <v>39887252</v>
      </c>
      <c r="I7" s="159">
        <v>1699561</v>
      </c>
      <c r="J7" s="159">
        <v>43876903</v>
      </c>
      <c r="K7" s="159">
        <v>1544855</v>
      </c>
      <c r="L7" s="159">
        <v>1544855</v>
      </c>
      <c r="M7" s="159">
        <v>1544855</v>
      </c>
      <c r="N7" s="159">
        <v>4634565</v>
      </c>
      <c r="O7" s="159"/>
      <c r="P7" s="159"/>
      <c r="Q7" s="159"/>
      <c r="R7" s="159"/>
      <c r="S7" s="159"/>
      <c r="T7" s="159"/>
      <c r="U7" s="159"/>
      <c r="V7" s="159"/>
      <c r="W7" s="159">
        <v>48511468</v>
      </c>
      <c r="X7" s="159">
        <v>77101056</v>
      </c>
      <c r="Y7" s="159">
        <v>-28589588</v>
      </c>
      <c r="Z7" s="141">
        <v>-37.08</v>
      </c>
      <c r="AA7" s="157">
        <v>149549454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67199128</v>
      </c>
      <c r="F19" s="100">
        <f t="shared" si="3"/>
        <v>67199128</v>
      </c>
      <c r="G19" s="100">
        <f t="shared" si="3"/>
        <v>13306911</v>
      </c>
      <c r="H19" s="100">
        <f t="shared" si="3"/>
        <v>1058460</v>
      </c>
      <c r="I19" s="100">
        <f t="shared" si="3"/>
        <v>6636161</v>
      </c>
      <c r="J19" s="100">
        <f t="shared" si="3"/>
        <v>21001532</v>
      </c>
      <c r="K19" s="100">
        <f t="shared" si="3"/>
        <v>6440777</v>
      </c>
      <c r="L19" s="100">
        <f t="shared" si="3"/>
        <v>6440777</v>
      </c>
      <c r="M19" s="100">
        <f t="shared" si="3"/>
        <v>6440777</v>
      </c>
      <c r="N19" s="100">
        <f t="shared" si="3"/>
        <v>19322331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40323863</v>
      </c>
      <c r="X19" s="100">
        <f t="shared" si="3"/>
        <v>29043084</v>
      </c>
      <c r="Y19" s="100">
        <f t="shared" si="3"/>
        <v>11280779</v>
      </c>
      <c r="Z19" s="137">
        <f>+IF(X19&lt;&gt;0,+(Y19/X19)*100,0)</f>
        <v>38.84153280691541</v>
      </c>
      <c r="AA19" s="153">
        <f>SUM(AA20:AA23)</f>
        <v>67199128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35683168</v>
      </c>
      <c r="F21" s="60">
        <v>35683168</v>
      </c>
      <c r="G21" s="60">
        <v>10433020</v>
      </c>
      <c r="H21" s="60">
        <v>546033</v>
      </c>
      <c r="I21" s="60">
        <v>3590245</v>
      </c>
      <c r="J21" s="60">
        <v>14569298</v>
      </c>
      <c r="K21" s="60">
        <v>3394946</v>
      </c>
      <c r="L21" s="60">
        <v>3394946</v>
      </c>
      <c r="M21" s="60">
        <v>3394946</v>
      </c>
      <c r="N21" s="60">
        <v>10184838</v>
      </c>
      <c r="O21" s="60"/>
      <c r="P21" s="60"/>
      <c r="Q21" s="60"/>
      <c r="R21" s="60"/>
      <c r="S21" s="60"/>
      <c r="T21" s="60"/>
      <c r="U21" s="60"/>
      <c r="V21" s="60"/>
      <c r="W21" s="60">
        <v>24754136</v>
      </c>
      <c r="X21" s="60">
        <v>12989124</v>
      </c>
      <c r="Y21" s="60">
        <v>11765012</v>
      </c>
      <c r="Z21" s="140">
        <v>90.58</v>
      </c>
      <c r="AA21" s="155">
        <v>35683168</v>
      </c>
    </row>
    <row r="22" spans="1:27" ht="12.75">
      <c r="A22" s="138" t="s">
        <v>91</v>
      </c>
      <c r="B22" s="136"/>
      <c r="C22" s="157"/>
      <c r="D22" s="157"/>
      <c r="E22" s="158">
        <v>16469304</v>
      </c>
      <c r="F22" s="159">
        <v>16469304</v>
      </c>
      <c r="G22" s="159">
        <v>1660825</v>
      </c>
      <c r="H22" s="159">
        <v>306451</v>
      </c>
      <c r="I22" s="159">
        <v>1760184</v>
      </c>
      <c r="J22" s="159">
        <v>3727460</v>
      </c>
      <c r="K22" s="159">
        <v>1760019</v>
      </c>
      <c r="L22" s="159">
        <v>1760019</v>
      </c>
      <c r="M22" s="159">
        <v>1760019</v>
      </c>
      <c r="N22" s="159">
        <v>5280057</v>
      </c>
      <c r="O22" s="159"/>
      <c r="P22" s="159"/>
      <c r="Q22" s="159"/>
      <c r="R22" s="159"/>
      <c r="S22" s="159"/>
      <c r="T22" s="159"/>
      <c r="U22" s="159"/>
      <c r="V22" s="159"/>
      <c r="W22" s="159">
        <v>9007517</v>
      </c>
      <c r="X22" s="159">
        <v>8796066</v>
      </c>
      <c r="Y22" s="159">
        <v>211451</v>
      </c>
      <c r="Z22" s="141">
        <v>2.4</v>
      </c>
      <c r="AA22" s="157">
        <v>16469304</v>
      </c>
    </row>
    <row r="23" spans="1:27" ht="12.75">
      <c r="A23" s="138" t="s">
        <v>92</v>
      </c>
      <c r="B23" s="136"/>
      <c r="C23" s="155"/>
      <c r="D23" s="155"/>
      <c r="E23" s="156">
        <v>15046656</v>
      </c>
      <c r="F23" s="60">
        <v>15046656</v>
      </c>
      <c r="G23" s="60">
        <v>1213066</v>
      </c>
      <c r="H23" s="60">
        <v>205976</v>
      </c>
      <c r="I23" s="60">
        <v>1285732</v>
      </c>
      <c r="J23" s="60">
        <v>2704774</v>
      </c>
      <c r="K23" s="60">
        <v>1285812</v>
      </c>
      <c r="L23" s="60">
        <v>1285812</v>
      </c>
      <c r="M23" s="60">
        <v>1285812</v>
      </c>
      <c r="N23" s="60">
        <v>3857436</v>
      </c>
      <c r="O23" s="60"/>
      <c r="P23" s="60"/>
      <c r="Q23" s="60"/>
      <c r="R23" s="60"/>
      <c r="S23" s="60"/>
      <c r="T23" s="60"/>
      <c r="U23" s="60"/>
      <c r="V23" s="60"/>
      <c r="W23" s="60">
        <v>6562210</v>
      </c>
      <c r="X23" s="60">
        <v>7257894</v>
      </c>
      <c r="Y23" s="60">
        <v>-695684</v>
      </c>
      <c r="Z23" s="140">
        <v>-9.59</v>
      </c>
      <c r="AA23" s="155">
        <v>15046656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37064000</v>
      </c>
      <c r="F24" s="100">
        <v>37064000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37064000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253812582</v>
      </c>
      <c r="F25" s="73">
        <f t="shared" si="4"/>
        <v>253812582</v>
      </c>
      <c r="G25" s="73">
        <f t="shared" si="4"/>
        <v>15597001</v>
      </c>
      <c r="H25" s="73">
        <f t="shared" si="4"/>
        <v>40945712</v>
      </c>
      <c r="I25" s="73">
        <f t="shared" si="4"/>
        <v>8335722</v>
      </c>
      <c r="J25" s="73">
        <f t="shared" si="4"/>
        <v>64878435</v>
      </c>
      <c r="K25" s="73">
        <f t="shared" si="4"/>
        <v>7985632</v>
      </c>
      <c r="L25" s="73">
        <f t="shared" si="4"/>
        <v>7985632</v>
      </c>
      <c r="M25" s="73">
        <f t="shared" si="4"/>
        <v>7985632</v>
      </c>
      <c r="N25" s="73">
        <f t="shared" si="4"/>
        <v>23956896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88835331</v>
      </c>
      <c r="X25" s="73">
        <f t="shared" si="4"/>
        <v>106144140</v>
      </c>
      <c r="Y25" s="73">
        <f t="shared" si="4"/>
        <v>-17308809</v>
      </c>
      <c r="Z25" s="170">
        <f>+IF(X25&lt;&gt;0,+(Y25/X25)*100,0)</f>
        <v>-16.306890799623982</v>
      </c>
      <c r="AA25" s="168">
        <f>+AA5+AA9+AA15+AA19+AA24</f>
        <v>253812582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127919445</v>
      </c>
      <c r="F28" s="100">
        <f t="shared" si="5"/>
        <v>127919445</v>
      </c>
      <c r="G28" s="100">
        <f t="shared" si="5"/>
        <v>8040665</v>
      </c>
      <c r="H28" s="100">
        <f t="shared" si="5"/>
        <v>7790356</v>
      </c>
      <c r="I28" s="100">
        <f t="shared" si="5"/>
        <v>7365529</v>
      </c>
      <c r="J28" s="100">
        <f t="shared" si="5"/>
        <v>23196550</v>
      </c>
      <c r="K28" s="100">
        <f t="shared" si="5"/>
        <v>7333765</v>
      </c>
      <c r="L28" s="100">
        <f t="shared" si="5"/>
        <v>7333765</v>
      </c>
      <c r="M28" s="100">
        <f t="shared" si="5"/>
        <v>7333765</v>
      </c>
      <c r="N28" s="100">
        <f t="shared" si="5"/>
        <v>22001295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45197845</v>
      </c>
      <c r="X28" s="100">
        <f t="shared" si="5"/>
        <v>60989444</v>
      </c>
      <c r="Y28" s="100">
        <f t="shared" si="5"/>
        <v>-15791599</v>
      </c>
      <c r="Z28" s="137">
        <f>+IF(X28&lt;&gt;0,+(Y28/X28)*100,0)</f>
        <v>-25.892347862689157</v>
      </c>
      <c r="AA28" s="153">
        <f>SUM(AA29:AA31)</f>
        <v>127919445</v>
      </c>
    </row>
    <row r="29" spans="1:27" ht="12.75">
      <c r="A29" s="138" t="s">
        <v>75</v>
      </c>
      <c r="B29" s="136"/>
      <c r="C29" s="155"/>
      <c r="D29" s="155"/>
      <c r="E29" s="156">
        <v>62503017</v>
      </c>
      <c r="F29" s="60">
        <v>62503017</v>
      </c>
      <c r="G29" s="60">
        <v>458064</v>
      </c>
      <c r="H29" s="60">
        <v>478184</v>
      </c>
      <c r="I29" s="60">
        <v>336343</v>
      </c>
      <c r="J29" s="60">
        <v>1272591</v>
      </c>
      <c r="K29" s="60">
        <v>348674</v>
      </c>
      <c r="L29" s="60">
        <v>348674</v>
      </c>
      <c r="M29" s="60">
        <v>348674</v>
      </c>
      <c r="N29" s="60">
        <v>1046022</v>
      </c>
      <c r="O29" s="60"/>
      <c r="P29" s="60"/>
      <c r="Q29" s="60"/>
      <c r="R29" s="60"/>
      <c r="S29" s="60"/>
      <c r="T29" s="60"/>
      <c r="U29" s="60"/>
      <c r="V29" s="60"/>
      <c r="W29" s="60">
        <v>2318613</v>
      </c>
      <c r="X29" s="60">
        <v>28651278</v>
      </c>
      <c r="Y29" s="60">
        <v>-26332665</v>
      </c>
      <c r="Z29" s="140">
        <v>-91.91</v>
      </c>
      <c r="AA29" s="155">
        <v>62503017</v>
      </c>
    </row>
    <row r="30" spans="1:27" ht="12.75">
      <c r="A30" s="138" t="s">
        <v>76</v>
      </c>
      <c r="B30" s="136"/>
      <c r="C30" s="157"/>
      <c r="D30" s="157"/>
      <c r="E30" s="158">
        <v>65416428</v>
      </c>
      <c r="F30" s="159">
        <v>65416428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32338166</v>
      </c>
      <c r="Y30" s="159">
        <v>-32338166</v>
      </c>
      <c r="Z30" s="141">
        <v>-100</v>
      </c>
      <c r="AA30" s="157">
        <v>65416428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7582601</v>
      </c>
      <c r="H31" s="60">
        <v>7312172</v>
      </c>
      <c r="I31" s="60">
        <v>7029186</v>
      </c>
      <c r="J31" s="60">
        <v>21923959</v>
      </c>
      <c r="K31" s="60">
        <v>6985091</v>
      </c>
      <c r="L31" s="60">
        <v>6985091</v>
      </c>
      <c r="M31" s="60">
        <v>6985091</v>
      </c>
      <c r="N31" s="60">
        <v>20955273</v>
      </c>
      <c r="O31" s="60"/>
      <c r="P31" s="60"/>
      <c r="Q31" s="60"/>
      <c r="R31" s="60"/>
      <c r="S31" s="60"/>
      <c r="T31" s="60"/>
      <c r="U31" s="60"/>
      <c r="V31" s="60"/>
      <c r="W31" s="60">
        <v>42879232</v>
      </c>
      <c r="X31" s="60"/>
      <c r="Y31" s="60">
        <v>42879232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10936074</v>
      </c>
      <c r="F32" s="100">
        <f t="shared" si="6"/>
        <v>10936074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5725380</v>
      </c>
      <c r="Y32" s="100">
        <f t="shared" si="6"/>
        <v>-5725380</v>
      </c>
      <c r="Z32" s="137">
        <f>+IF(X32&lt;&gt;0,+(Y32/X32)*100,0)</f>
        <v>-100</v>
      </c>
      <c r="AA32" s="153">
        <f>SUM(AA33:AA37)</f>
        <v>10936074</v>
      </c>
    </row>
    <row r="33" spans="1:27" ht="12.75">
      <c r="A33" s="138" t="s">
        <v>79</v>
      </c>
      <c r="B33" s="136"/>
      <c r="C33" s="155"/>
      <c r="D33" s="155"/>
      <c r="E33" s="156">
        <v>10936074</v>
      </c>
      <c r="F33" s="60">
        <v>10936074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5725380</v>
      </c>
      <c r="Y33" s="60">
        <v>-5725380</v>
      </c>
      <c r="Z33" s="140">
        <v>-100</v>
      </c>
      <c r="AA33" s="155">
        <v>10936074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4206355</v>
      </c>
      <c r="F38" s="100">
        <f t="shared" si="7"/>
        <v>4206355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2082332</v>
      </c>
      <c r="Y38" s="100">
        <f t="shared" si="7"/>
        <v>-2082332</v>
      </c>
      <c r="Z38" s="137">
        <f>+IF(X38&lt;&gt;0,+(Y38/X38)*100,0)</f>
        <v>-100</v>
      </c>
      <c r="AA38" s="153">
        <f>SUM(AA39:AA41)</f>
        <v>4206355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>
        <v>4206355</v>
      </c>
      <c r="F40" s="60">
        <v>4206355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2082332</v>
      </c>
      <c r="Y40" s="60">
        <v>-2082332</v>
      </c>
      <c r="Z40" s="140">
        <v>-100</v>
      </c>
      <c r="AA40" s="155">
        <v>4206355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26535590</v>
      </c>
      <c r="F42" s="100">
        <f t="shared" si="8"/>
        <v>26535590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12325212</v>
      </c>
      <c r="Y42" s="100">
        <f t="shared" si="8"/>
        <v>-12325212</v>
      </c>
      <c r="Z42" s="137">
        <f>+IF(X42&lt;&gt;0,+(Y42/X42)*100,0)</f>
        <v>-100</v>
      </c>
      <c r="AA42" s="153">
        <f>SUM(AA43:AA46)</f>
        <v>26535590</v>
      </c>
    </row>
    <row r="43" spans="1:27" ht="12.75">
      <c r="A43" s="138" t="s">
        <v>89</v>
      </c>
      <c r="B43" s="136"/>
      <c r="C43" s="155"/>
      <c r="D43" s="155"/>
      <c r="E43" s="156">
        <v>6444937</v>
      </c>
      <c r="F43" s="60">
        <v>6444937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3172482</v>
      </c>
      <c r="Y43" s="60">
        <v>-3172482</v>
      </c>
      <c r="Z43" s="140">
        <v>-100</v>
      </c>
      <c r="AA43" s="155">
        <v>6444937</v>
      </c>
    </row>
    <row r="44" spans="1:27" ht="12.75">
      <c r="A44" s="138" t="s">
        <v>90</v>
      </c>
      <c r="B44" s="136"/>
      <c r="C44" s="155"/>
      <c r="D44" s="155"/>
      <c r="E44" s="156">
        <v>20090653</v>
      </c>
      <c r="F44" s="60">
        <v>20090653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9152730</v>
      </c>
      <c r="Y44" s="60">
        <v>-9152730</v>
      </c>
      <c r="Z44" s="140">
        <v>-100</v>
      </c>
      <c r="AA44" s="155">
        <v>20090653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1250483</v>
      </c>
      <c r="F47" s="100">
        <v>1250483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1250483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170847947</v>
      </c>
      <c r="F48" s="73">
        <f t="shared" si="9"/>
        <v>170847947</v>
      </c>
      <c r="G48" s="73">
        <f t="shared" si="9"/>
        <v>8040665</v>
      </c>
      <c r="H48" s="73">
        <f t="shared" si="9"/>
        <v>7790356</v>
      </c>
      <c r="I48" s="73">
        <f t="shared" si="9"/>
        <v>7365529</v>
      </c>
      <c r="J48" s="73">
        <f t="shared" si="9"/>
        <v>23196550</v>
      </c>
      <c r="K48" s="73">
        <f t="shared" si="9"/>
        <v>7333765</v>
      </c>
      <c r="L48" s="73">
        <f t="shared" si="9"/>
        <v>7333765</v>
      </c>
      <c r="M48" s="73">
        <f t="shared" si="9"/>
        <v>7333765</v>
      </c>
      <c r="N48" s="73">
        <f t="shared" si="9"/>
        <v>22001295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45197845</v>
      </c>
      <c r="X48" s="73">
        <f t="shared" si="9"/>
        <v>81122368</v>
      </c>
      <c r="Y48" s="73">
        <f t="shared" si="9"/>
        <v>-35924523</v>
      </c>
      <c r="Z48" s="170">
        <f>+IF(X48&lt;&gt;0,+(Y48/X48)*100,0)</f>
        <v>-44.28436186675418</v>
      </c>
      <c r="AA48" s="168">
        <f>+AA28+AA32+AA38+AA42+AA47</f>
        <v>170847947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82964635</v>
      </c>
      <c r="F49" s="173">
        <f t="shared" si="10"/>
        <v>82964635</v>
      </c>
      <c r="G49" s="173">
        <f t="shared" si="10"/>
        <v>7556336</v>
      </c>
      <c r="H49" s="173">
        <f t="shared" si="10"/>
        <v>33155356</v>
      </c>
      <c r="I49" s="173">
        <f t="shared" si="10"/>
        <v>970193</v>
      </c>
      <c r="J49" s="173">
        <f t="shared" si="10"/>
        <v>41681885</v>
      </c>
      <c r="K49" s="173">
        <f t="shared" si="10"/>
        <v>651867</v>
      </c>
      <c r="L49" s="173">
        <f t="shared" si="10"/>
        <v>651867</v>
      </c>
      <c r="M49" s="173">
        <f t="shared" si="10"/>
        <v>651867</v>
      </c>
      <c r="N49" s="173">
        <f t="shared" si="10"/>
        <v>1955601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43637486</v>
      </c>
      <c r="X49" s="173">
        <f>IF(F25=F48,0,X25-X48)</f>
        <v>25021772</v>
      </c>
      <c r="Y49" s="173">
        <f t="shared" si="10"/>
        <v>18615714</v>
      </c>
      <c r="Z49" s="174">
        <f>+IF(X49&lt;&gt;0,+(Y49/X49)*100,0)</f>
        <v>74.39806421383746</v>
      </c>
      <c r="AA49" s="171">
        <f>+AA25-AA48</f>
        <v>82964635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30533270</v>
      </c>
      <c r="F5" s="60">
        <v>30533270</v>
      </c>
      <c r="G5" s="60">
        <v>2145663</v>
      </c>
      <c r="H5" s="60">
        <v>1522252</v>
      </c>
      <c r="I5" s="60">
        <v>1699561</v>
      </c>
      <c r="J5" s="60">
        <v>5367476</v>
      </c>
      <c r="K5" s="60">
        <v>1544855</v>
      </c>
      <c r="L5" s="60">
        <v>1544855</v>
      </c>
      <c r="M5" s="60">
        <v>1544855</v>
      </c>
      <c r="N5" s="60">
        <v>4634565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10002041</v>
      </c>
      <c r="X5" s="60">
        <v>15266634</v>
      </c>
      <c r="Y5" s="60">
        <v>-5264593</v>
      </c>
      <c r="Z5" s="140">
        <v>-34.48</v>
      </c>
      <c r="AA5" s="155">
        <v>30533270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35683168</v>
      </c>
      <c r="F8" s="60">
        <v>35683168</v>
      </c>
      <c r="G8" s="60">
        <v>2433020</v>
      </c>
      <c r="H8" s="60">
        <v>546033</v>
      </c>
      <c r="I8" s="60">
        <v>3590245</v>
      </c>
      <c r="J8" s="60">
        <v>6569298</v>
      </c>
      <c r="K8" s="60">
        <v>3394946</v>
      </c>
      <c r="L8" s="60">
        <v>3394946</v>
      </c>
      <c r="M8" s="60">
        <v>3394946</v>
      </c>
      <c r="N8" s="60">
        <v>10184838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16754136</v>
      </c>
      <c r="X8" s="60">
        <v>12989124</v>
      </c>
      <c r="Y8" s="60">
        <v>3765012</v>
      </c>
      <c r="Z8" s="140">
        <v>28.99</v>
      </c>
      <c r="AA8" s="155">
        <v>35683168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16469304</v>
      </c>
      <c r="F9" s="60">
        <v>16469304</v>
      </c>
      <c r="G9" s="60">
        <v>1660825</v>
      </c>
      <c r="H9" s="60">
        <v>306451</v>
      </c>
      <c r="I9" s="60">
        <v>1760184</v>
      </c>
      <c r="J9" s="60">
        <v>3727460</v>
      </c>
      <c r="K9" s="60">
        <v>1760019</v>
      </c>
      <c r="L9" s="60">
        <v>1760019</v>
      </c>
      <c r="M9" s="60">
        <v>1760019</v>
      </c>
      <c r="N9" s="60">
        <v>5280057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9007517</v>
      </c>
      <c r="X9" s="60">
        <v>7096066</v>
      </c>
      <c r="Y9" s="60">
        <v>1911451</v>
      </c>
      <c r="Z9" s="140">
        <v>26.94</v>
      </c>
      <c r="AA9" s="155">
        <v>16469304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15046656</v>
      </c>
      <c r="F10" s="54">
        <v>15046656</v>
      </c>
      <c r="G10" s="54">
        <v>1213066</v>
      </c>
      <c r="H10" s="54">
        <v>205976</v>
      </c>
      <c r="I10" s="54">
        <v>1285732</v>
      </c>
      <c r="J10" s="54">
        <v>2704774</v>
      </c>
      <c r="K10" s="54">
        <v>1285812</v>
      </c>
      <c r="L10" s="54">
        <v>1285812</v>
      </c>
      <c r="M10" s="54">
        <v>1285812</v>
      </c>
      <c r="N10" s="54">
        <v>3857436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6562210</v>
      </c>
      <c r="X10" s="54">
        <v>7257894</v>
      </c>
      <c r="Y10" s="54">
        <v>-695684</v>
      </c>
      <c r="Z10" s="184">
        <v>-9.59</v>
      </c>
      <c r="AA10" s="130">
        <v>15046656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151967</v>
      </c>
      <c r="F12" s="60">
        <v>151967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81102</v>
      </c>
      <c r="Y12" s="60">
        <v>-81102</v>
      </c>
      <c r="Z12" s="140">
        <v>-100</v>
      </c>
      <c r="AA12" s="155">
        <v>151967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205453</v>
      </c>
      <c r="F13" s="60">
        <v>205453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87048</v>
      </c>
      <c r="Y13" s="60">
        <v>-87048</v>
      </c>
      <c r="Z13" s="140">
        <v>-100</v>
      </c>
      <c r="AA13" s="155">
        <v>205453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26524866</v>
      </c>
      <c r="F14" s="60">
        <v>26524866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14528826</v>
      </c>
      <c r="Y14" s="60">
        <v>-14528826</v>
      </c>
      <c r="Z14" s="140">
        <v>-100</v>
      </c>
      <c r="AA14" s="155">
        <v>26524866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2884653</v>
      </c>
      <c r="F15" s="60">
        <v>2884653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1060002</v>
      </c>
      <c r="Y15" s="60">
        <v>-1060002</v>
      </c>
      <c r="Z15" s="140">
        <v>-100</v>
      </c>
      <c r="AA15" s="155">
        <v>2884653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200000</v>
      </c>
      <c r="F16" s="60">
        <v>200000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26502</v>
      </c>
      <c r="Y16" s="60">
        <v>-26502</v>
      </c>
      <c r="Z16" s="140">
        <v>-100</v>
      </c>
      <c r="AA16" s="155">
        <v>200000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88694000</v>
      </c>
      <c r="F19" s="60">
        <v>88694000</v>
      </c>
      <c r="G19" s="60">
        <v>0</v>
      </c>
      <c r="H19" s="60">
        <v>38365000</v>
      </c>
      <c r="I19" s="60">
        <v>0</v>
      </c>
      <c r="J19" s="60">
        <v>38365000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38365000</v>
      </c>
      <c r="X19" s="60">
        <v>45078498</v>
      </c>
      <c r="Y19" s="60">
        <v>-6713498</v>
      </c>
      <c r="Z19" s="140">
        <v>-14.89</v>
      </c>
      <c r="AA19" s="155">
        <v>88694000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355245</v>
      </c>
      <c r="F20" s="54">
        <v>355245</v>
      </c>
      <c r="G20" s="54">
        <v>144427</v>
      </c>
      <c r="H20" s="54">
        <v>0</v>
      </c>
      <c r="I20" s="54">
        <v>0</v>
      </c>
      <c r="J20" s="54">
        <v>144427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144427</v>
      </c>
      <c r="X20" s="54">
        <v>164000</v>
      </c>
      <c r="Y20" s="54">
        <v>-19573</v>
      </c>
      <c r="Z20" s="184">
        <v>-11.93</v>
      </c>
      <c r="AA20" s="130">
        <v>355245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216748582</v>
      </c>
      <c r="F22" s="190">
        <f t="shared" si="0"/>
        <v>216748582</v>
      </c>
      <c r="G22" s="190">
        <f t="shared" si="0"/>
        <v>7597001</v>
      </c>
      <c r="H22" s="190">
        <f t="shared" si="0"/>
        <v>40945712</v>
      </c>
      <c r="I22" s="190">
        <f t="shared" si="0"/>
        <v>8335722</v>
      </c>
      <c r="J22" s="190">
        <f t="shared" si="0"/>
        <v>56878435</v>
      </c>
      <c r="K22" s="190">
        <f t="shared" si="0"/>
        <v>7985632</v>
      </c>
      <c r="L22" s="190">
        <f t="shared" si="0"/>
        <v>7985632</v>
      </c>
      <c r="M22" s="190">
        <f t="shared" si="0"/>
        <v>7985632</v>
      </c>
      <c r="N22" s="190">
        <f t="shared" si="0"/>
        <v>23956896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80835331</v>
      </c>
      <c r="X22" s="190">
        <f t="shared" si="0"/>
        <v>103635696</v>
      </c>
      <c r="Y22" s="190">
        <f t="shared" si="0"/>
        <v>-22800365</v>
      </c>
      <c r="Z22" s="191">
        <f>+IF(X22&lt;&gt;0,+(Y22/X22)*100,0)</f>
        <v>-22.000493922480146</v>
      </c>
      <c r="AA22" s="188">
        <f>SUM(AA5:AA21)</f>
        <v>216748582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98785870</v>
      </c>
      <c r="F25" s="60">
        <v>98785870</v>
      </c>
      <c r="G25" s="60">
        <v>7582601</v>
      </c>
      <c r="H25" s="60">
        <v>7312172</v>
      </c>
      <c r="I25" s="60">
        <v>7029186</v>
      </c>
      <c r="J25" s="60">
        <v>21923959</v>
      </c>
      <c r="K25" s="60">
        <v>6985091</v>
      </c>
      <c r="L25" s="60">
        <v>6985091</v>
      </c>
      <c r="M25" s="60">
        <v>6985091</v>
      </c>
      <c r="N25" s="60">
        <v>20955273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42879232</v>
      </c>
      <c r="X25" s="60">
        <v>45469020</v>
      </c>
      <c r="Y25" s="60">
        <v>-2589788</v>
      </c>
      <c r="Z25" s="140">
        <v>-5.7</v>
      </c>
      <c r="AA25" s="155">
        <v>98785870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6380553</v>
      </c>
      <c r="F26" s="60">
        <v>6380553</v>
      </c>
      <c r="G26" s="60">
        <v>458064</v>
      </c>
      <c r="H26" s="60">
        <v>478184</v>
      </c>
      <c r="I26" s="60">
        <v>336343</v>
      </c>
      <c r="J26" s="60">
        <v>1272591</v>
      </c>
      <c r="K26" s="60">
        <v>348674</v>
      </c>
      <c r="L26" s="60">
        <v>348674</v>
      </c>
      <c r="M26" s="60">
        <v>348674</v>
      </c>
      <c r="N26" s="60">
        <v>1046022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2318613</v>
      </c>
      <c r="X26" s="60">
        <v>3190278</v>
      </c>
      <c r="Y26" s="60">
        <v>-871665</v>
      </c>
      <c r="Z26" s="140">
        <v>-27.32</v>
      </c>
      <c r="AA26" s="155">
        <v>6380553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2500000</v>
      </c>
      <c r="F27" s="60">
        <v>2500000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2500000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5000000</v>
      </c>
      <c r="F28" s="60">
        <v>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3000000</v>
      </c>
      <c r="F29" s="60">
        <v>3000000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1401678</v>
      </c>
      <c r="Y29" s="60">
        <v>-1401678</v>
      </c>
      <c r="Z29" s="140">
        <v>-100</v>
      </c>
      <c r="AA29" s="155">
        <v>3000000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4000000</v>
      </c>
      <c r="F30" s="60">
        <v>4000000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1999998</v>
      </c>
      <c r="Y30" s="60">
        <v>-1999998</v>
      </c>
      <c r="Z30" s="140">
        <v>-100</v>
      </c>
      <c r="AA30" s="155">
        <v>4000000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10000000</v>
      </c>
      <c r="F33" s="60">
        <v>10000000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4999998</v>
      </c>
      <c r="Y33" s="60">
        <v>-4999998</v>
      </c>
      <c r="Z33" s="140">
        <v>-100</v>
      </c>
      <c r="AA33" s="155">
        <v>10000000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41181524</v>
      </c>
      <c r="F34" s="60">
        <v>41181524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17752332</v>
      </c>
      <c r="Y34" s="60">
        <v>-17752332</v>
      </c>
      <c r="Z34" s="140">
        <v>-100</v>
      </c>
      <c r="AA34" s="155">
        <v>41181524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170847947</v>
      </c>
      <c r="F36" s="190">
        <f t="shared" si="1"/>
        <v>170847947</v>
      </c>
      <c r="G36" s="190">
        <f t="shared" si="1"/>
        <v>8040665</v>
      </c>
      <c r="H36" s="190">
        <f t="shared" si="1"/>
        <v>7790356</v>
      </c>
      <c r="I36" s="190">
        <f t="shared" si="1"/>
        <v>7365529</v>
      </c>
      <c r="J36" s="190">
        <f t="shared" si="1"/>
        <v>23196550</v>
      </c>
      <c r="K36" s="190">
        <f t="shared" si="1"/>
        <v>7333765</v>
      </c>
      <c r="L36" s="190">
        <f t="shared" si="1"/>
        <v>7333765</v>
      </c>
      <c r="M36" s="190">
        <f t="shared" si="1"/>
        <v>7333765</v>
      </c>
      <c r="N36" s="190">
        <f t="shared" si="1"/>
        <v>22001295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45197845</v>
      </c>
      <c r="X36" s="190">
        <f t="shared" si="1"/>
        <v>74813304</v>
      </c>
      <c r="Y36" s="190">
        <f t="shared" si="1"/>
        <v>-29615459</v>
      </c>
      <c r="Z36" s="191">
        <f>+IF(X36&lt;&gt;0,+(Y36/X36)*100,0)</f>
        <v>-39.58581885382311</v>
      </c>
      <c r="AA36" s="188">
        <f>SUM(AA25:AA35)</f>
        <v>170847947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45900635</v>
      </c>
      <c r="F38" s="106">
        <f t="shared" si="2"/>
        <v>45900635</v>
      </c>
      <c r="G38" s="106">
        <f t="shared" si="2"/>
        <v>-443664</v>
      </c>
      <c r="H38" s="106">
        <f t="shared" si="2"/>
        <v>33155356</v>
      </c>
      <c r="I38" s="106">
        <f t="shared" si="2"/>
        <v>970193</v>
      </c>
      <c r="J38" s="106">
        <f t="shared" si="2"/>
        <v>33681885</v>
      </c>
      <c r="K38" s="106">
        <f t="shared" si="2"/>
        <v>651867</v>
      </c>
      <c r="L38" s="106">
        <f t="shared" si="2"/>
        <v>651867</v>
      </c>
      <c r="M38" s="106">
        <f t="shared" si="2"/>
        <v>651867</v>
      </c>
      <c r="N38" s="106">
        <f t="shared" si="2"/>
        <v>1955601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35637486</v>
      </c>
      <c r="X38" s="106">
        <f>IF(F22=F36,0,X22-X36)</f>
        <v>28822392</v>
      </c>
      <c r="Y38" s="106">
        <f t="shared" si="2"/>
        <v>6815094</v>
      </c>
      <c r="Z38" s="201">
        <f>+IF(X38&lt;&gt;0,+(Y38/X38)*100,0)</f>
        <v>23.645136739518357</v>
      </c>
      <c r="AA38" s="199">
        <f>+AA22-AA36</f>
        <v>45900635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37064000</v>
      </c>
      <c r="F39" s="60">
        <v>37064000</v>
      </c>
      <c r="G39" s="60">
        <v>8000000</v>
      </c>
      <c r="H39" s="60">
        <v>0</v>
      </c>
      <c r="I39" s="60">
        <v>0</v>
      </c>
      <c r="J39" s="60">
        <v>8000000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8000000</v>
      </c>
      <c r="X39" s="60"/>
      <c r="Y39" s="60">
        <v>8000000</v>
      </c>
      <c r="Z39" s="140">
        <v>0</v>
      </c>
      <c r="AA39" s="155">
        <v>37064000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82964635</v>
      </c>
      <c r="F42" s="88">
        <f t="shared" si="3"/>
        <v>82964635</v>
      </c>
      <c r="G42" s="88">
        <f t="shared" si="3"/>
        <v>7556336</v>
      </c>
      <c r="H42" s="88">
        <f t="shared" si="3"/>
        <v>33155356</v>
      </c>
      <c r="I42" s="88">
        <f t="shared" si="3"/>
        <v>970193</v>
      </c>
      <c r="J42" s="88">
        <f t="shared" si="3"/>
        <v>41681885</v>
      </c>
      <c r="K42" s="88">
        <f t="shared" si="3"/>
        <v>651867</v>
      </c>
      <c r="L42" s="88">
        <f t="shared" si="3"/>
        <v>651867</v>
      </c>
      <c r="M42" s="88">
        <f t="shared" si="3"/>
        <v>651867</v>
      </c>
      <c r="N42" s="88">
        <f t="shared" si="3"/>
        <v>1955601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43637486</v>
      </c>
      <c r="X42" s="88">
        <f t="shared" si="3"/>
        <v>28822392</v>
      </c>
      <c r="Y42" s="88">
        <f t="shared" si="3"/>
        <v>14815094</v>
      </c>
      <c r="Z42" s="208">
        <f>+IF(X42&lt;&gt;0,+(Y42/X42)*100,0)</f>
        <v>51.401334073868675</v>
      </c>
      <c r="AA42" s="206">
        <f>SUM(AA38:AA41)</f>
        <v>82964635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82964635</v>
      </c>
      <c r="F44" s="77">
        <f t="shared" si="4"/>
        <v>82964635</v>
      </c>
      <c r="G44" s="77">
        <f t="shared" si="4"/>
        <v>7556336</v>
      </c>
      <c r="H44" s="77">
        <f t="shared" si="4"/>
        <v>33155356</v>
      </c>
      <c r="I44" s="77">
        <f t="shared" si="4"/>
        <v>970193</v>
      </c>
      <c r="J44" s="77">
        <f t="shared" si="4"/>
        <v>41681885</v>
      </c>
      <c r="K44" s="77">
        <f t="shared" si="4"/>
        <v>651867</v>
      </c>
      <c r="L44" s="77">
        <f t="shared" si="4"/>
        <v>651867</v>
      </c>
      <c r="M44" s="77">
        <f t="shared" si="4"/>
        <v>651867</v>
      </c>
      <c r="N44" s="77">
        <f t="shared" si="4"/>
        <v>1955601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43637486</v>
      </c>
      <c r="X44" s="77">
        <f t="shared" si="4"/>
        <v>28822392</v>
      </c>
      <c r="Y44" s="77">
        <f t="shared" si="4"/>
        <v>14815094</v>
      </c>
      <c r="Z44" s="212">
        <f>+IF(X44&lt;&gt;0,+(Y44/X44)*100,0)</f>
        <v>51.401334073868675</v>
      </c>
      <c r="AA44" s="210">
        <f>+AA42-AA43</f>
        <v>82964635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82964635</v>
      </c>
      <c r="F46" s="88">
        <f t="shared" si="5"/>
        <v>82964635</v>
      </c>
      <c r="G46" s="88">
        <f t="shared" si="5"/>
        <v>7556336</v>
      </c>
      <c r="H46" s="88">
        <f t="shared" si="5"/>
        <v>33155356</v>
      </c>
      <c r="I46" s="88">
        <f t="shared" si="5"/>
        <v>970193</v>
      </c>
      <c r="J46" s="88">
        <f t="shared" si="5"/>
        <v>41681885</v>
      </c>
      <c r="K46" s="88">
        <f t="shared" si="5"/>
        <v>651867</v>
      </c>
      <c r="L46" s="88">
        <f t="shared" si="5"/>
        <v>651867</v>
      </c>
      <c r="M46" s="88">
        <f t="shared" si="5"/>
        <v>651867</v>
      </c>
      <c r="N46" s="88">
        <f t="shared" si="5"/>
        <v>1955601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43637486</v>
      </c>
      <c r="X46" s="88">
        <f t="shared" si="5"/>
        <v>28822392</v>
      </c>
      <c r="Y46" s="88">
        <f t="shared" si="5"/>
        <v>14815094</v>
      </c>
      <c r="Z46" s="208">
        <f>+IF(X46&lt;&gt;0,+(Y46/X46)*100,0)</f>
        <v>51.401334073868675</v>
      </c>
      <c r="AA46" s="206">
        <f>SUM(AA44:AA45)</f>
        <v>82964635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82964635</v>
      </c>
      <c r="F48" s="219">
        <f t="shared" si="6"/>
        <v>82964635</v>
      </c>
      <c r="G48" s="219">
        <f t="shared" si="6"/>
        <v>7556336</v>
      </c>
      <c r="H48" s="220">
        <f t="shared" si="6"/>
        <v>33155356</v>
      </c>
      <c r="I48" s="220">
        <f t="shared" si="6"/>
        <v>970193</v>
      </c>
      <c r="J48" s="220">
        <f t="shared" si="6"/>
        <v>41681885</v>
      </c>
      <c r="K48" s="220">
        <f t="shared" si="6"/>
        <v>651867</v>
      </c>
      <c r="L48" s="220">
        <f t="shared" si="6"/>
        <v>651867</v>
      </c>
      <c r="M48" s="219">
        <f t="shared" si="6"/>
        <v>651867</v>
      </c>
      <c r="N48" s="219">
        <f t="shared" si="6"/>
        <v>1955601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43637486</v>
      </c>
      <c r="X48" s="220">
        <f t="shared" si="6"/>
        <v>28822392</v>
      </c>
      <c r="Y48" s="220">
        <f t="shared" si="6"/>
        <v>14815094</v>
      </c>
      <c r="Z48" s="221">
        <f>+IF(X48&lt;&gt;0,+(Y48/X48)*100,0)</f>
        <v>51.401334073868675</v>
      </c>
      <c r="AA48" s="222">
        <f>SUM(AA46:AA47)</f>
        <v>82964635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10500000</v>
      </c>
      <c r="F5" s="100">
        <f t="shared" si="0"/>
        <v>10500000</v>
      </c>
      <c r="G5" s="100">
        <f t="shared" si="0"/>
        <v>1224025</v>
      </c>
      <c r="H5" s="100">
        <f t="shared" si="0"/>
        <v>0</v>
      </c>
      <c r="I5" s="100">
        <f t="shared" si="0"/>
        <v>527194</v>
      </c>
      <c r="J5" s="100">
        <f t="shared" si="0"/>
        <v>1751219</v>
      </c>
      <c r="K5" s="100">
        <f t="shared" si="0"/>
        <v>27028</v>
      </c>
      <c r="L5" s="100">
        <f t="shared" si="0"/>
        <v>27028</v>
      </c>
      <c r="M5" s="100">
        <f t="shared" si="0"/>
        <v>0</v>
      </c>
      <c r="N5" s="100">
        <f t="shared" si="0"/>
        <v>54056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1805275</v>
      </c>
      <c r="X5" s="100">
        <f t="shared" si="0"/>
        <v>0</v>
      </c>
      <c r="Y5" s="100">
        <f t="shared" si="0"/>
        <v>1805275</v>
      </c>
      <c r="Z5" s="137">
        <f>+IF(X5&lt;&gt;0,+(Y5/X5)*100,0)</f>
        <v>0</v>
      </c>
      <c r="AA5" s="153">
        <f>SUM(AA6:AA8)</f>
        <v>10500000</v>
      </c>
    </row>
    <row r="6" spans="1:27" ht="12.75">
      <c r="A6" s="138" t="s">
        <v>75</v>
      </c>
      <c r="B6" s="136"/>
      <c r="C6" s="155"/>
      <c r="D6" s="155"/>
      <c r="E6" s="156">
        <v>2000000</v>
      </c>
      <c r="F6" s="60">
        <v>2000000</v>
      </c>
      <c r="G6" s="60"/>
      <c r="H6" s="60"/>
      <c r="I6" s="60"/>
      <c r="J6" s="60"/>
      <c r="K6" s="60">
        <v>16999</v>
      </c>
      <c r="L6" s="60">
        <v>16999</v>
      </c>
      <c r="M6" s="60"/>
      <c r="N6" s="60">
        <v>33998</v>
      </c>
      <c r="O6" s="60"/>
      <c r="P6" s="60"/>
      <c r="Q6" s="60"/>
      <c r="R6" s="60"/>
      <c r="S6" s="60"/>
      <c r="T6" s="60"/>
      <c r="U6" s="60"/>
      <c r="V6" s="60"/>
      <c r="W6" s="60">
        <v>33998</v>
      </c>
      <c r="X6" s="60"/>
      <c r="Y6" s="60">
        <v>33998</v>
      </c>
      <c r="Z6" s="140"/>
      <c r="AA6" s="62">
        <v>2000000</v>
      </c>
    </row>
    <row r="7" spans="1:27" ht="12.75">
      <c r="A7" s="138" t="s">
        <v>76</v>
      </c>
      <c r="B7" s="136"/>
      <c r="C7" s="157"/>
      <c r="D7" s="157"/>
      <c r="E7" s="158">
        <v>8500000</v>
      </c>
      <c r="F7" s="159">
        <v>8500000</v>
      </c>
      <c r="G7" s="159"/>
      <c r="H7" s="159"/>
      <c r="I7" s="159">
        <v>80318</v>
      </c>
      <c r="J7" s="159">
        <v>80318</v>
      </c>
      <c r="K7" s="159">
        <v>10029</v>
      </c>
      <c r="L7" s="159">
        <v>10029</v>
      </c>
      <c r="M7" s="159"/>
      <c r="N7" s="159">
        <v>20058</v>
      </c>
      <c r="O7" s="159"/>
      <c r="P7" s="159"/>
      <c r="Q7" s="159"/>
      <c r="R7" s="159"/>
      <c r="S7" s="159"/>
      <c r="T7" s="159"/>
      <c r="U7" s="159"/>
      <c r="V7" s="159"/>
      <c r="W7" s="159">
        <v>100376</v>
      </c>
      <c r="X7" s="159"/>
      <c r="Y7" s="159">
        <v>100376</v>
      </c>
      <c r="Z7" s="141"/>
      <c r="AA7" s="225">
        <v>8500000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1224025</v>
      </c>
      <c r="H8" s="60"/>
      <c r="I8" s="60">
        <v>446876</v>
      </c>
      <c r="J8" s="60">
        <v>1670901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1670901</v>
      </c>
      <c r="X8" s="60"/>
      <c r="Y8" s="60">
        <v>1670901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1364830</v>
      </c>
      <c r="F9" s="100">
        <f t="shared" si="1"/>
        <v>1364830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1364830</v>
      </c>
    </row>
    <row r="10" spans="1:27" ht="12.75">
      <c r="A10" s="138" t="s">
        <v>79</v>
      </c>
      <c r="B10" s="136"/>
      <c r="C10" s="155"/>
      <c r="D10" s="155"/>
      <c r="E10" s="156">
        <v>200000</v>
      </c>
      <c r="F10" s="60">
        <v>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200000</v>
      </c>
    </row>
    <row r="11" spans="1:27" ht="12.75">
      <c r="A11" s="138" t="s">
        <v>80</v>
      </c>
      <c r="B11" s="136"/>
      <c r="C11" s="155"/>
      <c r="D11" s="155"/>
      <c r="E11" s="156">
        <v>1164830</v>
      </c>
      <c r="F11" s="60">
        <v>1164830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1164830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2958083</v>
      </c>
      <c r="F15" s="100">
        <f t="shared" si="2"/>
        <v>2958083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2958083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2958083</v>
      </c>
      <c r="F17" s="60">
        <v>2958083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2958083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31837887</v>
      </c>
      <c r="F19" s="100">
        <f t="shared" si="3"/>
        <v>31837887</v>
      </c>
      <c r="G19" s="100">
        <f t="shared" si="3"/>
        <v>0</v>
      </c>
      <c r="H19" s="100">
        <f t="shared" si="3"/>
        <v>0</v>
      </c>
      <c r="I19" s="100">
        <f t="shared" si="3"/>
        <v>1137209</v>
      </c>
      <c r="J19" s="100">
        <f t="shared" si="3"/>
        <v>1137209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1137209</v>
      </c>
      <c r="X19" s="100">
        <f t="shared" si="3"/>
        <v>0</v>
      </c>
      <c r="Y19" s="100">
        <f t="shared" si="3"/>
        <v>1137209</v>
      </c>
      <c r="Z19" s="137">
        <f>+IF(X19&lt;&gt;0,+(Y19/X19)*100,0)</f>
        <v>0</v>
      </c>
      <c r="AA19" s="102">
        <f>SUM(AA20:AA23)</f>
        <v>31837887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>
        <v>1137209</v>
      </c>
      <c r="J20" s="60">
        <v>1137209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1137209</v>
      </c>
      <c r="X20" s="60"/>
      <c r="Y20" s="60">
        <v>1137209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24301492</v>
      </c>
      <c r="F21" s="60">
        <v>24301492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>
        <v>24301492</v>
      </c>
    </row>
    <row r="22" spans="1:27" ht="12.75">
      <c r="A22" s="138" t="s">
        <v>91</v>
      </c>
      <c r="B22" s="136"/>
      <c r="C22" s="157"/>
      <c r="D22" s="157"/>
      <c r="E22" s="158">
        <v>7536395</v>
      </c>
      <c r="F22" s="159">
        <v>7536395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7536395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400000</v>
      </c>
      <c r="F24" s="100">
        <v>400000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400000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47060800</v>
      </c>
      <c r="F25" s="219">
        <f t="shared" si="4"/>
        <v>47060800</v>
      </c>
      <c r="G25" s="219">
        <f t="shared" si="4"/>
        <v>1224025</v>
      </c>
      <c r="H25" s="219">
        <f t="shared" si="4"/>
        <v>0</v>
      </c>
      <c r="I25" s="219">
        <f t="shared" si="4"/>
        <v>1664403</v>
      </c>
      <c r="J25" s="219">
        <f t="shared" si="4"/>
        <v>2888428</v>
      </c>
      <c r="K25" s="219">
        <f t="shared" si="4"/>
        <v>27028</v>
      </c>
      <c r="L25" s="219">
        <f t="shared" si="4"/>
        <v>27028</v>
      </c>
      <c r="M25" s="219">
        <f t="shared" si="4"/>
        <v>0</v>
      </c>
      <c r="N25" s="219">
        <f t="shared" si="4"/>
        <v>54056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2942484</v>
      </c>
      <c r="X25" s="219">
        <f t="shared" si="4"/>
        <v>0</v>
      </c>
      <c r="Y25" s="219">
        <f t="shared" si="4"/>
        <v>2942484</v>
      </c>
      <c r="Z25" s="231">
        <f>+IF(X25&lt;&gt;0,+(Y25/X25)*100,0)</f>
        <v>0</v>
      </c>
      <c r="AA25" s="232">
        <f>+AA5+AA9+AA15+AA19+AA24</f>
        <v>47060800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36360800</v>
      </c>
      <c r="F28" s="60">
        <v>36360800</v>
      </c>
      <c r="G28" s="60"/>
      <c r="H28" s="60"/>
      <c r="I28" s="60">
        <v>1137209</v>
      </c>
      <c r="J28" s="60">
        <v>1137209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1137209</v>
      </c>
      <c r="X28" s="60"/>
      <c r="Y28" s="60">
        <v>1137209</v>
      </c>
      <c r="Z28" s="140"/>
      <c r="AA28" s="155">
        <v>36360800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36360800</v>
      </c>
      <c r="F32" s="77">
        <f t="shared" si="5"/>
        <v>36360800</v>
      </c>
      <c r="G32" s="77">
        <f t="shared" si="5"/>
        <v>0</v>
      </c>
      <c r="H32" s="77">
        <f t="shared" si="5"/>
        <v>0</v>
      </c>
      <c r="I32" s="77">
        <f t="shared" si="5"/>
        <v>1137209</v>
      </c>
      <c r="J32" s="77">
        <f t="shared" si="5"/>
        <v>1137209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1137209</v>
      </c>
      <c r="X32" s="77">
        <f t="shared" si="5"/>
        <v>0</v>
      </c>
      <c r="Y32" s="77">
        <f t="shared" si="5"/>
        <v>1137209</v>
      </c>
      <c r="Z32" s="212">
        <f>+IF(X32&lt;&gt;0,+(Y32/X32)*100,0)</f>
        <v>0</v>
      </c>
      <c r="AA32" s="79">
        <f>SUM(AA28:AA31)</f>
        <v>36360800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10700000</v>
      </c>
      <c r="F35" s="60">
        <v>10700000</v>
      </c>
      <c r="G35" s="60">
        <v>1224025</v>
      </c>
      <c r="H35" s="60"/>
      <c r="I35" s="60">
        <v>527194</v>
      </c>
      <c r="J35" s="60">
        <v>1751219</v>
      </c>
      <c r="K35" s="60">
        <v>27028</v>
      </c>
      <c r="L35" s="60">
        <v>27028</v>
      </c>
      <c r="M35" s="60"/>
      <c r="N35" s="60">
        <v>54056</v>
      </c>
      <c r="O35" s="60"/>
      <c r="P35" s="60"/>
      <c r="Q35" s="60"/>
      <c r="R35" s="60"/>
      <c r="S35" s="60"/>
      <c r="T35" s="60"/>
      <c r="U35" s="60"/>
      <c r="V35" s="60"/>
      <c r="W35" s="60">
        <v>1805275</v>
      </c>
      <c r="X35" s="60">
        <v>2000000</v>
      </c>
      <c r="Y35" s="60">
        <v>-194725</v>
      </c>
      <c r="Z35" s="140">
        <v>-9.74</v>
      </c>
      <c r="AA35" s="62">
        <v>10700000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47060800</v>
      </c>
      <c r="F36" s="220">
        <f t="shared" si="6"/>
        <v>47060800</v>
      </c>
      <c r="G36" s="220">
        <f t="shared" si="6"/>
        <v>1224025</v>
      </c>
      <c r="H36" s="220">
        <f t="shared" si="6"/>
        <v>0</v>
      </c>
      <c r="I36" s="220">
        <f t="shared" si="6"/>
        <v>1664403</v>
      </c>
      <c r="J36" s="220">
        <f t="shared" si="6"/>
        <v>2888428</v>
      </c>
      <c r="K36" s="220">
        <f t="shared" si="6"/>
        <v>27028</v>
      </c>
      <c r="L36" s="220">
        <f t="shared" si="6"/>
        <v>27028</v>
      </c>
      <c r="M36" s="220">
        <f t="shared" si="6"/>
        <v>0</v>
      </c>
      <c r="N36" s="220">
        <f t="shared" si="6"/>
        <v>54056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2942484</v>
      </c>
      <c r="X36" s="220">
        <f t="shared" si="6"/>
        <v>2000000</v>
      </c>
      <c r="Y36" s="220">
        <f t="shared" si="6"/>
        <v>942484</v>
      </c>
      <c r="Z36" s="221">
        <f>+IF(X36&lt;&gt;0,+(Y36/X36)*100,0)</f>
        <v>47.1242</v>
      </c>
      <c r="AA36" s="239">
        <f>SUM(AA32:AA35)</f>
        <v>47060800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1720197</v>
      </c>
      <c r="F6" s="60">
        <v>1720197</v>
      </c>
      <c r="G6" s="60">
        <v>-4578973</v>
      </c>
      <c r="H6" s="60">
        <v>-4578973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860099</v>
      </c>
      <c r="Y6" s="60">
        <v>-860099</v>
      </c>
      <c r="Z6" s="140">
        <v>-100</v>
      </c>
      <c r="AA6" s="62">
        <v>1720197</v>
      </c>
    </row>
    <row r="7" spans="1:27" ht="12.75">
      <c r="A7" s="249" t="s">
        <v>144</v>
      </c>
      <c r="B7" s="182"/>
      <c r="C7" s="155"/>
      <c r="D7" s="155"/>
      <c r="E7" s="59">
        <v>626548</v>
      </c>
      <c r="F7" s="60">
        <v>626548</v>
      </c>
      <c r="G7" s="60">
        <v>1435460</v>
      </c>
      <c r="H7" s="60">
        <v>1435460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313274</v>
      </c>
      <c r="Y7" s="60">
        <v>-313274</v>
      </c>
      <c r="Z7" s="140">
        <v>-100</v>
      </c>
      <c r="AA7" s="62">
        <v>626548</v>
      </c>
    </row>
    <row r="8" spans="1:27" ht="12.75">
      <c r="A8" s="249" t="s">
        <v>145</v>
      </c>
      <c r="B8" s="182"/>
      <c r="C8" s="155"/>
      <c r="D8" s="155"/>
      <c r="E8" s="59">
        <v>67015089</v>
      </c>
      <c r="F8" s="60">
        <v>67015089</v>
      </c>
      <c r="G8" s="60">
        <v>1723508</v>
      </c>
      <c r="H8" s="60">
        <v>1723508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33507545</v>
      </c>
      <c r="Y8" s="60">
        <v>-33507545</v>
      </c>
      <c r="Z8" s="140">
        <v>-100</v>
      </c>
      <c r="AA8" s="62">
        <v>67015089</v>
      </c>
    </row>
    <row r="9" spans="1:27" ht="12.75">
      <c r="A9" s="249" t="s">
        <v>146</v>
      </c>
      <c r="B9" s="182"/>
      <c r="C9" s="155"/>
      <c r="D9" s="155"/>
      <c r="E9" s="59">
        <v>5283210</v>
      </c>
      <c r="F9" s="60">
        <v>5283210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2641605</v>
      </c>
      <c r="Y9" s="60">
        <v>-2641605</v>
      </c>
      <c r="Z9" s="140">
        <v>-100</v>
      </c>
      <c r="AA9" s="62">
        <v>5283210</v>
      </c>
    </row>
    <row r="10" spans="1:27" ht="12.75">
      <c r="A10" s="249" t="s">
        <v>147</v>
      </c>
      <c r="B10" s="182"/>
      <c r="C10" s="155"/>
      <c r="D10" s="155"/>
      <c r="E10" s="59">
        <v>42988</v>
      </c>
      <c r="F10" s="60">
        <v>42988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21494</v>
      </c>
      <c r="Y10" s="159">
        <v>-21494</v>
      </c>
      <c r="Z10" s="141">
        <v>-100</v>
      </c>
      <c r="AA10" s="225">
        <v>42988</v>
      </c>
    </row>
    <row r="11" spans="1:27" ht="12.75">
      <c r="A11" s="249" t="s">
        <v>148</v>
      </c>
      <c r="B11" s="182"/>
      <c r="C11" s="155"/>
      <c r="D11" s="155"/>
      <c r="E11" s="59">
        <v>477164</v>
      </c>
      <c r="F11" s="60">
        <v>477164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238582</v>
      </c>
      <c r="Y11" s="60">
        <v>-238582</v>
      </c>
      <c r="Z11" s="140">
        <v>-100</v>
      </c>
      <c r="AA11" s="62">
        <v>477164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75165196</v>
      </c>
      <c r="F12" s="73">
        <f t="shared" si="0"/>
        <v>75165196</v>
      </c>
      <c r="G12" s="73">
        <f t="shared" si="0"/>
        <v>-1420005</v>
      </c>
      <c r="H12" s="73">
        <f t="shared" si="0"/>
        <v>-1420005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37582599</v>
      </c>
      <c r="Y12" s="73">
        <f t="shared" si="0"/>
        <v>-37582599</v>
      </c>
      <c r="Z12" s="170">
        <f>+IF(X12&lt;&gt;0,+(Y12/X12)*100,0)</f>
        <v>-100</v>
      </c>
      <c r="AA12" s="74">
        <f>SUM(AA6:AA11)</f>
        <v>75165196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76875883</v>
      </c>
      <c r="F17" s="60">
        <v>76875883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38437942</v>
      </c>
      <c r="Y17" s="60">
        <v>-38437942</v>
      </c>
      <c r="Z17" s="140">
        <v>-100</v>
      </c>
      <c r="AA17" s="62">
        <v>76875883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793997081</v>
      </c>
      <c r="F19" s="60">
        <v>793997081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396998541</v>
      </c>
      <c r="Y19" s="60">
        <v>-396998541</v>
      </c>
      <c r="Z19" s="140">
        <v>-100</v>
      </c>
      <c r="AA19" s="62">
        <v>793997081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363633</v>
      </c>
      <c r="F22" s="60">
        <v>363633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181817</v>
      </c>
      <c r="Y22" s="60">
        <v>-181817</v>
      </c>
      <c r="Z22" s="140">
        <v>-100</v>
      </c>
      <c r="AA22" s="62">
        <v>363633</v>
      </c>
    </row>
    <row r="23" spans="1:27" ht="12.75">
      <c r="A23" s="249" t="s">
        <v>158</v>
      </c>
      <c r="B23" s="182"/>
      <c r="C23" s="155"/>
      <c r="D23" s="155"/>
      <c r="E23" s="59">
        <v>357753</v>
      </c>
      <c r="F23" s="60">
        <v>357753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178877</v>
      </c>
      <c r="Y23" s="159">
        <v>-178877</v>
      </c>
      <c r="Z23" s="141">
        <v>-100</v>
      </c>
      <c r="AA23" s="225">
        <v>357753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871594350</v>
      </c>
      <c r="F24" s="77">
        <f t="shared" si="1"/>
        <v>871594350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435797177</v>
      </c>
      <c r="Y24" s="77">
        <f t="shared" si="1"/>
        <v>-435797177</v>
      </c>
      <c r="Z24" s="212">
        <f>+IF(X24&lt;&gt;0,+(Y24/X24)*100,0)</f>
        <v>-100</v>
      </c>
      <c r="AA24" s="79">
        <f>SUM(AA15:AA23)</f>
        <v>871594350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946759546</v>
      </c>
      <c r="F25" s="73">
        <f t="shared" si="2"/>
        <v>946759546</v>
      </c>
      <c r="G25" s="73">
        <f t="shared" si="2"/>
        <v>-1420005</v>
      </c>
      <c r="H25" s="73">
        <f t="shared" si="2"/>
        <v>-1420005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473379776</v>
      </c>
      <c r="Y25" s="73">
        <f t="shared" si="2"/>
        <v>-473379776</v>
      </c>
      <c r="Z25" s="170">
        <f>+IF(X25&lt;&gt;0,+(Y25/X25)*100,0)</f>
        <v>-100</v>
      </c>
      <c r="AA25" s="74">
        <f>+AA12+AA24</f>
        <v>946759546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769786</v>
      </c>
      <c r="F29" s="60">
        <v>769786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384893</v>
      </c>
      <c r="Y29" s="60">
        <v>-384893</v>
      </c>
      <c r="Z29" s="140">
        <v>-100</v>
      </c>
      <c r="AA29" s="62">
        <v>769786</v>
      </c>
    </row>
    <row r="30" spans="1:27" ht="12.75">
      <c r="A30" s="249" t="s">
        <v>52</v>
      </c>
      <c r="B30" s="182"/>
      <c r="C30" s="155"/>
      <c r="D30" s="155"/>
      <c r="E30" s="59">
        <v>858108</v>
      </c>
      <c r="F30" s="60">
        <v>858108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429054</v>
      </c>
      <c r="Y30" s="60">
        <v>-429054</v>
      </c>
      <c r="Z30" s="140">
        <v>-100</v>
      </c>
      <c r="AA30" s="62">
        <v>858108</v>
      </c>
    </row>
    <row r="31" spans="1:27" ht="12.75">
      <c r="A31" s="249" t="s">
        <v>163</v>
      </c>
      <c r="B31" s="182"/>
      <c r="C31" s="155"/>
      <c r="D31" s="155"/>
      <c r="E31" s="59">
        <v>1565972</v>
      </c>
      <c r="F31" s="60">
        <v>1565972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782986</v>
      </c>
      <c r="Y31" s="60">
        <v>-782986</v>
      </c>
      <c r="Z31" s="140">
        <v>-100</v>
      </c>
      <c r="AA31" s="62">
        <v>1565972</v>
      </c>
    </row>
    <row r="32" spans="1:27" ht="12.75">
      <c r="A32" s="249" t="s">
        <v>164</v>
      </c>
      <c r="B32" s="182"/>
      <c r="C32" s="155"/>
      <c r="D32" s="155"/>
      <c r="E32" s="59">
        <v>77355737</v>
      </c>
      <c r="F32" s="60">
        <v>77355737</v>
      </c>
      <c r="G32" s="60">
        <v>9242908</v>
      </c>
      <c r="H32" s="60">
        <v>9242908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38677869</v>
      </c>
      <c r="Y32" s="60">
        <v>-38677869</v>
      </c>
      <c r="Z32" s="140">
        <v>-100</v>
      </c>
      <c r="AA32" s="62">
        <v>77355737</v>
      </c>
    </row>
    <row r="33" spans="1:27" ht="12.75">
      <c r="A33" s="249" t="s">
        <v>165</v>
      </c>
      <c r="B33" s="182"/>
      <c r="C33" s="155"/>
      <c r="D33" s="155"/>
      <c r="E33" s="59">
        <v>902836</v>
      </c>
      <c r="F33" s="60">
        <v>902836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451418</v>
      </c>
      <c r="Y33" s="60">
        <v>-451418</v>
      </c>
      <c r="Z33" s="140">
        <v>-100</v>
      </c>
      <c r="AA33" s="62">
        <v>902836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81452439</v>
      </c>
      <c r="F34" s="73">
        <f t="shared" si="3"/>
        <v>81452439</v>
      </c>
      <c r="G34" s="73">
        <f t="shared" si="3"/>
        <v>9242908</v>
      </c>
      <c r="H34" s="73">
        <f t="shared" si="3"/>
        <v>9242908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40726220</v>
      </c>
      <c r="Y34" s="73">
        <f t="shared" si="3"/>
        <v>-40726220</v>
      </c>
      <c r="Z34" s="170">
        <f>+IF(X34&lt;&gt;0,+(Y34/X34)*100,0)</f>
        <v>-100</v>
      </c>
      <c r="AA34" s="74">
        <f>SUM(AA29:AA33)</f>
        <v>81452439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2656970</v>
      </c>
      <c r="F37" s="60">
        <v>2656970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1328485</v>
      </c>
      <c r="Y37" s="60">
        <v>-1328485</v>
      </c>
      <c r="Z37" s="140">
        <v>-100</v>
      </c>
      <c r="AA37" s="62">
        <v>2656970</v>
      </c>
    </row>
    <row r="38" spans="1:27" ht="12.75">
      <c r="A38" s="249" t="s">
        <v>165</v>
      </c>
      <c r="B38" s="182"/>
      <c r="C38" s="155"/>
      <c r="D38" s="155"/>
      <c r="E38" s="59">
        <v>31923760</v>
      </c>
      <c r="F38" s="60">
        <v>31923760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15961880</v>
      </c>
      <c r="Y38" s="60">
        <v>-15961880</v>
      </c>
      <c r="Z38" s="140">
        <v>-100</v>
      </c>
      <c r="AA38" s="62">
        <v>31923760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34580730</v>
      </c>
      <c r="F39" s="77">
        <f t="shared" si="4"/>
        <v>34580730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17290365</v>
      </c>
      <c r="Y39" s="77">
        <f t="shared" si="4"/>
        <v>-17290365</v>
      </c>
      <c r="Z39" s="212">
        <f>+IF(X39&lt;&gt;0,+(Y39/X39)*100,0)</f>
        <v>-100</v>
      </c>
      <c r="AA39" s="79">
        <f>SUM(AA37:AA38)</f>
        <v>34580730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116033169</v>
      </c>
      <c r="F40" s="73">
        <f t="shared" si="5"/>
        <v>116033169</v>
      </c>
      <c r="G40" s="73">
        <f t="shared" si="5"/>
        <v>9242908</v>
      </c>
      <c r="H40" s="73">
        <f t="shared" si="5"/>
        <v>9242908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58016585</v>
      </c>
      <c r="Y40" s="73">
        <f t="shared" si="5"/>
        <v>-58016585</v>
      </c>
      <c r="Z40" s="170">
        <f>+IF(X40&lt;&gt;0,+(Y40/X40)*100,0)</f>
        <v>-100</v>
      </c>
      <c r="AA40" s="74">
        <f>+AA34+AA39</f>
        <v>116033169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830726377</v>
      </c>
      <c r="F42" s="259">
        <f t="shared" si="6"/>
        <v>830726377</v>
      </c>
      <c r="G42" s="259">
        <f t="shared" si="6"/>
        <v>-10662913</v>
      </c>
      <c r="H42" s="259">
        <f t="shared" si="6"/>
        <v>-10662913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415363191</v>
      </c>
      <c r="Y42" s="259">
        <f t="shared" si="6"/>
        <v>-415363191</v>
      </c>
      <c r="Z42" s="260">
        <f>+IF(X42&lt;&gt;0,+(Y42/X42)*100,0)</f>
        <v>-100</v>
      </c>
      <c r="AA42" s="261">
        <f>+AA25-AA40</f>
        <v>830726377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830726378</v>
      </c>
      <c r="F45" s="60">
        <v>830726378</v>
      </c>
      <c r="G45" s="60">
        <v>-10662913</v>
      </c>
      <c r="H45" s="60">
        <v>-10662913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415363189</v>
      </c>
      <c r="Y45" s="60">
        <v>-415363189</v>
      </c>
      <c r="Z45" s="139">
        <v>-100</v>
      </c>
      <c r="AA45" s="62">
        <v>830726378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830726378</v>
      </c>
      <c r="F48" s="219">
        <f t="shared" si="7"/>
        <v>830726378</v>
      </c>
      <c r="G48" s="219">
        <f t="shared" si="7"/>
        <v>-10662913</v>
      </c>
      <c r="H48" s="219">
        <f t="shared" si="7"/>
        <v>-10662913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415363189</v>
      </c>
      <c r="Y48" s="219">
        <f t="shared" si="7"/>
        <v>-415363189</v>
      </c>
      <c r="Z48" s="265">
        <f>+IF(X48&lt;&gt;0,+(Y48/X48)*100,0)</f>
        <v>-100</v>
      </c>
      <c r="AA48" s="232">
        <f>SUM(AA45:AA47)</f>
        <v>830726378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25782667</v>
      </c>
      <c r="F6" s="60">
        <v>25782667</v>
      </c>
      <c r="G6" s="60">
        <v>1522252</v>
      </c>
      <c r="H6" s="60">
        <v>1126169</v>
      </c>
      <c r="I6" s="60">
        <v>917112</v>
      </c>
      <c r="J6" s="60">
        <v>3565533</v>
      </c>
      <c r="K6" s="60">
        <v>1415599</v>
      </c>
      <c r="L6" s="60">
        <v>1415599</v>
      </c>
      <c r="M6" s="60">
        <v>1415599</v>
      </c>
      <c r="N6" s="60">
        <v>4246797</v>
      </c>
      <c r="O6" s="60"/>
      <c r="P6" s="60"/>
      <c r="Q6" s="60"/>
      <c r="R6" s="60"/>
      <c r="S6" s="60"/>
      <c r="T6" s="60"/>
      <c r="U6" s="60"/>
      <c r="V6" s="60"/>
      <c r="W6" s="60">
        <v>7812330</v>
      </c>
      <c r="X6" s="60">
        <v>12839333</v>
      </c>
      <c r="Y6" s="60">
        <v>-5027003</v>
      </c>
      <c r="Z6" s="140">
        <v>-39.15</v>
      </c>
      <c r="AA6" s="62">
        <v>25782667</v>
      </c>
    </row>
    <row r="7" spans="1:27" ht="12.75">
      <c r="A7" s="249" t="s">
        <v>32</v>
      </c>
      <c r="B7" s="182"/>
      <c r="C7" s="155"/>
      <c r="D7" s="155"/>
      <c r="E7" s="59">
        <v>42298000</v>
      </c>
      <c r="F7" s="60">
        <v>42298000</v>
      </c>
      <c r="G7" s="60">
        <v>1058460</v>
      </c>
      <c r="H7" s="60">
        <v>1587820</v>
      </c>
      <c r="I7" s="60">
        <v>1006736</v>
      </c>
      <c r="J7" s="60">
        <v>3653016</v>
      </c>
      <c r="K7" s="60">
        <v>1421441</v>
      </c>
      <c r="L7" s="60">
        <v>1421441</v>
      </c>
      <c r="M7" s="60">
        <v>1421441</v>
      </c>
      <c r="N7" s="60">
        <v>4264323</v>
      </c>
      <c r="O7" s="60"/>
      <c r="P7" s="60"/>
      <c r="Q7" s="60"/>
      <c r="R7" s="60"/>
      <c r="S7" s="60"/>
      <c r="T7" s="60"/>
      <c r="U7" s="60"/>
      <c r="V7" s="60"/>
      <c r="W7" s="60">
        <v>7917339</v>
      </c>
      <c r="X7" s="60">
        <v>8644147</v>
      </c>
      <c r="Y7" s="60">
        <v>-726808</v>
      </c>
      <c r="Z7" s="140">
        <v>-8.41</v>
      </c>
      <c r="AA7" s="62">
        <v>42298000</v>
      </c>
    </row>
    <row r="8" spans="1:27" ht="12.75">
      <c r="A8" s="249" t="s">
        <v>178</v>
      </c>
      <c r="B8" s="182"/>
      <c r="C8" s="155"/>
      <c r="D8" s="155"/>
      <c r="E8" s="59">
        <v>3129002</v>
      </c>
      <c r="F8" s="60">
        <v>3129002</v>
      </c>
      <c r="G8" s="60">
        <v>244639</v>
      </c>
      <c r="H8" s="60">
        <v>280223</v>
      </c>
      <c r="I8" s="60">
        <v>176588</v>
      </c>
      <c r="J8" s="60">
        <v>701450</v>
      </c>
      <c r="K8" s="60">
        <v>1181185</v>
      </c>
      <c r="L8" s="60">
        <v>1181185</v>
      </c>
      <c r="M8" s="60">
        <v>1181185</v>
      </c>
      <c r="N8" s="60">
        <v>3543555</v>
      </c>
      <c r="O8" s="60"/>
      <c r="P8" s="60"/>
      <c r="Q8" s="60"/>
      <c r="R8" s="60"/>
      <c r="S8" s="60"/>
      <c r="T8" s="60"/>
      <c r="U8" s="60"/>
      <c r="V8" s="60"/>
      <c r="W8" s="60">
        <v>4245005</v>
      </c>
      <c r="X8" s="60">
        <v>1490913</v>
      </c>
      <c r="Y8" s="60">
        <v>2754092</v>
      </c>
      <c r="Z8" s="140">
        <v>184.73</v>
      </c>
      <c r="AA8" s="62">
        <v>3129002</v>
      </c>
    </row>
    <row r="9" spans="1:27" ht="12.75">
      <c r="A9" s="249" t="s">
        <v>179</v>
      </c>
      <c r="B9" s="182"/>
      <c r="C9" s="155"/>
      <c r="D9" s="155"/>
      <c r="E9" s="59">
        <v>88779000</v>
      </c>
      <c r="F9" s="60">
        <v>88779000</v>
      </c>
      <c r="G9" s="60">
        <v>8000000</v>
      </c>
      <c r="H9" s="60">
        <v>38365000</v>
      </c>
      <c r="I9" s="60"/>
      <c r="J9" s="60">
        <v>46365000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46365000</v>
      </c>
      <c r="X9" s="60">
        <v>56335000</v>
      </c>
      <c r="Y9" s="60">
        <v>-9970000</v>
      </c>
      <c r="Z9" s="140">
        <v>-17.7</v>
      </c>
      <c r="AA9" s="62">
        <v>88779000</v>
      </c>
    </row>
    <row r="10" spans="1:27" ht="12.75">
      <c r="A10" s="249" t="s">
        <v>180</v>
      </c>
      <c r="B10" s="182"/>
      <c r="C10" s="155"/>
      <c r="D10" s="155"/>
      <c r="E10" s="59">
        <v>37064000</v>
      </c>
      <c r="F10" s="60">
        <v>37064000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10000000</v>
      </c>
      <c r="Y10" s="60">
        <v>-10000000</v>
      </c>
      <c r="Z10" s="140">
        <v>-100</v>
      </c>
      <c r="AA10" s="62">
        <v>37064000</v>
      </c>
    </row>
    <row r="11" spans="1:27" ht="12.75">
      <c r="A11" s="249" t="s">
        <v>181</v>
      </c>
      <c r="B11" s="182"/>
      <c r="C11" s="155"/>
      <c r="D11" s="155"/>
      <c r="E11" s="59">
        <v>20695000</v>
      </c>
      <c r="F11" s="60">
        <v>20695000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10606942</v>
      </c>
      <c r="Y11" s="60">
        <v>-10606942</v>
      </c>
      <c r="Z11" s="140">
        <v>-100</v>
      </c>
      <c r="AA11" s="62">
        <v>20695000</v>
      </c>
    </row>
    <row r="12" spans="1:27" ht="12.75">
      <c r="A12" s="249" t="s">
        <v>182</v>
      </c>
      <c r="B12" s="182"/>
      <c r="C12" s="155"/>
      <c r="D12" s="155"/>
      <c r="E12" s="59">
        <v>2655000</v>
      </c>
      <c r="F12" s="60">
        <v>2655000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1319667</v>
      </c>
      <c r="Y12" s="60">
        <v>-1319667</v>
      </c>
      <c r="Z12" s="140">
        <v>-100</v>
      </c>
      <c r="AA12" s="62">
        <v>2655000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-175477132</v>
      </c>
      <c r="F14" s="60">
        <v>-175477132</v>
      </c>
      <c r="G14" s="60">
        <v>-17126492</v>
      </c>
      <c r="H14" s="60">
        <v>-48913892</v>
      </c>
      <c r="I14" s="60">
        <v>-15198936</v>
      </c>
      <c r="J14" s="60">
        <v>-81239320</v>
      </c>
      <c r="K14" s="60">
        <v>-13362399</v>
      </c>
      <c r="L14" s="60">
        <v>-13362399</v>
      </c>
      <c r="M14" s="60">
        <v>-13362399</v>
      </c>
      <c r="N14" s="60">
        <v>-40087197</v>
      </c>
      <c r="O14" s="60"/>
      <c r="P14" s="60"/>
      <c r="Q14" s="60"/>
      <c r="R14" s="60"/>
      <c r="S14" s="60"/>
      <c r="T14" s="60"/>
      <c r="U14" s="60"/>
      <c r="V14" s="60"/>
      <c r="W14" s="60">
        <v>-121326517</v>
      </c>
      <c r="X14" s="60">
        <v>-72496636</v>
      </c>
      <c r="Y14" s="60">
        <v>-48829881</v>
      </c>
      <c r="Z14" s="140">
        <v>67.35</v>
      </c>
      <c r="AA14" s="62">
        <v>-175477132</v>
      </c>
    </row>
    <row r="15" spans="1:27" ht="12.75">
      <c r="A15" s="249" t="s">
        <v>40</v>
      </c>
      <c r="B15" s="182"/>
      <c r="C15" s="155"/>
      <c r="D15" s="155"/>
      <c r="E15" s="59">
        <v>-3000000</v>
      </c>
      <c r="F15" s="60">
        <v>-3000000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-1181195</v>
      </c>
      <c r="Y15" s="60">
        <v>1181195</v>
      </c>
      <c r="Z15" s="140">
        <v>-100</v>
      </c>
      <c r="AA15" s="62">
        <v>-3000000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41925537</v>
      </c>
      <c r="F17" s="73">
        <f t="shared" si="0"/>
        <v>41925537</v>
      </c>
      <c r="G17" s="73">
        <f t="shared" si="0"/>
        <v>-6301141</v>
      </c>
      <c r="H17" s="73">
        <f t="shared" si="0"/>
        <v>-7554680</v>
      </c>
      <c r="I17" s="73">
        <f t="shared" si="0"/>
        <v>-13098500</v>
      </c>
      <c r="J17" s="73">
        <f t="shared" si="0"/>
        <v>-26954321</v>
      </c>
      <c r="K17" s="73">
        <f t="shared" si="0"/>
        <v>-9344174</v>
      </c>
      <c r="L17" s="73">
        <f t="shared" si="0"/>
        <v>-9344174</v>
      </c>
      <c r="M17" s="73">
        <f t="shared" si="0"/>
        <v>-9344174</v>
      </c>
      <c r="N17" s="73">
        <f t="shared" si="0"/>
        <v>-28032522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-54986843</v>
      </c>
      <c r="X17" s="73">
        <f t="shared" si="0"/>
        <v>27558171</v>
      </c>
      <c r="Y17" s="73">
        <f t="shared" si="0"/>
        <v>-82545014</v>
      </c>
      <c r="Z17" s="170">
        <f>+IF(X17&lt;&gt;0,+(Y17/X17)*100,0)</f>
        <v>-299.5300885534094</v>
      </c>
      <c r="AA17" s="74">
        <f>SUM(AA6:AA16)</f>
        <v>41925537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6371000</v>
      </c>
      <c r="H24" s="60">
        <v>7299000</v>
      </c>
      <c r="I24" s="60">
        <v>15016000</v>
      </c>
      <c r="J24" s="60">
        <v>28686000</v>
      </c>
      <c r="K24" s="60">
        <v>9306000</v>
      </c>
      <c r="L24" s="60">
        <v>9306000</v>
      </c>
      <c r="M24" s="60">
        <v>9306000</v>
      </c>
      <c r="N24" s="60">
        <v>27918000</v>
      </c>
      <c r="O24" s="60"/>
      <c r="P24" s="60"/>
      <c r="Q24" s="60"/>
      <c r="R24" s="60"/>
      <c r="S24" s="60"/>
      <c r="T24" s="60"/>
      <c r="U24" s="60"/>
      <c r="V24" s="60"/>
      <c r="W24" s="60">
        <v>56604000</v>
      </c>
      <c r="X24" s="60"/>
      <c r="Y24" s="60">
        <v>56604000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-42060800</v>
      </c>
      <c r="F26" s="60">
        <v>-42060800</v>
      </c>
      <c r="G26" s="60"/>
      <c r="H26" s="60"/>
      <c r="I26" s="60">
        <v>-1664403</v>
      </c>
      <c r="J26" s="60">
        <v>-1664403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-1664403</v>
      </c>
      <c r="X26" s="60">
        <v>-12763000</v>
      </c>
      <c r="Y26" s="60">
        <v>11098597</v>
      </c>
      <c r="Z26" s="140">
        <v>-86.96</v>
      </c>
      <c r="AA26" s="62">
        <v>-42060800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-42060800</v>
      </c>
      <c r="F27" s="73">
        <f t="shared" si="1"/>
        <v>-42060800</v>
      </c>
      <c r="G27" s="73">
        <f t="shared" si="1"/>
        <v>6371000</v>
      </c>
      <c r="H27" s="73">
        <f t="shared" si="1"/>
        <v>7299000</v>
      </c>
      <c r="I27" s="73">
        <f t="shared" si="1"/>
        <v>13351597</v>
      </c>
      <c r="J27" s="73">
        <f t="shared" si="1"/>
        <v>27021597</v>
      </c>
      <c r="K27" s="73">
        <f t="shared" si="1"/>
        <v>9306000</v>
      </c>
      <c r="L27" s="73">
        <f t="shared" si="1"/>
        <v>9306000</v>
      </c>
      <c r="M27" s="73">
        <f t="shared" si="1"/>
        <v>9306000</v>
      </c>
      <c r="N27" s="73">
        <f t="shared" si="1"/>
        <v>27918000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54939597</v>
      </c>
      <c r="X27" s="73">
        <f t="shared" si="1"/>
        <v>-12763000</v>
      </c>
      <c r="Y27" s="73">
        <f t="shared" si="1"/>
        <v>67702597</v>
      </c>
      <c r="Z27" s="170">
        <f>+IF(X27&lt;&gt;0,+(Y27/X27)*100,0)</f>
        <v>-530.4598997100995</v>
      </c>
      <c r="AA27" s="74">
        <f>SUM(AA21:AA26)</f>
        <v>-42060800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-50000</v>
      </c>
      <c r="H35" s="60">
        <v>-50000</v>
      </c>
      <c r="I35" s="60">
        <v>-50000</v>
      </c>
      <c r="J35" s="60">
        <v>-150000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-150000</v>
      </c>
      <c r="X35" s="60"/>
      <c r="Y35" s="60">
        <v>-150000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-50000</v>
      </c>
      <c r="H36" s="73">
        <f t="shared" si="2"/>
        <v>-50000</v>
      </c>
      <c r="I36" s="73">
        <f t="shared" si="2"/>
        <v>-50000</v>
      </c>
      <c r="J36" s="73">
        <f t="shared" si="2"/>
        <v>-150000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-150000</v>
      </c>
      <c r="X36" s="73">
        <f t="shared" si="2"/>
        <v>0</v>
      </c>
      <c r="Y36" s="73">
        <f t="shared" si="2"/>
        <v>-150000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-135263</v>
      </c>
      <c r="F38" s="100">
        <f t="shared" si="3"/>
        <v>-135263</v>
      </c>
      <c r="G38" s="100">
        <f t="shared" si="3"/>
        <v>19859</v>
      </c>
      <c r="H38" s="100">
        <f t="shared" si="3"/>
        <v>-305680</v>
      </c>
      <c r="I38" s="100">
        <f t="shared" si="3"/>
        <v>203097</v>
      </c>
      <c r="J38" s="100">
        <f t="shared" si="3"/>
        <v>-82724</v>
      </c>
      <c r="K38" s="100">
        <f t="shared" si="3"/>
        <v>-38174</v>
      </c>
      <c r="L38" s="100">
        <f t="shared" si="3"/>
        <v>-38174</v>
      </c>
      <c r="M38" s="100">
        <f t="shared" si="3"/>
        <v>-38174</v>
      </c>
      <c r="N38" s="100">
        <f t="shared" si="3"/>
        <v>-114522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-197246</v>
      </c>
      <c r="X38" s="100">
        <f t="shared" si="3"/>
        <v>14795171</v>
      </c>
      <c r="Y38" s="100">
        <f t="shared" si="3"/>
        <v>-14992417</v>
      </c>
      <c r="Z38" s="137">
        <f>+IF(X38&lt;&gt;0,+(Y38/X38)*100,0)</f>
        <v>-101.33317823768309</v>
      </c>
      <c r="AA38" s="102">
        <f>+AA17+AA27+AA36</f>
        <v>-135263</v>
      </c>
    </row>
    <row r="39" spans="1:27" ht="12.75">
      <c r="A39" s="249" t="s">
        <v>200</v>
      </c>
      <c r="B39" s="182"/>
      <c r="C39" s="153"/>
      <c r="D39" s="153"/>
      <c r="E39" s="99">
        <v>528000</v>
      </c>
      <c r="F39" s="100">
        <v>528000</v>
      </c>
      <c r="G39" s="100">
        <v>348368</v>
      </c>
      <c r="H39" s="100">
        <v>368227</v>
      </c>
      <c r="I39" s="100">
        <v>62547</v>
      </c>
      <c r="J39" s="100">
        <v>348368</v>
      </c>
      <c r="K39" s="100">
        <v>265644</v>
      </c>
      <c r="L39" s="100">
        <v>227470</v>
      </c>
      <c r="M39" s="100">
        <v>189296</v>
      </c>
      <c r="N39" s="100">
        <v>265644</v>
      </c>
      <c r="O39" s="100"/>
      <c r="P39" s="100"/>
      <c r="Q39" s="100"/>
      <c r="R39" s="100"/>
      <c r="S39" s="100"/>
      <c r="T39" s="100"/>
      <c r="U39" s="100"/>
      <c r="V39" s="100"/>
      <c r="W39" s="100">
        <v>348368</v>
      </c>
      <c r="X39" s="100">
        <v>528000</v>
      </c>
      <c r="Y39" s="100">
        <v>-179632</v>
      </c>
      <c r="Z39" s="137">
        <v>-34.02</v>
      </c>
      <c r="AA39" s="102">
        <v>528000</v>
      </c>
    </row>
    <row r="40" spans="1:27" ht="12.75">
      <c r="A40" s="269" t="s">
        <v>201</v>
      </c>
      <c r="B40" s="256"/>
      <c r="C40" s="257"/>
      <c r="D40" s="257"/>
      <c r="E40" s="258">
        <v>392737</v>
      </c>
      <c r="F40" s="259">
        <v>392737</v>
      </c>
      <c r="G40" s="259">
        <v>368227</v>
      </c>
      <c r="H40" s="259">
        <v>62547</v>
      </c>
      <c r="I40" s="259">
        <v>265644</v>
      </c>
      <c r="J40" s="259">
        <v>265644</v>
      </c>
      <c r="K40" s="259">
        <v>227470</v>
      </c>
      <c r="L40" s="259">
        <v>189296</v>
      </c>
      <c r="M40" s="259">
        <v>151122</v>
      </c>
      <c r="N40" s="259">
        <v>151122</v>
      </c>
      <c r="O40" s="259"/>
      <c r="P40" s="259"/>
      <c r="Q40" s="259"/>
      <c r="R40" s="259"/>
      <c r="S40" s="259"/>
      <c r="T40" s="259"/>
      <c r="U40" s="259"/>
      <c r="V40" s="259"/>
      <c r="W40" s="259">
        <v>151122</v>
      </c>
      <c r="X40" s="259">
        <v>15323171</v>
      </c>
      <c r="Y40" s="259">
        <v>-15172049</v>
      </c>
      <c r="Z40" s="260">
        <v>-99.01</v>
      </c>
      <c r="AA40" s="261">
        <v>392737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45895970</v>
      </c>
      <c r="F5" s="106">
        <f t="shared" si="0"/>
        <v>45895970</v>
      </c>
      <c r="G5" s="106">
        <f t="shared" si="0"/>
        <v>1224025</v>
      </c>
      <c r="H5" s="106">
        <f t="shared" si="0"/>
        <v>0</v>
      </c>
      <c r="I5" s="106">
        <f t="shared" si="0"/>
        <v>1664403</v>
      </c>
      <c r="J5" s="106">
        <f t="shared" si="0"/>
        <v>2888428</v>
      </c>
      <c r="K5" s="106">
        <f t="shared" si="0"/>
        <v>27028</v>
      </c>
      <c r="L5" s="106">
        <f t="shared" si="0"/>
        <v>27028</v>
      </c>
      <c r="M5" s="106">
        <f t="shared" si="0"/>
        <v>0</v>
      </c>
      <c r="N5" s="106">
        <f t="shared" si="0"/>
        <v>54056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2942484</v>
      </c>
      <c r="X5" s="106">
        <f t="shared" si="0"/>
        <v>22947986</v>
      </c>
      <c r="Y5" s="106">
        <f t="shared" si="0"/>
        <v>-20005502</v>
      </c>
      <c r="Z5" s="201">
        <f>+IF(X5&lt;&gt;0,+(Y5/X5)*100,0)</f>
        <v>-87.17759371127384</v>
      </c>
      <c r="AA5" s="199">
        <f>SUM(AA11:AA18)</f>
        <v>45895970</v>
      </c>
    </row>
    <row r="6" spans="1:27" ht="12.75">
      <c r="A6" s="291" t="s">
        <v>206</v>
      </c>
      <c r="B6" s="142"/>
      <c r="C6" s="62"/>
      <c r="D6" s="156"/>
      <c r="E6" s="60">
        <v>2958083</v>
      </c>
      <c r="F6" s="60">
        <v>2958083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1479042</v>
      </c>
      <c r="Y6" s="60">
        <v>-1479042</v>
      </c>
      <c r="Z6" s="140">
        <v>-100</v>
      </c>
      <c r="AA6" s="155">
        <v>2958083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>
        <v>24301492</v>
      </c>
      <c r="F8" s="60">
        <v>24301492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12150746</v>
      </c>
      <c r="Y8" s="60">
        <v>-12150746</v>
      </c>
      <c r="Z8" s="140">
        <v>-100</v>
      </c>
      <c r="AA8" s="155">
        <v>24301492</v>
      </c>
    </row>
    <row r="9" spans="1:27" ht="12.75">
      <c r="A9" s="291" t="s">
        <v>209</v>
      </c>
      <c r="B9" s="142"/>
      <c r="C9" s="62"/>
      <c r="D9" s="156"/>
      <c r="E9" s="60">
        <v>7536395</v>
      </c>
      <c r="F9" s="60">
        <v>7536395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3768198</v>
      </c>
      <c r="Y9" s="60">
        <v>-3768198</v>
      </c>
      <c r="Z9" s="140">
        <v>-100</v>
      </c>
      <c r="AA9" s="155">
        <v>7536395</v>
      </c>
    </row>
    <row r="10" spans="1:27" ht="12.75">
      <c r="A10" s="291" t="s">
        <v>210</v>
      </c>
      <c r="B10" s="142"/>
      <c r="C10" s="62"/>
      <c r="D10" s="156"/>
      <c r="E10" s="60">
        <v>400000</v>
      </c>
      <c r="F10" s="60">
        <v>400000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</v>
      </c>
      <c r="Y10" s="60">
        <v>-200000</v>
      </c>
      <c r="Z10" s="140">
        <v>-100</v>
      </c>
      <c r="AA10" s="155">
        <v>400000</v>
      </c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35195970</v>
      </c>
      <c r="F11" s="295">
        <f t="shared" si="1"/>
        <v>35195970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17597986</v>
      </c>
      <c r="Y11" s="295">
        <f t="shared" si="1"/>
        <v>-17597986</v>
      </c>
      <c r="Z11" s="296">
        <f>+IF(X11&lt;&gt;0,+(Y11/X11)*100,0)</f>
        <v>-100</v>
      </c>
      <c r="AA11" s="297">
        <f>SUM(AA6:AA10)</f>
        <v>35195970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>
        <v>1137209</v>
      </c>
      <c r="J12" s="60">
        <v>1137209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1137209</v>
      </c>
      <c r="X12" s="60"/>
      <c r="Y12" s="60">
        <v>1137209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8700000</v>
      </c>
      <c r="F15" s="60">
        <v>8700000</v>
      </c>
      <c r="G15" s="60">
        <v>1224025</v>
      </c>
      <c r="H15" s="60"/>
      <c r="I15" s="60">
        <v>527194</v>
      </c>
      <c r="J15" s="60">
        <v>1751219</v>
      </c>
      <c r="K15" s="60">
        <v>27028</v>
      </c>
      <c r="L15" s="60">
        <v>27028</v>
      </c>
      <c r="M15" s="60"/>
      <c r="N15" s="60">
        <v>54056</v>
      </c>
      <c r="O15" s="60"/>
      <c r="P15" s="60"/>
      <c r="Q15" s="60"/>
      <c r="R15" s="60"/>
      <c r="S15" s="60"/>
      <c r="T15" s="60"/>
      <c r="U15" s="60"/>
      <c r="V15" s="60"/>
      <c r="W15" s="60">
        <v>1805275</v>
      </c>
      <c r="X15" s="60">
        <v>4350000</v>
      </c>
      <c r="Y15" s="60">
        <v>-2544725</v>
      </c>
      <c r="Z15" s="140">
        <v>-58.5</v>
      </c>
      <c r="AA15" s="155">
        <v>8700000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2000000</v>
      </c>
      <c r="F18" s="82">
        <v>2000000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1000000</v>
      </c>
      <c r="Y18" s="82">
        <v>-1000000</v>
      </c>
      <c r="Z18" s="270">
        <v>-100</v>
      </c>
      <c r="AA18" s="278">
        <v>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1164830</v>
      </c>
      <c r="F20" s="100">
        <f t="shared" si="2"/>
        <v>1164830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582415</v>
      </c>
      <c r="Y20" s="100">
        <f t="shared" si="2"/>
        <v>-582415</v>
      </c>
      <c r="Z20" s="137">
        <f>+IF(X20&lt;&gt;0,+(Y20/X20)*100,0)</f>
        <v>-100</v>
      </c>
      <c r="AA20" s="153">
        <f>SUM(AA26:AA33)</f>
        <v>1164830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1164830</v>
      </c>
      <c r="F27" s="60">
        <v>1164830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582415</v>
      </c>
      <c r="Y27" s="60">
        <v>-582415</v>
      </c>
      <c r="Z27" s="140">
        <v>-100</v>
      </c>
      <c r="AA27" s="155">
        <v>1164830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2958083</v>
      </c>
      <c r="F36" s="60">
        <f t="shared" si="4"/>
        <v>2958083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1479042</v>
      </c>
      <c r="Y36" s="60">
        <f t="shared" si="4"/>
        <v>-1479042</v>
      </c>
      <c r="Z36" s="140">
        <f aca="true" t="shared" si="5" ref="Z36:Z49">+IF(X36&lt;&gt;0,+(Y36/X36)*100,0)</f>
        <v>-100</v>
      </c>
      <c r="AA36" s="155">
        <f>AA6+AA21</f>
        <v>2958083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24301492</v>
      </c>
      <c r="F38" s="60">
        <f t="shared" si="4"/>
        <v>24301492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12150746</v>
      </c>
      <c r="Y38" s="60">
        <f t="shared" si="4"/>
        <v>-12150746</v>
      </c>
      <c r="Z38" s="140">
        <f t="shared" si="5"/>
        <v>-100</v>
      </c>
      <c r="AA38" s="155">
        <f>AA8+AA23</f>
        <v>24301492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7536395</v>
      </c>
      <c r="F39" s="60">
        <f t="shared" si="4"/>
        <v>7536395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3768198</v>
      </c>
      <c r="Y39" s="60">
        <f t="shared" si="4"/>
        <v>-3768198</v>
      </c>
      <c r="Z39" s="140">
        <f t="shared" si="5"/>
        <v>-100</v>
      </c>
      <c r="AA39" s="155">
        <f>AA9+AA24</f>
        <v>7536395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400000</v>
      </c>
      <c r="F40" s="60">
        <f t="shared" si="4"/>
        <v>400000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200000</v>
      </c>
      <c r="Y40" s="60">
        <f t="shared" si="4"/>
        <v>-200000</v>
      </c>
      <c r="Z40" s="140">
        <f t="shared" si="5"/>
        <v>-100</v>
      </c>
      <c r="AA40" s="155">
        <f>AA10+AA25</f>
        <v>400000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35195970</v>
      </c>
      <c r="F41" s="295">
        <f t="shared" si="6"/>
        <v>35195970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17597986</v>
      </c>
      <c r="Y41" s="295">
        <f t="shared" si="6"/>
        <v>-17597986</v>
      </c>
      <c r="Z41" s="296">
        <f t="shared" si="5"/>
        <v>-100</v>
      </c>
      <c r="AA41" s="297">
        <f>SUM(AA36:AA40)</f>
        <v>35195970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1164830</v>
      </c>
      <c r="F42" s="54">
        <f t="shared" si="7"/>
        <v>1164830</v>
      </c>
      <c r="G42" s="54">
        <f t="shared" si="7"/>
        <v>0</v>
      </c>
      <c r="H42" s="54">
        <f t="shared" si="7"/>
        <v>0</v>
      </c>
      <c r="I42" s="54">
        <f t="shared" si="7"/>
        <v>1137209</v>
      </c>
      <c r="J42" s="54">
        <f t="shared" si="7"/>
        <v>1137209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1137209</v>
      </c>
      <c r="X42" s="54">
        <f t="shared" si="7"/>
        <v>582415</v>
      </c>
      <c r="Y42" s="54">
        <f t="shared" si="7"/>
        <v>554794</v>
      </c>
      <c r="Z42" s="184">
        <f t="shared" si="5"/>
        <v>95.25750538705219</v>
      </c>
      <c r="AA42" s="130">
        <f aca="true" t="shared" si="8" ref="AA42:AA48">AA12+AA27</f>
        <v>1164830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8700000</v>
      </c>
      <c r="F45" s="54">
        <f t="shared" si="7"/>
        <v>8700000</v>
      </c>
      <c r="G45" s="54">
        <f t="shared" si="7"/>
        <v>1224025</v>
      </c>
      <c r="H45" s="54">
        <f t="shared" si="7"/>
        <v>0</v>
      </c>
      <c r="I45" s="54">
        <f t="shared" si="7"/>
        <v>527194</v>
      </c>
      <c r="J45" s="54">
        <f t="shared" si="7"/>
        <v>1751219</v>
      </c>
      <c r="K45" s="54">
        <f t="shared" si="7"/>
        <v>27028</v>
      </c>
      <c r="L45" s="54">
        <f t="shared" si="7"/>
        <v>27028</v>
      </c>
      <c r="M45" s="54">
        <f t="shared" si="7"/>
        <v>0</v>
      </c>
      <c r="N45" s="54">
        <f t="shared" si="7"/>
        <v>54056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1805275</v>
      </c>
      <c r="X45" s="54">
        <f t="shared" si="7"/>
        <v>4350000</v>
      </c>
      <c r="Y45" s="54">
        <f t="shared" si="7"/>
        <v>-2544725</v>
      </c>
      <c r="Z45" s="184">
        <f t="shared" si="5"/>
        <v>-58.499425287356324</v>
      </c>
      <c r="AA45" s="130">
        <f t="shared" si="8"/>
        <v>8700000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1000000</v>
      </c>
      <c r="Y48" s="54">
        <f t="shared" si="7"/>
        <v>-1000000</v>
      </c>
      <c r="Z48" s="184">
        <f t="shared" si="5"/>
        <v>-100</v>
      </c>
      <c r="AA48" s="130">
        <f t="shared" si="8"/>
        <v>2000000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47060800</v>
      </c>
      <c r="F49" s="220">
        <f t="shared" si="9"/>
        <v>47060800</v>
      </c>
      <c r="G49" s="220">
        <f t="shared" si="9"/>
        <v>1224025</v>
      </c>
      <c r="H49" s="220">
        <f t="shared" si="9"/>
        <v>0</v>
      </c>
      <c r="I49" s="220">
        <f t="shared" si="9"/>
        <v>1664403</v>
      </c>
      <c r="J49" s="220">
        <f t="shared" si="9"/>
        <v>2888428</v>
      </c>
      <c r="K49" s="220">
        <f t="shared" si="9"/>
        <v>27028</v>
      </c>
      <c r="L49" s="220">
        <f t="shared" si="9"/>
        <v>27028</v>
      </c>
      <c r="M49" s="220">
        <f t="shared" si="9"/>
        <v>0</v>
      </c>
      <c r="N49" s="220">
        <f t="shared" si="9"/>
        <v>54056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2942484</v>
      </c>
      <c r="X49" s="220">
        <f t="shared" si="9"/>
        <v>23530401</v>
      </c>
      <c r="Y49" s="220">
        <f t="shared" si="9"/>
        <v>-20587917</v>
      </c>
      <c r="Z49" s="221">
        <f t="shared" si="5"/>
        <v>-87.49496874277663</v>
      </c>
      <c r="AA49" s="222">
        <f>SUM(AA41:AA48)</f>
        <v>47060800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12534500</v>
      </c>
      <c r="F51" s="54">
        <f t="shared" si="10"/>
        <v>12534500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6267250</v>
      </c>
      <c r="Y51" s="54">
        <f t="shared" si="10"/>
        <v>-6267250</v>
      </c>
      <c r="Z51" s="184">
        <f>+IF(X51&lt;&gt;0,+(Y51/X51)*100,0)</f>
        <v>-100</v>
      </c>
      <c r="AA51" s="130">
        <f>SUM(AA57:AA61)</f>
        <v>12534500</v>
      </c>
    </row>
    <row r="52" spans="1:27" ht="12.75">
      <c r="A52" s="310" t="s">
        <v>206</v>
      </c>
      <c r="B52" s="142"/>
      <c r="C52" s="62"/>
      <c r="D52" s="156"/>
      <c r="E52" s="60">
        <v>640000</v>
      </c>
      <c r="F52" s="60">
        <v>640000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320000</v>
      </c>
      <c r="Y52" s="60">
        <v>-320000</v>
      </c>
      <c r="Z52" s="140">
        <v>-100</v>
      </c>
      <c r="AA52" s="155">
        <v>640000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8350000</v>
      </c>
      <c r="F54" s="60">
        <v>8350000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4175000</v>
      </c>
      <c r="Y54" s="60">
        <v>-4175000</v>
      </c>
      <c r="Z54" s="140">
        <v>-100</v>
      </c>
      <c r="AA54" s="155">
        <v>8350000</v>
      </c>
    </row>
    <row r="55" spans="1:27" ht="12.75">
      <c r="A55" s="310" t="s">
        <v>209</v>
      </c>
      <c r="B55" s="142"/>
      <c r="C55" s="62"/>
      <c r="D55" s="156"/>
      <c r="E55" s="60">
        <v>285000</v>
      </c>
      <c r="F55" s="60">
        <v>285000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142500</v>
      </c>
      <c r="Y55" s="60">
        <v>-142500</v>
      </c>
      <c r="Z55" s="140">
        <v>-100</v>
      </c>
      <c r="AA55" s="155">
        <v>285000</v>
      </c>
    </row>
    <row r="56" spans="1:27" ht="12.75">
      <c r="A56" s="310" t="s">
        <v>210</v>
      </c>
      <c r="B56" s="142"/>
      <c r="C56" s="62"/>
      <c r="D56" s="156"/>
      <c r="E56" s="60">
        <v>280000</v>
      </c>
      <c r="F56" s="60">
        <v>280000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140000</v>
      </c>
      <c r="Y56" s="60">
        <v>-140000</v>
      </c>
      <c r="Z56" s="140">
        <v>-100</v>
      </c>
      <c r="AA56" s="155">
        <v>280000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9555000</v>
      </c>
      <c r="F57" s="295">
        <f t="shared" si="11"/>
        <v>9555000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4777500</v>
      </c>
      <c r="Y57" s="295">
        <f t="shared" si="11"/>
        <v>-4777500</v>
      </c>
      <c r="Z57" s="296">
        <f>+IF(X57&lt;&gt;0,+(Y57/X57)*100,0)</f>
        <v>-100</v>
      </c>
      <c r="AA57" s="297">
        <f>SUM(AA52:AA56)</f>
        <v>9555000</v>
      </c>
    </row>
    <row r="58" spans="1:27" ht="12.75">
      <c r="A58" s="311" t="s">
        <v>212</v>
      </c>
      <c r="B58" s="136"/>
      <c r="C58" s="62"/>
      <c r="D58" s="156"/>
      <c r="E58" s="60">
        <v>20000</v>
      </c>
      <c r="F58" s="60">
        <v>20000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10000</v>
      </c>
      <c r="Y58" s="60">
        <v>-10000</v>
      </c>
      <c r="Z58" s="140">
        <v>-100</v>
      </c>
      <c r="AA58" s="155">
        <v>20000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2959500</v>
      </c>
      <c r="F61" s="60">
        <v>2959500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1479750</v>
      </c>
      <c r="Y61" s="60">
        <v>-1479750</v>
      </c>
      <c r="Z61" s="140">
        <v>-100</v>
      </c>
      <c r="AA61" s="155">
        <v>2959500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12534500</v>
      </c>
      <c r="F68" s="60"/>
      <c r="G68" s="60">
        <v>6664500</v>
      </c>
      <c r="H68" s="60"/>
      <c r="I68" s="60">
        <v>6664500</v>
      </c>
      <c r="J68" s="60">
        <v>13329000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13329000</v>
      </c>
      <c r="X68" s="60"/>
      <c r="Y68" s="60">
        <v>13329000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12534500</v>
      </c>
      <c r="F69" s="220">
        <f t="shared" si="12"/>
        <v>0</v>
      </c>
      <c r="G69" s="220">
        <f t="shared" si="12"/>
        <v>6664500</v>
      </c>
      <c r="H69" s="220">
        <f t="shared" si="12"/>
        <v>0</v>
      </c>
      <c r="I69" s="220">
        <f t="shared" si="12"/>
        <v>6664500</v>
      </c>
      <c r="J69" s="220">
        <f t="shared" si="12"/>
        <v>13329000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13329000</v>
      </c>
      <c r="X69" s="220">
        <f t="shared" si="12"/>
        <v>0</v>
      </c>
      <c r="Y69" s="220">
        <f t="shared" si="12"/>
        <v>13329000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35195970</v>
      </c>
      <c r="F5" s="358">
        <f t="shared" si="0"/>
        <v>35195970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17597986</v>
      </c>
      <c r="Y5" s="358">
        <f t="shared" si="0"/>
        <v>-17597986</v>
      </c>
      <c r="Z5" s="359">
        <f>+IF(X5&lt;&gt;0,+(Y5/X5)*100,0)</f>
        <v>-100</v>
      </c>
      <c r="AA5" s="360">
        <f>+AA6+AA8+AA11+AA13+AA15</f>
        <v>35195970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2958083</v>
      </c>
      <c r="F6" s="59">
        <f t="shared" si="1"/>
        <v>2958083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1479042</v>
      </c>
      <c r="Y6" s="59">
        <f t="shared" si="1"/>
        <v>-1479042</v>
      </c>
      <c r="Z6" s="61">
        <f>+IF(X6&lt;&gt;0,+(Y6/X6)*100,0)</f>
        <v>-100</v>
      </c>
      <c r="AA6" s="62">
        <f t="shared" si="1"/>
        <v>2958083</v>
      </c>
    </row>
    <row r="7" spans="1:27" ht="12.75">
      <c r="A7" s="291" t="s">
        <v>230</v>
      </c>
      <c r="B7" s="142"/>
      <c r="C7" s="60"/>
      <c r="D7" s="340"/>
      <c r="E7" s="60">
        <v>2958083</v>
      </c>
      <c r="F7" s="59">
        <v>2958083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1479042</v>
      </c>
      <c r="Y7" s="59">
        <v>-1479042</v>
      </c>
      <c r="Z7" s="61">
        <v>-100</v>
      </c>
      <c r="AA7" s="62">
        <v>2958083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24301492</v>
      </c>
      <c r="F11" s="364">
        <f t="shared" si="3"/>
        <v>24301492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12150746</v>
      </c>
      <c r="Y11" s="364">
        <f t="shared" si="3"/>
        <v>-12150746</v>
      </c>
      <c r="Z11" s="365">
        <f>+IF(X11&lt;&gt;0,+(Y11/X11)*100,0)</f>
        <v>-100</v>
      </c>
      <c r="AA11" s="366">
        <f t="shared" si="3"/>
        <v>24301492</v>
      </c>
    </row>
    <row r="12" spans="1:27" ht="12.75">
      <c r="A12" s="291" t="s">
        <v>233</v>
      </c>
      <c r="B12" s="136"/>
      <c r="C12" s="60"/>
      <c r="D12" s="340"/>
      <c r="E12" s="60">
        <v>24301492</v>
      </c>
      <c r="F12" s="59">
        <v>24301492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12150746</v>
      </c>
      <c r="Y12" s="59">
        <v>-12150746</v>
      </c>
      <c r="Z12" s="61">
        <v>-100</v>
      </c>
      <c r="AA12" s="62">
        <v>24301492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7536395</v>
      </c>
      <c r="F13" s="342">
        <f t="shared" si="4"/>
        <v>7536395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3768198</v>
      </c>
      <c r="Y13" s="342">
        <f t="shared" si="4"/>
        <v>-3768198</v>
      </c>
      <c r="Z13" s="335">
        <f>+IF(X13&lt;&gt;0,+(Y13/X13)*100,0)</f>
        <v>-100</v>
      </c>
      <c r="AA13" s="273">
        <f t="shared" si="4"/>
        <v>7536395</v>
      </c>
    </row>
    <row r="14" spans="1:27" ht="12.75">
      <c r="A14" s="291" t="s">
        <v>234</v>
      </c>
      <c r="B14" s="136"/>
      <c r="C14" s="60"/>
      <c r="D14" s="340"/>
      <c r="E14" s="60">
        <v>7536395</v>
      </c>
      <c r="F14" s="59">
        <v>7536395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3768198</v>
      </c>
      <c r="Y14" s="59">
        <v>-3768198</v>
      </c>
      <c r="Z14" s="61">
        <v>-100</v>
      </c>
      <c r="AA14" s="62">
        <v>7536395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</v>
      </c>
      <c r="F15" s="59">
        <f t="shared" si="5"/>
        <v>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200000</v>
      </c>
      <c r="Y15" s="59">
        <f t="shared" si="5"/>
        <v>-200000</v>
      </c>
      <c r="Z15" s="61">
        <f>+IF(X15&lt;&gt;0,+(Y15/X15)*100,0)</f>
        <v>-100</v>
      </c>
      <c r="AA15" s="62">
        <f>SUM(AA16:AA20)</f>
        <v>400000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400000</v>
      </c>
      <c r="F20" s="59">
        <v>400000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200000</v>
      </c>
      <c r="Y20" s="59">
        <v>-200000</v>
      </c>
      <c r="Z20" s="61">
        <v>-100</v>
      </c>
      <c r="AA20" s="62">
        <v>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1137209</v>
      </c>
      <c r="J22" s="345">
        <f t="shared" si="6"/>
        <v>1137209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1137209</v>
      </c>
      <c r="X22" s="343">
        <f t="shared" si="6"/>
        <v>0</v>
      </c>
      <c r="Y22" s="345">
        <f t="shared" si="6"/>
        <v>1137209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1137209</v>
      </c>
      <c r="J32" s="59">
        <v>1137209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1137209</v>
      </c>
      <c r="X32" s="60"/>
      <c r="Y32" s="59">
        <v>1137209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8700000</v>
      </c>
      <c r="F40" s="345">
        <f t="shared" si="9"/>
        <v>8700000</v>
      </c>
      <c r="G40" s="345">
        <f t="shared" si="9"/>
        <v>1224025</v>
      </c>
      <c r="H40" s="343">
        <f t="shared" si="9"/>
        <v>0</v>
      </c>
      <c r="I40" s="343">
        <f t="shared" si="9"/>
        <v>527194</v>
      </c>
      <c r="J40" s="345">
        <f t="shared" si="9"/>
        <v>1751219</v>
      </c>
      <c r="K40" s="345">
        <f t="shared" si="9"/>
        <v>27028</v>
      </c>
      <c r="L40" s="343">
        <f t="shared" si="9"/>
        <v>27028</v>
      </c>
      <c r="M40" s="343">
        <f t="shared" si="9"/>
        <v>0</v>
      </c>
      <c r="N40" s="345">
        <f t="shared" si="9"/>
        <v>54056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1805275</v>
      </c>
      <c r="X40" s="343">
        <f t="shared" si="9"/>
        <v>4350000</v>
      </c>
      <c r="Y40" s="345">
        <f t="shared" si="9"/>
        <v>-2544725</v>
      </c>
      <c r="Z40" s="336">
        <f>+IF(X40&lt;&gt;0,+(Y40/X40)*100,0)</f>
        <v>-58.499425287356324</v>
      </c>
      <c r="AA40" s="350">
        <f>SUM(AA41:AA49)</f>
        <v>8700000</v>
      </c>
    </row>
    <row r="41" spans="1:27" ht="12.75">
      <c r="A41" s="361" t="s">
        <v>249</v>
      </c>
      <c r="B41" s="142"/>
      <c r="C41" s="362"/>
      <c r="D41" s="363"/>
      <c r="E41" s="362">
        <v>7000000</v>
      </c>
      <c r="F41" s="364">
        <v>7000000</v>
      </c>
      <c r="G41" s="364">
        <v>1224025</v>
      </c>
      <c r="H41" s="362"/>
      <c r="I41" s="362">
        <v>333385</v>
      </c>
      <c r="J41" s="364">
        <v>1557410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1557410</v>
      </c>
      <c r="X41" s="362">
        <v>3500000</v>
      </c>
      <c r="Y41" s="364">
        <v>-1942590</v>
      </c>
      <c r="Z41" s="365">
        <v>-55.5</v>
      </c>
      <c r="AA41" s="366">
        <v>7000000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1500000</v>
      </c>
      <c r="F44" s="53">
        <v>1500000</v>
      </c>
      <c r="G44" s="53"/>
      <c r="H44" s="54"/>
      <c r="I44" s="54">
        <v>80318</v>
      </c>
      <c r="J44" s="53">
        <v>80318</v>
      </c>
      <c r="K44" s="53">
        <v>27028</v>
      </c>
      <c r="L44" s="54">
        <v>27028</v>
      </c>
      <c r="M44" s="54"/>
      <c r="N44" s="53">
        <v>54056</v>
      </c>
      <c r="O44" s="53"/>
      <c r="P44" s="54"/>
      <c r="Q44" s="54"/>
      <c r="R44" s="53"/>
      <c r="S44" s="53"/>
      <c r="T44" s="54"/>
      <c r="U44" s="54"/>
      <c r="V44" s="53"/>
      <c r="W44" s="53">
        <v>134374</v>
      </c>
      <c r="X44" s="54">
        <v>750000</v>
      </c>
      <c r="Y44" s="53">
        <v>-615626</v>
      </c>
      <c r="Z44" s="94">
        <v>-82.08</v>
      </c>
      <c r="AA44" s="95">
        <v>1500000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200000</v>
      </c>
      <c r="F49" s="53">
        <v>200000</v>
      </c>
      <c r="G49" s="53"/>
      <c r="H49" s="54"/>
      <c r="I49" s="54">
        <v>113491</v>
      </c>
      <c r="J49" s="53">
        <v>113491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113491</v>
      </c>
      <c r="X49" s="54">
        <v>100000</v>
      </c>
      <c r="Y49" s="53">
        <v>13491</v>
      </c>
      <c r="Z49" s="94">
        <v>13.49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1000000</v>
      </c>
      <c r="Y57" s="345">
        <f t="shared" si="13"/>
        <v>-1000000</v>
      </c>
      <c r="Z57" s="336">
        <f>+IF(X57&lt;&gt;0,+(Y57/X57)*100,0)</f>
        <v>-100</v>
      </c>
      <c r="AA57" s="350">
        <f t="shared" si="13"/>
        <v>2000000</v>
      </c>
    </row>
    <row r="58" spans="1:27" ht="12.75">
      <c r="A58" s="361" t="s">
        <v>218</v>
      </c>
      <c r="B58" s="136"/>
      <c r="C58" s="60"/>
      <c r="D58" s="340"/>
      <c r="E58" s="60">
        <v>2000000</v>
      </c>
      <c r="F58" s="59">
        <v>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1000000</v>
      </c>
      <c r="Y58" s="59">
        <v>-1000000</v>
      </c>
      <c r="Z58" s="61">
        <v>-100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45895970</v>
      </c>
      <c r="F60" s="264">
        <f t="shared" si="14"/>
        <v>45895970</v>
      </c>
      <c r="G60" s="264">
        <f t="shared" si="14"/>
        <v>1224025</v>
      </c>
      <c r="H60" s="219">
        <f t="shared" si="14"/>
        <v>0</v>
      </c>
      <c r="I60" s="219">
        <f t="shared" si="14"/>
        <v>1664403</v>
      </c>
      <c r="J60" s="264">
        <f t="shared" si="14"/>
        <v>2888428</v>
      </c>
      <c r="K60" s="264">
        <f t="shared" si="14"/>
        <v>27028</v>
      </c>
      <c r="L60" s="219">
        <f t="shared" si="14"/>
        <v>27028</v>
      </c>
      <c r="M60" s="219">
        <f t="shared" si="14"/>
        <v>0</v>
      </c>
      <c r="N60" s="264">
        <f t="shared" si="14"/>
        <v>54056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2942484</v>
      </c>
      <c r="X60" s="219">
        <f t="shared" si="14"/>
        <v>22947986</v>
      </c>
      <c r="Y60" s="264">
        <f t="shared" si="14"/>
        <v>-20005502</v>
      </c>
      <c r="Z60" s="337">
        <f>+IF(X60&lt;&gt;0,+(Y60/X60)*100,0)</f>
        <v>-87.17759371127384</v>
      </c>
      <c r="AA60" s="232">
        <f>+AA57+AA54+AA51+AA40+AA37+AA34+AA22+AA5</f>
        <v>45895970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1164830</v>
      </c>
      <c r="F22" s="345">
        <f t="shared" si="6"/>
        <v>1164830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582415</v>
      </c>
      <c r="Y22" s="345">
        <f t="shared" si="6"/>
        <v>-582415</v>
      </c>
      <c r="Z22" s="336">
        <f>+IF(X22&lt;&gt;0,+(Y22/X22)*100,0)</f>
        <v>-100</v>
      </c>
      <c r="AA22" s="350">
        <f>SUM(AA23:AA32)</f>
        <v>1164830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1164830</v>
      </c>
      <c r="F24" s="59">
        <v>1164830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582415</v>
      </c>
      <c r="Y24" s="59">
        <v>-582415</v>
      </c>
      <c r="Z24" s="61">
        <v>-100</v>
      </c>
      <c r="AA24" s="62">
        <v>1164830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1164830</v>
      </c>
      <c r="F60" s="264">
        <f t="shared" si="14"/>
        <v>1164830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582415</v>
      </c>
      <c r="Y60" s="264">
        <f t="shared" si="14"/>
        <v>-582415</v>
      </c>
      <c r="Z60" s="337">
        <f>+IF(X60&lt;&gt;0,+(Y60/X60)*100,0)</f>
        <v>-100</v>
      </c>
      <c r="AA60" s="232">
        <f>+AA57+AA54+AA51+AA40+AA37+AA34+AA22+AA5</f>
        <v>1164830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2019-01-31T12:57:08Z</dcterms:created>
  <dcterms:modified xsi:type="dcterms:W3CDTF">2019-01-31T12:57:11Z</dcterms:modified>
  <cp:category/>
  <cp:version/>
  <cp:contentType/>
  <cp:contentStatus/>
</cp:coreProperties>
</file>