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<sst xmlns="http://schemas.openxmlformats.org/spreadsheetml/2006/main" count="859" uniqueCount="304">
  <si>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Midvaal(GT422)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</si>
  <si>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</si>
  <si>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</si>
  <si>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</si>
  <si>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</si>
  <si>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</si>
  <si>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</si>
  <si>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</si>
  <si>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</si>
  <si>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</si>
  <si>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</si>
  <si>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</si>
  <si>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</si>
  <si>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</si>
  <si>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</si>
  <si>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</si>
  <si>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</si>
  <si>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</si>
  <si>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</si>
  <si>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</si>
  <si>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</si>
  <si>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</si>
  <si>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</si>
  <si>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</si>
  <si>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</si>
  <si>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</si>
  <si>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</si>
  <si>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</si>
  <si>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</si>
  <si>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</si>
  <si>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</si>
  <si>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</si>
  <si>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</si>
  <si>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</si>
  <si>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</si>
  <si>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</si>
  <si>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</si>
  <si>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</si>
  <si>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</si>
  <si>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</si>
  <si>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</si>
  <si>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</si>
  <si>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</si>
  <si>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</si>
  <si>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</si>
  <si>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</si>
  <si>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</si>
  <si>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</si>
  <si>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</si>
  <si>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</si>
  <si>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</si>
  <si>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</si>
  <si>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</si>
  <si>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</si>
  <si>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</si>
  <si>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</si>
  <si>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</si>
  <si>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</si>
  <si>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</si>
  <si>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</si>
  <si>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</si>
  <si>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</si>
  <si>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</si>
  <si>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</si>
  <si>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</si>
  <si>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</si>
  <si>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</si>
  <si>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</si>
  <si>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</si>
  <si>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</si>
  <si>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</si>
  <si>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</si>
  <si>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</si>
  <si>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</si>
  <si>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</si>
  <si>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</si>
  <si>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</si>
  <si>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</si>
  <si>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</si>
  <si>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</si>
  <si>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</si>
  <si>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</si>
  <si>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</si>
  <si>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</si>
  <si>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</si>
  <si>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</si>
  <si>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</si>
  <si>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</si>
  <si>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</si>
  <si>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</si>
  <si>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</si>
  <si>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</si>
  <si>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</si>
  <si>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</si>
  <si>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</si>
  <si>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</si>
  <si>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</si>
  <si>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</si>
  <si>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</si>
  <si>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</si>
  <si>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</si>
  <si>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</si>
  <si>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</si>
  <si>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</si>
  <si>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</si>
  <si>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</si>
  <si>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</si>
  <si>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</si>
  <si>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</si>
  <si>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</si>
  <si>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</si>
  <si>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</si>
  <si>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</si>
  <si>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</si>
  <si>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</si>
  <si>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</si>
  <si>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</si>
  <si>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</si>
  <si>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</si>
  <si>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</si>
  <si>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</si>
  <si>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</si>
  <si>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</si>
  <si>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</si>
  <si>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</si>
  <si>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</si>
  <si>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</si>
  <si>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</si>
  <si>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</si>
  <si>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Midvaal(GT422)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</si>
  <si>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</si>
  <si>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</si>
  <si>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</si>
  <si>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</si>
  <si>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</si>
  <si>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</si>
  <si>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</si>
  <si>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</si>
  <si>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</si>
  <si>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</si>
  <si>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Midvaal(GT422)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</si>
  <si>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</si>
  <si>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</si>
  <si>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</si>
  <si>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</si>
  <si>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</si>
  <si>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</si>
  <si>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</si>
  <si>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</si>
  <si>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</si>
  <si>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</si>
  <si>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</si>
  <si>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</si>
  <si>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</si>
  <si>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</si>
  <si>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</si>
  <si>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</si>
  <si>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</si>
  <si>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</si>
  <si>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</si>
  <si>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</si>
  <si>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</si>
  <si>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</si>
  <si>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</si>
  <si>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</si>
  <si>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</si>
  <si>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</si>
  <si>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</si>
  <si>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</si>
  <si>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</si>
  <si>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</si>
  <si>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</si>
  <si>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</si>
  <si>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</si>
  <si>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</si>
  <si>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</si>
  <si>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</si>
  <si>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</si>
  <si>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</si>
  <si>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</si>
  <si>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</si>
  <si>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</si>
  <si>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</si>
  <si>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</si>
  <si>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</si>
  <si>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</si>
  <si>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</si>
  <si>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</si>
  <si>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</si>
  <si>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</si>
  <si>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</si>
  <si>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</si>
  <si>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</si>
  <si>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</si>
  <si>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</si>
  <si>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</si>
  <si>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</si>
  <si>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</si>
  <si>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</si>
  <si>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</si>
  <si>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</si>
  <si>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</si>
  <si>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Midvaal(GT422)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</si>
  <si>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</si>
  <si>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</si>
  <si>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</si>
  <si>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</si>
  <si>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</si>
  <si>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</si>
  <si>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</si>
  <si>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</si>
  <si>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</si>
  <si>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</si>
  <si>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</si>
  <si>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</si>
  <si>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</si>
  <si>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</si>
  <si>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</si>
  <si>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</si>
  <si>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</si>
  <si>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</si>
  <si>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</si>
  <si>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</si>
  <si>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</si>
  <si>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</si>
  <si>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</si>
  <si>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</si>
  <si>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</si>
  <si>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Midvaal(GT422)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</si>
  <si>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</si>
  <si>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</si>
  <si>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</si>
  <si>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</si>
  <si>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</si>
  <si>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</si>
  <si>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</si>
  <si>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</si>
  <si>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</si>
  <si>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</si>
  <si>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</si>
  <si>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</si>
  <si>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</si>
  <si>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</si>
  <si>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</si>
  <si>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</si>
  <si>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</si>
  <si>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</si>
  <si>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</si>
  <si>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</si>
  <si>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</si>
  <si>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</si>
  <si>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</si>
  <si>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</si>
  <si>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</si>
  <si>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</si>
  <si>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</si>
  <si>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</si>
  <si>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</si>
  <si>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</si>
  <si>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</si>
  <si>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</si>
  <si>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</si>
  <si>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</si>
  <si>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</si>
  <si>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Midvaal(GT422)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</si>
  <si>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</si>
  <si>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</si>
  <si>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Midvaal(GT422)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</si>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</sst>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194658467</v>
      </c>
      <c r="C5" s="19">
        <v>0</v>
      </c>
      <c r="D5" s="59">
        <v>206624544</v>
      </c>
      <c r="E5" s="60">
        <v>206624544</v>
      </c>
      <c r="F5" s="60">
        <v>35095005</v>
      </c>
      <c r="G5" s="60">
        <v>-344109</v>
      </c>
      <c r="H5" s="60">
        <v>10078545</v>
      </c>
      <c r="I5" s="60">
        <v>44829441</v>
      </c>
      <c r="J5" s="60">
        <v>20739392</v>
      </c>
      <c r="K5" s="60">
        <v>17721656</v>
      </c>
      <c r="L5" s="60">
        <v>18890191</v>
      </c>
      <c r="M5" s="60">
        <v>57351239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102180680</v>
      </c>
      <c r="W5" s="60">
        <v>103312272</v>
      </c>
      <c r="X5" s="60">
        <v>-1131592</v>
      </c>
      <c r="Y5" s="61">
        <v>-1.1</v>
      </c>
      <c r="Z5" s="62">
        <v>206624544</v>
      </c>
    </row>
    <row r="6" spans="1:26" ht="12.75">
      <c r="A6" s="58" t="s">
        <v>32</v>
      </c>
      <c r="B6" s="19">
        <v>584086366</v>
      </c>
      <c r="C6" s="19">
        <v>0</v>
      </c>
      <c r="D6" s="59">
        <v>643243183</v>
      </c>
      <c r="E6" s="60">
        <v>643243183</v>
      </c>
      <c r="F6" s="60">
        <v>60499761</v>
      </c>
      <c r="G6" s="60">
        <v>57687347</v>
      </c>
      <c r="H6" s="60">
        <v>57925993</v>
      </c>
      <c r="I6" s="60">
        <v>176113101</v>
      </c>
      <c r="J6" s="60">
        <v>53369000</v>
      </c>
      <c r="K6" s="60">
        <v>55416890</v>
      </c>
      <c r="L6" s="60">
        <v>55264913</v>
      </c>
      <c r="M6" s="60">
        <v>164050803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340163904</v>
      </c>
      <c r="W6" s="60">
        <v>319956798</v>
      </c>
      <c r="X6" s="60">
        <v>20207106</v>
      </c>
      <c r="Y6" s="61">
        <v>6.32</v>
      </c>
      <c r="Z6" s="62">
        <v>643243183</v>
      </c>
    </row>
    <row r="7" spans="1:26" ht="12.75">
      <c r="A7" s="58" t="s">
        <v>33</v>
      </c>
      <c r="B7" s="19">
        <v>14724634</v>
      </c>
      <c r="C7" s="19">
        <v>0</v>
      </c>
      <c r="D7" s="59">
        <v>6958900</v>
      </c>
      <c r="E7" s="60">
        <v>6958900</v>
      </c>
      <c r="F7" s="60">
        <v>313036</v>
      </c>
      <c r="G7" s="60">
        <v>1054175</v>
      </c>
      <c r="H7" s="60">
        <v>646910</v>
      </c>
      <c r="I7" s="60">
        <v>2014121</v>
      </c>
      <c r="J7" s="60">
        <v>326039</v>
      </c>
      <c r="K7" s="60">
        <v>389212</v>
      </c>
      <c r="L7" s="60">
        <v>298984</v>
      </c>
      <c r="M7" s="60">
        <v>1014235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3028356</v>
      </c>
      <c r="W7" s="60">
        <v>3479448</v>
      </c>
      <c r="X7" s="60">
        <v>-451092</v>
      </c>
      <c r="Y7" s="61">
        <v>-12.96</v>
      </c>
      <c r="Z7" s="62">
        <v>6958900</v>
      </c>
    </row>
    <row r="8" spans="1:26" ht="12.75">
      <c r="A8" s="58" t="s">
        <v>34</v>
      </c>
      <c r="B8" s="19">
        <v>105174158</v>
      </c>
      <c r="C8" s="19">
        <v>0</v>
      </c>
      <c r="D8" s="59">
        <v>119802459</v>
      </c>
      <c r="E8" s="60">
        <v>119802459</v>
      </c>
      <c r="F8" s="60">
        <v>40497000</v>
      </c>
      <c r="G8" s="60">
        <v>1846000</v>
      </c>
      <c r="H8" s="60">
        <v>0</v>
      </c>
      <c r="I8" s="60">
        <v>42343000</v>
      </c>
      <c r="J8" s="60">
        <v>0</v>
      </c>
      <c r="K8" s="60">
        <v>0</v>
      </c>
      <c r="L8" s="60">
        <v>42680884</v>
      </c>
      <c r="M8" s="60">
        <v>42680884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85023884</v>
      </c>
      <c r="W8" s="60">
        <v>79287324</v>
      </c>
      <c r="X8" s="60">
        <v>5736560</v>
      </c>
      <c r="Y8" s="61">
        <v>7.24</v>
      </c>
      <c r="Z8" s="62">
        <v>119802459</v>
      </c>
    </row>
    <row r="9" spans="1:26" ht="12.75">
      <c r="A9" s="58" t="s">
        <v>35</v>
      </c>
      <c r="B9" s="19">
        <v>73972813</v>
      </c>
      <c r="C9" s="19">
        <v>0</v>
      </c>
      <c r="D9" s="59">
        <v>68449732</v>
      </c>
      <c r="E9" s="60">
        <v>68449732</v>
      </c>
      <c r="F9" s="60">
        <v>1613717</v>
      </c>
      <c r="G9" s="60">
        <v>1868581</v>
      </c>
      <c r="H9" s="60">
        <v>1915800</v>
      </c>
      <c r="I9" s="60">
        <v>5398098</v>
      </c>
      <c r="J9" s="60">
        <v>2137615</v>
      </c>
      <c r="K9" s="60">
        <v>1973959</v>
      </c>
      <c r="L9" s="60">
        <v>1892751</v>
      </c>
      <c r="M9" s="60">
        <v>6004325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11402423</v>
      </c>
      <c r="W9" s="60">
        <v>-6955020</v>
      </c>
      <c r="X9" s="60">
        <v>18357443</v>
      </c>
      <c r="Y9" s="61">
        <v>-263.95</v>
      </c>
      <c r="Z9" s="62">
        <v>68449732</v>
      </c>
    </row>
    <row r="10" spans="1:26" ht="22.5">
      <c r="A10" s="63" t="s">
        <v>279</v>
      </c>
      <c r="B10" s="64">
        <f>SUM(B5:B9)</f>
        <v>972616438</v>
      </c>
      <c r="C10" s="64">
        <f>SUM(C5:C9)</f>
        <v>0</v>
      </c>
      <c r="D10" s="65">
        <f aca="true" t="shared" si="0" ref="D10:Z10">SUM(D5:D9)</f>
        <v>1045078818</v>
      </c>
      <c r="E10" s="66">
        <f t="shared" si="0"/>
        <v>1045078818</v>
      </c>
      <c r="F10" s="66">
        <f t="shared" si="0"/>
        <v>138018519</v>
      </c>
      <c r="G10" s="66">
        <f t="shared" si="0"/>
        <v>62111994</v>
      </c>
      <c r="H10" s="66">
        <f t="shared" si="0"/>
        <v>70567248</v>
      </c>
      <c r="I10" s="66">
        <f t="shared" si="0"/>
        <v>270697761</v>
      </c>
      <c r="J10" s="66">
        <f t="shared" si="0"/>
        <v>76572046</v>
      </c>
      <c r="K10" s="66">
        <f t="shared" si="0"/>
        <v>75501717</v>
      </c>
      <c r="L10" s="66">
        <f t="shared" si="0"/>
        <v>119027723</v>
      </c>
      <c r="M10" s="66">
        <f t="shared" si="0"/>
        <v>271101486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541799247</v>
      </c>
      <c r="W10" s="66">
        <f t="shared" si="0"/>
        <v>499080822</v>
      </c>
      <c r="X10" s="66">
        <f t="shared" si="0"/>
        <v>42718425</v>
      </c>
      <c r="Y10" s="67">
        <f>+IF(W10&lt;&gt;0,(X10/W10)*100,0)</f>
        <v>8.559420261594424</v>
      </c>
      <c r="Z10" s="68">
        <f t="shared" si="0"/>
        <v>1045078818</v>
      </c>
    </row>
    <row r="11" spans="1:26" ht="12.75">
      <c r="A11" s="58" t="s">
        <v>37</v>
      </c>
      <c r="B11" s="19">
        <v>225728090</v>
      </c>
      <c r="C11" s="19">
        <v>0</v>
      </c>
      <c r="D11" s="59">
        <v>288592515</v>
      </c>
      <c r="E11" s="60">
        <v>288592515</v>
      </c>
      <c r="F11" s="60">
        <v>19835278</v>
      </c>
      <c r="G11" s="60">
        <v>22111826</v>
      </c>
      <c r="H11" s="60">
        <v>21354797</v>
      </c>
      <c r="I11" s="60">
        <v>63301901</v>
      </c>
      <c r="J11" s="60">
        <v>21897936</v>
      </c>
      <c r="K11" s="60">
        <v>22201405</v>
      </c>
      <c r="L11" s="60">
        <v>22037795</v>
      </c>
      <c r="M11" s="60">
        <v>66137136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129439037</v>
      </c>
      <c r="W11" s="60">
        <v>144295932</v>
      </c>
      <c r="X11" s="60">
        <v>-14856895</v>
      </c>
      <c r="Y11" s="61">
        <v>-10.3</v>
      </c>
      <c r="Z11" s="62">
        <v>288592515</v>
      </c>
    </row>
    <row r="12" spans="1:26" ht="12.75">
      <c r="A12" s="58" t="s">
        <v>38</v>
      </c>
      <c r="B12" s="19">
        <v>11725852</v>
      </c>
      <c r="C12" s="19">
        <v>0</v>
      </c>
      <c r="D12" s="59">
        <v>12389537</v>
      </c>
      <c r="E12" s="60">
        <v>12389537</v>
      </c>
      <c r="F12" s="60">
        <v>1000107</v>
      </c>
      <c r="G12" s="60">
        <v>1000107</v>
      </c>
      <c r="H12" s="60">
        <v>1000422</v>
      </c>
      <c r="I12" s="60">
        <v>3000636</v>
      </c>
      <c r="J12" s="60">
        <v>1000107</v>
      </c>
      <c r="K12" s="60">
        <v>1000820</v>
      </c>
      <c r="L12" s="60">
        <v>1010400</v>
      </c>
      <c r="M12" s="60">
        <v>3011327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6011963</v>
      </c>
      <c r="W12" s="60">
        <v>6194766</v>
      </c>
      <c r="X12" s="60">
        <v>-182803</v>
      </c>
      <c r="Y12" s="61">
        <v>-2.95</v>
      </c>
      <c r="Z12" s="62">
        <v>12389537</v>
      </c>
    </row>
    <row r="13" spans="1:26" ht="12.75">
      <c r="A13" s="58" t="s">
        <v>280</v>
      </c>
      <c r="B13" s="19">
        <v>122502918</v>
      </c>
      <c r="C13" s="19">
        <v>0</v>
      </c>
      <c r="D13" s="59">
        <v>117244100</v>
      </c>
      <c r="E13" s="60">
        <v>117244100</v>
      </c>
      <c r="F13" s="60">
        <v>0</v>
      </c>
      <c r="G13" s="60">
        <v>0</v>
      </c>
      <c r="H13" s="60">
        <v>29311030</v>
      </c>
      <c r="I13" s="60">
        <v>29311030</v>
      </c>
      <c r="J13" s="60">
        <v>9770346</v>
      </c>
      <c r="K13" s="60">
        <v>9770346</v>
      </c>
      <c r="L13" s="60">
        <v>9770343</v>
      </c>
      <c r="M13" s="60">
        <v>29311035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58622065</v>
      </c>
      <c r="W13" s="60">
        <v>58750231</v>
      </c>
      <c r="X13" s="60">
        <v>-128166</v>
      </c>
      <c r="Y13" s="61">
        <v>-0.22</v>
      </c>
      <c r="Z13" s="62">
        <v>117244100</v>
      </c>
    </row>
    <row r="14" spans="1:26" ht="12.75">
      <c r="A14" s="58" t="s">
        <v>40</v>
      </c>
      <c r="B14" s="19">
        <v>17079523</v>
      </c>
      <c r="C14" s="19">
        <v>0</v>
      </c>
      <c r="D14" s="59">
        <v>25943453</v>
      </c>
      <c r="E14" s="60">
        <v>25943453</v>
      </c>
      <c r="F14" s="60">
        <v>123026</v>
      </c>
      <c r="G14" s="60">
        <v>198773</v>
      </c>
      <c r="H14" s="60">
        <v>343990</v>
      </c>
      <c r="I14" s="60">
        <v>665789</v>
      </c>
      <c r="J14" s="60">
        <v>256700</v>
      </c>
      <c r="K14" s="60">
        <v>157500</v>
      </c>
      <c r="L14" s="60">
        <v>8000291</v>
      </c>
      <c r="M14" s="60">
        <v>8414491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9080280</v>
      </c>
      <c r="W14" s="60">
        <v>12926203</v>
      </c>
      <c r="X14" s="60">
        <v>-3845923</v>
      </c>
      <c r="Y14" s="61">
        <v>-29.75</v>
      </c>
      <c r="Z14" s="62">
        <v>25943453</v>
      </c>
    </row>
    <row r="15" spans="1:26" ht="12.75">
      <c r="A15" s="58" t="s">
        <v>41</v>
      </c>
      <c r="B15" s="19">
        <v>360595906</v>
      </c>
      <c r="C15" s="19">
        <v>0</v>
      </c>
      <c r="D15" s="59">
        <v>386851441</v>
      </c>
      <c r="E15" s="60">
        <v>386851441</v>
      </c>
      <c r="F15" s="60">
        <v>400737</v>
      </c>
      <c r="G15" s="60">
        <v>40180788</v>
      </c>
      <c r="H15" s="60">
        <v>86168683</v>
      </c>
      <c r="I15" s="60">
        <v>126750208</v>
      </c>
      <c r="J15" s="60">
        <v>28193861</v>
      </c>
      <c r="K15" s="60">
        <v>29445124</v>
      </c>
      <c r="L15" s="60">
        <v>31508087</v>
      </c>
      <c r="M15" s="60">
        <v>89147072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215897280</v>
      </c>
      <c r="W15" s="60">
        <v>202809621</v>
      </c>
      <c r="X15" s="60">
        <v>13087659</v>
      </c>
      <c r="Y15" s="61">
        <v>6.45</v>
      </c>
      <c r="Z15" s="62">
        <v>386851441</v>
      </c>
    </row>
    <row r="16" spans="1:26" ht="12.75">
      <c r="A16" s="69" t="s">
        <v>42</v>
      </c>
      <c r="B16" s="19">
        <v>275400</v>
      </c>
      <c r="C16" s="19">
        <v>0</v>
      </c>
      <c r="D16" s="59">
        <v>286520</v>
      </c>
      <c r="E16" s="60">
        <v>286520</v>
      </c>
      <c r="F16" s="60">
        <v>45975</v>
      </c>
      <c r="G16" s="60">
        <v>99032</v>
      </c>
      <c r="H16" s="60">
        <v>125000</v>
      </c>
      <c r="I16" s="60">
        <v>270007</v>
      </c>
      <c r="J16" s="60">
        <v>174300</v>
      </c>
      <c r="K16" s="60">
        <v>0</v>
      </c>
      <c r="L16" s="60">
        <v>27930</v>
      </c>
      <c r="M16" s="60">
        <v>202230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472237</v>
      </c>
      <c r="W16" s="60">
        <v>143262</v>
      </c>
      <c r="X16" s="60">
        <v>328975</v>
      </c>
      <c r="Y16" s="61">
        <v>229.63</v>
      </c>
      <c r="Z16" s="62">
        <v>286520</v>
      </c>
    </row>
    <row r="17" spans="1:26" ht="12.75">
      <c r="A17" s="58" t="s">
        <v>43</v>
      </c>
      <c r="B17" s="19">
        <v>255803252</v>
      </c>
      <c r="C17" s="19">
        <v>0</v>
      </c>
      <c r="D17" s="59">
        <v>278451694</v>
      </c>
      <c r="E17" s="60">
        <v>278451694</v>
      </c>
      <c r="F17" s="60">
        <v>8365016</v>
      </c>
      <c r="G17" s="60">
        <v>6757486</v>
      </c>
      <c r="H17" s="60">
        <v>8385393</v>
      </c>
      <c r="I17" s="60">
        <v>23507895</v>
      </c>
      <c r="J17" s="60">
        <v>11057048</v>
      </c>
      <c r="K17" s="60">
        <v>15970250</v>
      </c>
      <c r="L17" s="60">
        <v>31414093</v>
      </c>
      <c r="M17" s="60">
        <v>58441391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81949286</v>
      </c>
      <c r="W17" s="60">
        <v>136528902</v>
      </c>
      <c r="X17" s="60">
        <v>-54579616</v>
      </c>
      <c r="Y17" s="61">
        <v>-39.98</v>
      </c>
      <c r="Z17" s="62">
        <v>278451694</v>
      </c>
    </row>
    <row r="18" spans="1:26" ht="12.75">
      <c r="A18" s="70" t="s">
        <v>44</v>
      </c>
      <c r="B18" s="71">
        <f>SUM(B11:B17)</f>
        <v>993710941</v>
      </c>
      <c r="C18" s="71">
        <f>SUM(C11:C17)</f>
        <v>0</v>
      </c>
      <c r="D18" s="72">
        <f aca="true" t="shared" si="1" ref="D18:Z18">SUM(D11:D17)</f>
        <v>1109759260</v>
      </c>
      <c r="E18" s="73">
        <f t="shared" si="1"/>
        <v>1109759260</v>
      </c>
      <c r="F18" s="73">
        <f t="shared" si="1"/>
        <v>29770139</v>
      </c>
      <c r="G18" s="73">
        <f t="shared" si="1"/>
        <v>70348012</v>
      </c>
      <c r="H18" s="73">
        <f t="shared" si="1"/>
        <v>146689315</v>
      </c>
      <c r="I18" s="73">
        <f t="shared" si="1"/>
        <v>246807466</v>
      </c>
      <c r="J18" s="73">
        <f t="shared" si="1"/>
        <v>72350298</v>
      </c>
      <c r="K18" s="73">
        <f t="shared" si="1"/>
        <v>78545445</v>
      </c>
      <c r="L18" s="73">
        <f t="shared" si="1"/>
        <v>103768939</v>
      </c>
      <c r="M18" s="73">
        <f t="shared" si="1"/>
        <v>254664682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501472148</v>
      </c>
      <c r="W18" s="73">
        <f t="shared" si="1"/>
        <v>561648917</v>
      </c>
      <c r="X18" s="73">
        <f t="shared" si="1"/>
        <v>-60176769</v>
      </c>
      <c r="Y18" s="67">
        <f>+IF(W18&lt;&gt;0,(X18/W18)*100,0)</f>
        <v>-10.714303398184956</v>
      </c>
      <c r="Z18" s="74">
        <f t="shared" si="1"/>
        <v>1109759260</v>
      </c>
    </row>
    <row r="19" spans="1:26" ht="12.75">
      <c r="A19" s="70" t="s">
        <v>45</v>
      </c>
      <c r="B19" s="75">
        <f>+B10-B18</f>
        <v>-21094503</v>
      </c>
      <c r="C19" s="75">
        <f>+C10-C18</f>
        <v>0</v>
      </c>
      <c r="D19" s="76">
        <f aca="true" t="shared" si="2" ref="D19:Z19">+D10-D18</f>
        <v>-64680442</v>
      </c>
      <c r="E19" s="77">
        <f t="shared" si="2"/>
        <v>-64680442</v>
      </c>
      <c r="F19" s="77">
        <f t="shared" si="2"/>
        <v>108248380</v>
      </c>
      <c r="G19" s="77">
        <f t="shared" si="2"/>
        <v>-8236018</v>
      </c>
      <c r="H19" s="77">
        <f t="shared" si="2"/>
        <v>-76122067</v>
      </c>
      <c r="I19" s="77">
        <f t="shared" si="2"/>
        <v>23890295</v>
      </c>
      <c r="J19" s="77">
        <f t="shared" si="2"/>
        <v>4221748</v>
      </c>
      <c r="K19" s="77">
        <f t="shared" si="2"/>
        <v>-3043728</v>
      </c>
      <c r="L19" s="77">
        <f t="shared" si="2"/>
        <v>15258784</v>
      </c>
      <c r="M19" s="77">
        <f t="shared" si="2"/>
        <v>16436804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40327099</v>
      </c>
      <c r="W19" s="77">
        <f>IF(E10=E18,0,W10-W18)</f>
        <v>-62568095</v>
      </c>
      <c r="X19" s="77">
        <f t="shared" si="2"/>
        <v>102895194</v>
      </c>
      <c r="Y19" s="78">
        <f>+IF(W19&lt;&gt;0,(X19/W19)*100,0)</f>
        <v>-164.45313541989734</v>
      </c>
      <c r="Z19" s="79">
        <f t="shared" si="2"/>
        <v>-64680442</v>
      </c>
    </row>
    <row r="20" spans="1:26" ht="12.75">
      <c r="A20" s="58" t="s">
        <v>46</v>
      </c>
      <c r="B20" s="19">
        <v>71670307</v>
      </c>
      <c r="C20" s="19">
        <v>0</v>
      </c>
      <c r="D20" s="59">
        <v>65223000</v>
      </c>
      <c r="E20" s="60">
        <v>65223000</v>
      </c>
      <c r="F20" s="60">
        <v>23995418</v>
      </c>
      <c r="G20" s="60">
        <v>-1150751</v>
      </c>
      <c r="H20" s="60">
        <v>-23720000</v>
      </c>
      <c r="I20" s="60">
        <v>-875333</v>
      </c>
      <c r="J20" s="60">
        <v>2103232</v>
      </c>
      <c r="K20" s="60">
        <v>22769</v>
      </c>
      <c r="L20" s="60">
        <v>14688539</v>
      </c>
      <c r="M20" s="60">
        <v>16814540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15939207</v>
      </c>
      <c r="W20" s="60">
        <v>38048666</v>
      </c>
      <c r="X20" s="60">
        <v>-22109459</v>
      </c>
      <c r="Y20" s="61">
        <v>-58.11</v>
      </c>
      <c r="Z20" s="62">
        <v>65223000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5433334</v>
      </c>
      <c r="X21" s="82">
        <v>-5433334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50575804</v>
      </c>
      <c r="C22" s="86">
        <f>SUM(C19:C21)</f>
        <v>0</v>
      </c>
      <c r="D22" s="87">
        <f aca="true" t="shared" si="3" ref="D22:Z22">SUM(D19:D21)</f>
        <v>542558</v>
      </c>
      <c r="E22" s="88">
        <f t="shared" si="3"/>
        <v>542558</v>
      </c>
      <c r="F22" s="88">
        <f t="shared" si="3"/>
        <v>132243798</v>
      </c>
      <c r="G22" s="88">
        <f t="shared" si="3"/>
        <v>-9386769</v>
      </c>
      <c r="H22" s="88">
        <f t="shared" si="3"/>
        <v>-99842067</v>
      </c>
      <c r="I22" s="88">
        <f t="shared" si="3"/>
        <v>23014962</v>
      </c>
      <c r="J22" s="88">
        <f t="shared" si="3"/>
        <v>6324980</v>
      </c>
      <c r="K22" s="88">
        <f t="shared" si="3"/>
        <v>-3020959</v>
      </c>
      <c r="L22" s="88">
        <f t="shared" si="3"/>
        <v>29947323</v>
      </c>
      <c r="M22" s="88">
        <f t="shared" si="3"/>
        <v>33251344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56266306</v>
      </c>
      <c r="W22" s="88">
        <f t="shared" si="3"/>
        <v>-19086095</v>
      </c>
      <c r="X22" s="88">
        <f t="shared" si="3"/>
        <v>75352401</v>
      </c>
      <c r="Y22" s="89">
        <f>+IF(W22&lt;&gt;0,(X22/W22)*100,0)</f>
        <v>-394.8026089150243</v>
      </c>
      <c r="Z22" s="90">
        <f t="shared" si="3"/>
        <v>542558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50575804</v>
      </c>
      <c r="C24" s="75">
        <f>SUM(C22:C23)</f>
        <v>0</v>
      </c>
      <c r="D24" s="76">
        <f aca="true" t="shared" si="4" ref="D24:Z24">SUM(D22:D23)</f>
        <v>542558</v>
      </c>
      <c r="E24" s="77">
        <f t="shared" si="4"/>
        <v>542558</v>
      </c>
      <c r="F24" s="77">
        <f t="shared" si="4"/>
        <v>132243798</v>
      </c>
      <c r="G24" s="77">
        <f t="shared" si="4"/>
        <v>-9386769</v>
      </c>
      <c r="H24" s="77">
        <f t="shared" si="4"/>
        <v>-99842067</v>
      </c>
      <c r="I24" s="77">
        <f t="shared" si="4"/>
        <v>23014962</v>
      </c>
      <c r="J24" s="77">
        <f t="shared" si="4"/>
        <v>6324980</v>
      </c>
      <c r="K24" s="77">
        <f t="shared" si="4"/>
        <v>-3020959</v>
      </c>
      <c r="L24" s="77">
        <f t="shared" si="4"/>
        <v>29947323</v>
      </c>
      <c r="M24" s="77">
        <f t="shared" si="4"/>
        <v>33251344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56266306</v>
      </c>
      <c r="W24" s="77">
        <f t="shared" si="4"/>
        <v>-19086095</v>
      </c>
      <c r="X24" s="77">
        <f t="shared" si="4"/>
        <v>75352401</v>
      </c>
      <c r="Y24" s="78">
        <f>+IF(W24&lt;&gt;0,(X24/W24)*100,0)</f>
        <v>-394.8026089150243</v>
      </c>
      <c r="Z24" s="79">
        <f t="shared" si="4"/>
        <v>542558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101646902</v>
      </c>
      <c r="C27" s="22">
        <v>0</v>
      </c>
      <c r="D27" s="99">
        <v>110162000</v>
      </c>
      <c r="E27" s="100">
        <v>110162000</v>
      </c>
      <c r="F27" s="100">
        <v>37373</v>
      </c>
      <c r="G27" s="100">
        <v>4647023</v>
      </c>
      <c r="H27" s="100">
        <v>6111175</v>
      </c>
      <c r="I27" s="100">
        <v>10795571</v>
      </c>
      <c r="J27" s="100">
        <v>5199965</v>
      </c>
      <c r="K27" s="100">
        <v>4586417</v>
      </c>
      <c r="L27" s="100">
        <v>8166347</v>
      </c>
      <c r="M27" s="100">
        <v>17952729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28748300</v>
      </c>
      <c r="W27" s="100">
        <v>55081000</v>
      </c>
      <c r="X27" s="100">
        <v>-26332700</v>
      </c>
      <c r="Y27" s="101">
        <v>-47.81</v>
      </c>
      <c r="Z27" s="102">
        <v>110162000</v>
      </c>
    </row>
    <row r="28" spans="1:26" ht="12.75">
      <c r="A28" s="103" t="s">
        <v>46</v>
      </c>
      <c r="B28" s="19">
        <v>33801529</v>
      </c>
      <c r="C28" s="19">
        <v>0</v>
      </c>
      <c r="D28" s="59">
        <v>65223000</v>
      </c>
      <c r="E28" s="60">
        <v>65223000</v>
      </c>
      <c r="F28" s="60">
        <v>0</v>
      </c>
      <c r="G28" s="60">
        <v>4292705</v>
      </c>
      <c r="H28" s="60">
        <v>4905823</v>
      </c>
      <c r="I28" s="60">
        <v>9198528</v>
      </c>
      <c r="J28" s="60">
        <v>3608952</v>
      </c>
      <c r="K28" s="60">
        <v>3707268</v>
      </c>
      <c r="L28" s="60">
        <v>4994487</v>
      </c>
      <c r="M28" s="60">
        <v>12310707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21509235</v>
      </c>
      <c r="W28" s="60">
        <v>32611500</v>
      </c>
      <c r="X28" s="60">
        <v>-11102265</v>
      </c>
      <c r="Y28" s="61">
        <v>-34.04</v>
      </c>
      <c r="Z28" s="62">
        <v>65223000</v>
      </c>
    </row>
    <row r="29" spans="1:26" ht="12.75">
      <c r="A29" s="58" t="s">
        <v>284</v>
      </c>
      <c r="B29" s="19">
        <v>13476648</v>
      </c>
      <c r="C29" s="19">
        <v>0</v>
      </c>
      <c r="D29" s="59">
        <v>0</v>
      </c>
      <c r="E29" s="60">
        <v>0</v>
      </c>
      <c r="F29" s="60">
        <v>3010</v>
      </c>
      <c r="G29" s="60">
        <v>272912</v>
      </c>
      <c r="H29" s="60">
        <v>1366</v>
      </c>
      <c r="I29" s="60">
        <v>277288</v>
      </c>
      <c r="J29" s="60">
        <v>0</v>
      </c>
      <c r="K29" s="60">
        <v>2697</v>
      </c>
      <c r="L29" s="60">
        <v>0</v>
      </c>
      <c r="M29" s="60">
        <v>2697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279985</v>
      </c>
      <c r="W29" s="60"/>
      <c r="X29" s="60">
        <v>279985</v>
      </c>
      <c r="Y29" s="61">
        <v>0</v>
      </c>
      <c r="Z29" s="62">
        <v>0</v>
      </c>
    </row>
    <row r="30" spans="1:26" ht="12.75">
      <c r="A30" s="58" t="s">
        <v>52</v>
      </c>
      <c r="B30" s="19">
        <v>39942081</v>
      </c>
      <c r="C30" s="19">
        <v>0</v>
      </c>
      <c r="D30" s="59">
        <v>32650000</v>
      </c>
      <c r="E30" s="60">
        <v>32650000</v>
      </c>
      <c r="F30" s="60">
        <v>0</v>
      </c>
      <c r="G30" s="60">
        <v>0</v>
      </c>
      <c r="H30" s="60">
        <v>963730</v>
      </c>
      <c r="I30" s="60">
        <v>963730</v>
      </c>
      <c r="J30" s="60">
        <v>198977</v>
      </c>
      <c r="K30" s="60">
        <v>548157</v>
      </c>
      <c r="L30" s="60">
        <v>2753205</v>
      </c>
      <c r="M30" s="60">
        <v>3500339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4464069</v>
      </c>
      <c r="W30" s="60">
        <v>16325000</v>
      </c>
      <c r="X30" s="60">
        <v>-11860931</v>
      </c>
      <c r="Y30" s="61">
        <v>-72.66</v>
      </c>
      <c r="Z30" s="62">
        <v>32650000</v>
      </c>
    </row>
    <row r="31" spans="1:26" ht="12.75">
      <c r="A31" s="58" t="s">
        <v>53</v>
      </c>
      <c r="B31" s="19">
        <v>14426646</v>
      </c>
      <c r="C31" s="19">
        <v>0</v>
      </c>
      <c r="D31" s="59">
        <v>12289000</v>
      </c>
      <c r="E31" s="60">
        <v>12289000</v>
      </c>
      <c r="F31" s="60">
        <v>34363</v>
      </c>
      <c r="G31" s="60">
        <v>81406</v>
      </c>
      <c r="H31" s="60">
        <v>240256</v>
      </c>
      <c r="I31" s="60">
        <v>356025</v>
      </c>
      <c r="J31" s="60">
        <v>1392036</v>
      </c>
      <c r="K31" s="60">
        <v>328296</v>
      </c>
      <c r="L31" s="60">
        <v>418653</v>
      </c>
      <c r="M31" s="60">
        <v>2138985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2495010</v>
      </c>
      <c r="W31" s="60">
        <v>6144500</v>
      </c>
      <c r="X31" s="60">
        <v>-3649490</v>
      </c>
      <c r="Y31" s="61">
        <v>-59.39</v>
      </c>
      <c r="Z31" s="62">
        <v>12289000</v>
      </c>
    </row>
    <row r="32" spans="1:26" ht="12.75">
      <c r="A32" s="70" t="s">
        <v>54</v>
      </c>
      <c r="B32" s="22">
        <f>SUM(B28:B31)</f>
        <v>101646904</v>
      </c>
      <c r="C32" s="22">
        <f>SUM(C28:C31)</f>
        <v>0</v>
      </c>
      <c r="D32" s="99">
        <f aca="true" t="shared" si="5" ref="D32:Z32">SUM(D28:D31)</f>
        <v>110162000</v>
      </c>
      <c r="E32" s="100">
        <f t="shared" si="5"/>
        <v>110162000</v>
      </c>
      <c r="F32" s="100">
        <f t="shared" si="5"/>
        <v>37373</v>
      </c>
      <c r="G32" s="100">
        <f t="shared" si="5"/>
        <v>4647023</v>
      </c>
      <c r="H32" s="100">
        <f t="shared" si="5"/>
        <v>6111175</v>
      </c>
      <c r="I32" s="100">
        <f t="shared" si="5"/>
        <v>10795571</v>
      </c>
      <c r="J32" s="100">
        <f t="shared" si="5"/>
        <v>5199965</v>
      </c>
      <c r="K32" s="100">
        <f t="shared" si="5"/>
        <v>4586418</v>
      </c>
      <c r="L32" s="100">
        <f t="shared" si="5"/>
        <v>8166345</v>
      </c>
      <c r="M32" s="100">
        <f t="shared" si="5"/>
        <v>17952728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28748299</v>
      </c>
      <c r="W32" s="100">
        <f t="shared" si="5"/>
        <v>55081000</v>
      </c>
      <c r="X32" s="100">
        <f t="shared" si="5"/>
        <v>-26332701</v>
      </c>
      <c r="Y32" s="101">
        <f>+IF(W32&lt;&gt;0,(X32/W32)*100,0)</f>
        <v>-47.807231168642545</v>
      </c>
      <c r="Z32" s="102">
        <f t="shared" si="5"/>
        <v>110162000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376150530</v>
      </c>
      <c r="C35" s="19">
        <v>0</v>
      </c>
      <c r="D35" s="59">
        <v>299264340</v>
      </c>
      <c r="E35" s="60">
        <v>299264340</v>
      </c>
      <c r="F35" s="60">
        <v>447139917</v>
      </c>
      <c r="G35" s="60">
        <v>432104741</v>
      </c>
      <c r="H35" s="60">
        <v>378624727</v>
      </c>
      <c r="I35" s="60">
        <v>378624727</v>
      </c>
      <c r="J35" s="60">
        <v>387185217</v>
      </c>
      <c r="K35" s="60">
        <v>389508317</v>
      </c>
      <c r="L35" s="60">
        <v>419682864</v>
      </c>
      <c r="M35" s="60">
        <v>419682864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419682864</v>
      </c>
      <c r="W35" s="60">
        <v>149632170</v>
      </c>
      <c r="X35" s="60">
        <v>270050694</v>
      </c>
      <c r="Y35" s="61">
        <v>180.48</v>
      </c>
      <c r="Z35" s="62">
        <v>299264340</v>
      </c>
    </row>
    <row r="36" spans="1:26" ht="12.75">
      <c r="A36" s="58" t="s">
        <v>57</v>
      </c>
      <c r="B36" s="19">
        <v>2052167092</v>
      </c>
      <c r="C36" s="19">
        <v>0</v>
      </c>
      <c r="D36" s="59">
        <v>2071005153</v>
      </c>
      <c r="E36" s="60">
        <v>2071005153</v>
      </c>
      <c r="F36" s="60">
        <v>2052204465</v>
      </c>
      <c r="G36" s="60">
        <v>2056851489</v>
      </c>
      <c r="H36" s="60">
        <v>2033651639</v>
      </c>
      <c r="I36" s="60">
        <v>2033651639</v>
      </c>
      <c r="J36" s="60">
        <v>2029081262</v>
      </c>
      <c r="K36" s="60">
        <v>2023897339</v>
      </c>
      <c r="L36" s="60">
        <v>2022293343</v>
      </c>
      <c r="M36" s="60">
        <v>2022293343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2022293343</v>
      </c>
      <c r="W36" s="60">
        <v>1035502577</v>
      </c>
      <c r="X36" s="60">
        <v>986790766</v>
      </c>
      <c r="Y36" s="61">
        <v>95.3</v>
      </c>
      <c r="Z36" s="62">
        <v>2071005153</v>
      </c>
    </row>
    <row r="37" spans="1:26" ht="12.75">
      <c r="A37" s="58" t="s">
        <v>58</v>
      </c>
      <c r="B37" s="19">
        <v>163155052</v>
      </c>
      <c r="C37" s="19">
        <v>0</v>
      </c>
      <c r="D37" s="59">
        <v>162415278</v>
      </c>
      <c r="E37" s="60">
        <v>162415278</v>
      </c>
      <c r="F37" s="60">
        <v>97925722</v>
      </c>
      <c r="G37" s="60">
        <v>97709937</v>
      </c>
      <c r="H37" s="60">
        <v>121753900</v>
      </c>
      <c r="I37" s="60">
        <v>121753900</v>
      </c>
      <c r="J37" s="60">
        <v>120097413</v>
      </c>
      <c r="K37" s="60">
        <v>120984194</v>
      </c>
      <c r="L37" s="60">
        <v>118751121</v>
      </c>
      <c r="M37" s="60">
        <v>118751121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118751121</v>
      </c>
      <c r="W37" s="60">
        <v>81207639</v>
      </c>
      <c r="X37" s="60">
        <v>37543482</v>
      </c>
      <c r="Y37" s="61">
        <v>46.23</v>
      </c>
      <c r="Z37" s="62">
        <v>162415278</v>
      </c>
    </row>
    <row r="38" spans="1:26" ht="12.75">
      <c r="A38" s="58" t="s">
        <v>59</v>
      </c>
      <c r="B38" s="19">
        <v>220456286</v>
      </c>
      <c r="C38" s="19">
        <v>0</v>
      </c>
      <c r="D38" s="59">
        <v>212119259</v>
      </c>
      <c r="E38" s="60">
        <v>212119259</v>
      </c>
      <c r="F38" s="60">
        <v>224468568</v>
      </c>
      <c r="G38" s="60">
        <v>223884681</v>
      </c>
      <c r="H38" s="60">
        <v>222801194</v>
      </c>
      <c r="I38" s="60">
        <v>222801194</v>
      </c>
      <c r="J38" s="60">
        <v>222122807</v>
      </c>
      <c r="K38" s="60">
        <v>221396165</v>
      </c>
      <c r="L38" s="60">
        <v>222252463</v>
      </c>
      <c r="M38" s="60">
        <v>222252463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222252463</v>
      </c>
      <c r="W38" s="60">
        <v>106059630</v>
      </c>
      <c r="X38" s="60">
        <v>116192833</v>
      </c>
      <c r="Y38" s="61">
        <v>109.55</v>
      </c>
      <c r="Z38" s="62">
        <v>212119259</v>
      </c>
    </row>
    <row r="39" spans="1:26" ht="12.75">
      <c r="A39" s="58" t="s">
        <v>60</v>
      </c>
      <c r="B39" s="19">
        <v>2044706284</v>
      </c>
      <c r="C39" s="19">
        <v>0</v>
      </c>
      <c r="D39" s="59">
        <v>1995734956</v>
      </c>
      <c r="E39" s="60">
        <v>1995734956</v>
      </c>
      <c r="F39" s="60">
        <v>2176950092</v>
      </c>
      <c r="G39" s="60">
        <v>2167361612</v>
      </c>
      <c r="H39" s="60">
        <v>2067721272</v>
      </c>
      <c r="I39" s="60">
        <v>2067721272</v>
      </c>
      <c r="J39" s="60">
        <v>2074046259</v>
      </c>
      <c r="K39" s="60">
        <v>2071025297</v>
      </c>
      <c r="L39" s="60">
        <v>2100972623</v>
      </c>
      <c r="M39" s="60">
        <v>2100972623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2100972623</v>
      </c>
      <c r="W39" s="60">
        <v>997867478</v>
      </c>
      <c r="X39" s="60">
        <v>1103105145</v>
      </c>
      <c r="Y39" s="61">
        <v>110.55</v>
      </c>
      <c r="Z39" s="62">
        <v>1995734956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185063448</v>
      </c>
      <c r="C42" s="19">
        <v>0</v>
      </c>
      <c r="D42" s="59">
        <v>117751931</v>
      </c>
      <c r="E42" s="60">
        <v>117751931</v>
      </c>
      <c r="F42" s="60">
        <v>41862029</v>
      </c>
      <c r="G42" s="60">
        <v>3261800</v>
      </c>
      <c r="H42" s="60">
        <v>-19961262</v>
      </c>
      <c r="I42" s="60">
        <v>25162567</v>
      </c>
      <c r="J42" s="60">
        <v>12936523</v>
      </c>
      <c r="K42" s="60">
        <v>-1730344</v>
      </c>
      <c r="L42" s="60">
        <v>31705112</v>
      </c>
      <c r="M42" s="60">
        <v>42911291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68073858</v>
      </c>
      <c r="W42" s="60">
        <v>87080021</v>
      </c>
      <c r="X42" s="60">
        <v>-19006163</v>
      </c>
      <c r="Y42" s="61">
        <v>-21.83</v>
      </c>
      <c r="Z42" s="62">
        <v>117751931</v>
      </c>
    </row>
    <row r="43" spans="1:26" ht="12.75">
      <c r="A43" s="58" t="s">
        <v>63</v>
      </c>
      <c r="B43" s="19">
        <v>-139894502</v>
      </c>
      <c r="C43" s="19">
        <v>0</v>
      </c>
      <c r="D43" s="59">
        <v>-110162000</v>
      </c>
      <c r="E43" s="60">
        <v>-110162000</v>
      </c>
      <c r="F43" s="60">
        <v>-37373</v>
      </c>
      <c r="G43" s="60">
        <v>-4647022</v>
      </c>
      <c r="H43" s="60">
        <v>-6111176</v>
      </c>
      <c r="I43" s="60">
        <v>-10795571</v>
      </c>
      <c r="J43" s="60">
        <v>-5199965</v>
      </c>
      <c r="K43" s="60">
        <v>-4586418</v>
      </c>
      <c r="L43" s="60">
        <v>-8166346</v>
      </c>
      <c r="M43" s="60">
        <v>-17952729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-28748300</v>
      </c>
      <c r="W43" s="60">
        <v>-37516000</v>
      </c>
      <c r="X43" s="60">
        <v>8767700</v>
      </c>
      <c r="Y43" s="61">
        <v>-23.37</v>
      </c>
      <c r="Z43" s="62">
        <v>-110162000</v>
      </c>
    </row>
    <row r="44" spans="1:26" ht="12.75">
      <c r="A44" s="58" t="s">
        <v>64</v>
      </c>
      <c r="B44" s="19">
        <v>26724296</v>
      </c>
      <c r="C44" s="19">
        <v>0</v>
      </c>
      <c r="D44" s="59">
        <v>1158055</v>
      </c>
      <c r="E44" s="60">
        <v>1158055</v>
      </c>
      <c r="F44" s="60">
        <v>654992</v>
      </c>
      <c r="G44" s="60">
        <v>-583887</v>
      </c>
      <c r="H44" s="60">
        <v>-1083488</v>
      </c>
      <c r="I44" s="60">
        <v>-1012383</v>
      </c>
      <c r="J44" s="60">
        <v>-679017</v>
      </c>
      <c r="K44" s="60">
        <v>-726641</v>
      </c>
      <c r="L44" s="60">
        <v>-8870907</v>
      </c>
      <c r="M44" s="60">
        <v>-10276565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-11288948</v>
      </c>
      <c r="W44" s="60">
        <v>2639846</v>
      </c>
      <c r="X44" s="60">
        <v>-13928794</v>
      </c>
      <c r="Y44" s="61">
        <v>-527.64</v>
      </c>
      <c r="Z44" s="62">
        <v>1158055</v>
      </c>
    </row>
    <row r="45" spans="1:26" ht="12.75">
      <c r="A45" s="70" t="s">
        <v>65</v>
      </c>
      <c r="B45" s="22">
        <v>201984116</v>
      </c>
      <c r="C45" s="22">
        <v>0</v>
      </c>
      <c r="D45" s="99">
        <v>134558180</v>
      </c>
      <c r="E45" s="100">
        <v>134558180</v>
      </c>
      <c r="F45" s="100">
        <v>244463764</v>
      </c>
      <c r="G45" s="100">
        <v>242494655</v>
      </c>
      <c r="H45" s="100">
        <v>215338729</v>
      </c>
      <c r="I45" s="100">
        <v>215338729</v>
      </c>
      <c r="J45" s="100">
        <v>222396270</v>
      </c>
      <c r="K45" s="100">
        <v>215352867</v>
      </c>
      <c r="L45" s="100">
        <v>230020726</v>
      </c>
      <c r="M45" s="100">
        <v>230020726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230020726</v>
      </c>
      <c r="W45" s="100">
        <v>178014061</v>
      </c>
      <c r="X45" s="100">
        <v>52006665</v>
      </c>
      <c r="Y45" s="101">
        <v>29.21</v>
      </c>
      <c r="Z45" s="102">
        <v>134558180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65567597</v>
      </c>
      <c r="C49" s="52">
        <v>0</v>
      </c>
      <c r="D49" s="129">
        <v>15635414</v>
      </c>
      <c r="E49" s="54">
        <v>11039262</v>
      </c>
      <c r="F49" s="54">
        <v>0</v>
      </c>
      <c r="G49" s="54">
        <v>0</v>
      </c>
      <c r="H49" s="54">
        <v>0</v>
      </c>
      <c r="I49" s="54">
        <v>11409444</v>
      </c>
      <c r="J49" s="54">
        <v>0</v>
      </c>
      <c r="K49" s="54">
        <v>0</v>
      </c>
      <c r="L49" s="54">
        <v>0</v>
      </c>
      <c r="M49" s="54">
        <v>10367099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7436534</v>
      </c>
      <c r="W49" s="54">
        <v>31831751</v>
      </c>
      <c r="X49" s="54">
        <v>120605431</v>
      </c>
      <c r="Y49" s="54">
        <v>273892532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51268932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51268932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90.72628670173435</v>
      </c>
      <c r="C58" s="5">
        <f>IF(C67=0,0,+(C76/C67)*100)</f>
        <v>0</v>
      </c>
      <c r="D58" s="6">
        <f aca="true" t="shared" si="6" ref="D58:Z58">IF(D67=0,0,+(D76/D67)*100)</f>
        <v>94.43787871951996</v>
      </c>
      <c r="E58" s="7">
        <f t="shared" si="6"/>
        <v>94.43787871951996</v>
      </c>
      <c r="F58" s="7">
        <f t="shared" si="6"/>
        <v>60.68976927511447</v>
      </c>
      <c r="G58" s="7">
        <f t="shared" si="6"/>
        <v>99.62405475569804</v>
      </c>
      <c r="H58" s="7">
        <f t="shared" si="6"/>
        <v>99.97667572700357</v>
      </c>
      <c r="I58" s="7">
        <f t="shared" si="6"/>
        <v>82.94474336911135</v>
      </c>
      <c r="J58" s="7">
        <f t="shared" si="6"/>
        <v>99.86252811873524</v>
      </c>
      <c r="K58" s="7">
        <f t="shared" si="6"/>
        <v>90.75362431502762</v>
      </c>
      <c r="L58" s="7">
        <f t="shared" si="6"/>
        <v>99.7514947274656</v>
      </c>
      <c r="M58" s="7">
        <f t="shared" si="6"/>
        <v>96.81634466896159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89.89477321109541</v>
      </c>
      <c r="W58" s="7">
        <f t="shared" si="6"/>
        <v>94.46550283242536</v>
      </c>
      <c r="X58" s="7">
        <f t="shared" si="6"/>
        <v>0</v>
      </c>
      <c r="Y58" s="7">
        <f t="shared" si="6"/>
        <v>0</v>
      </c>
      <c r="Z58" s="8">
        <f t="shared" si="6"/>
        <v>94.43787871951996</v>
      </c>
    </row>
    <row r="59" spans="1:26" ht="12.75">
      <c r="A59" s="37" t="s">
        <v>31</v>
      </c>
      <c r="B59" s="9">
        <f aca="true" t="shared" si="7" ref="B59:Z66">IF(B68=0,0,+(B77/B68)*100)</f>
        <v>62.46245635952737</v>
      </c>
      <c r="C59" s="9">
        <f t="shared" si="7"/>
        <v>0</v>
      </c>
      <c r="D59" s="2">
        <f t="shared" si="7"/>
        <v>92.17726718854851</v>
      </c>
      <c r="E59" s="10">
        <f t="shared" si="7"/>
        <v>92.17726718854851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102.22912995713665</v>
      </c>
      <c r="K59" s="10">
        <f t="shared" si="7"/>
        <v>100</v>
      </c>
      <c r="L59" s="10">
        <f t="shared" si="7"/>
        <v>100</v>
      </c>
      <c r="M59" s="10">
        <f t="shared" si="7"/>
        <v>100.80609941138326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100.4524416944573</v>
      </c>
      <c r="W59" s="10">
        <f t="shared" si="7"/>
        <v>89.48254762996596</v>
      </c>
      <c r="X59" s="10">
        <f t="shared" si="7"/>
        <v>0</v>
      </c>
      <c r="Y59" s="10">
        <f t="shared" si="7"/>
        <v>0</v>
      </c>
      <c r="Z59" s="11">
        <f t="shared" si="7"/>
        <v>92.17726718854851</v>
      </c>
    </row>
    <row r="60" spans="1:26" ht="12.75">
      <c r="A60" s="38" t="s">
        <v>32</v>
      </c>
      <c r="B60" s="12">
        <f t="shared" si="7"/>
        <v>99.99999965758488</v>
      </c>
      <c r="C60" s="12">
        <f t="shared" si="7"/>
        <v>0</v>
      </c>
      <c r="D60" s="3">
        <f t="shared" si="7"/>
        <v>95.0989403645184</v>
      </c>
      <c r="E60" s="13">
        <f t="shared" si="7"/>
        <v>95.0989403645184</v>
      </c>
      <c r="F60" s="13">
        <f t="shared" si="7"/>
        <v>37.23869586856715</v>
      </c>
      <c r="G60" s="13">
        <f t="shared" si="7"/>
        <v>99.6212410322839</v>
      </c>
      <c r="H60" s="13">
        <f t="shared" si="7"/>
        <v>99.97209715507165</v>
      </c>
      <c r="I60" s="13">
        <f t="shared" si="7"/>
        <v>78.30649861761279</v>
      </c>
      <c r="J60" s="13">
        <f t="shared" si="7"/>
        <v>98.93982649103413</v>
      </c>
      <c r="K60" s="13">
        <f t="shared" si="7"/>
        <v>87.60263702997408</v>
      </c>
      <c r="L60" s="13">
        <f t="shared" si="7"/>
        <v>99.66121723560842</v>
      </c>
      <c r="M60" s="13">
        <f t="shared" si="7"/>
        <v>95.35310717131937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86.52756437085107</v>
      </c>
      <c r="W60" s="13">
        <f t="shared" si="7"/>
        <v>96.00935873848819</v>
      </c>
      <c r="X60" s="13">
        <f t="shared" si="7"/>
        <v>0</v>
      </c>
      <c r="Y60" s="13">
        <f t="shared" si="7"/>
        <v>0</v>
      </c>
      <c r="Z60" s="14">
        <f t="shared" si="7"/>
        <v>95.0989403645184</v>
      </c>
    </row>
    <row r="61" spans="1:26" ht="12.75">
      <c r="A61" s="39" t="s">
        <v>103</v>
      </c>
      <c r="B61" s="12">
        <f t="shared" si="7"/>
        <v>100.54780943591217</v>
      </c>
      <c r="C61" s="12">
        <f t="shared" si="7"/>
        <v>0</v>
      </c>
      <c r="D61" s="3">
        <f t="shared" si="7"/>
        <v>95.11024997848767</v>
      </c>
      <c r="E61" s="13">
        <f t="shared" si="7"/>
        <v>95.11024997848767</v>
      </c>
      <c r="F61" s="13">
        <f t="shared" si="7"/>
        <v>22.60922722897264</v>
      </c>
      <c r="G61" s="13">
        <f t="shared" si="7"/>
        <v>99.717680769299</v>
      </c>
      <c r="H61" s="13">
        <f t="shared" si="7"/>
        <v>100.00776709549358</v>
      </c>
      <c r="I61" s="13">
        <f t="shared" si="7"/>
        <v>74.05599427238533</v>
      </c>
      <c r="J61" s="13">
        <f t="shared" si="7"/>
        <v>102.47252074057522</v>
      </c>
      <c r="K61" s="13">
        <f t="shared" si="7"/>
        <v>78.68414081539548</v>
      </c>
      <c r="L61" s="13">
        <f t="shared" si="7"/>
        <v>103.04984925732441</v>
      </c>
      <c r="M61" s="13">
        <f t="shared" si="7"/>
        <v>94.01852256731014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83.23451464297756</v>
      </c>
      <c r="W61" s="13">
        <f t="shared" si="7"/>
        <v>100.05163636733745</v>
      </c>
      <c r="X61" s="13">
        <f t="shared" si="7"/>
        <v>0</v>
      </c>
      <c r="Y61" s="13">
        <f t="shared" si="7"/>
        <v>0</v>
      </c>
      <c r="Z61" s="14">
        <f t="shared" si="7"/>
        <v>95.11024997848767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95.03898905188287</v>
      </c>
      <c r="E62" s="13">
        <f t="shared" si="7"/>
        <v>95.03898905188287</v>
      </c>
      <c r="F62" s="13">
        <f t="shared" si="7"/>
        <v>40.545892045245616</v>
      </c>
      <c r="G62" s="13">
        <f t="shared" si="7"/>
        <v>100</v>
      </c>
      <c r="H62" s="13">
        <f t="shared" si="7"/>
        <v>99.9859219423489</v>
      </c>
      <c r="I62" s="13">
        <f t="shared" si="7"/>
        <v>78.47202350430102</v>
      </c>
      <c r="J62" s="13">
        <f t="shared" si="7"/>
        <v>96.7064860031354</v>
      </c>
      <c r="K62" s="13">
        <f t="shared" si="7"/>
        <v>100</v>
      </c>
      <c r="L62" s="13">
        <f t="shared" si="7"/>
        <v>100.42004146387</v>
      </c>
      <c r="M62" s="13">
        <f t="shared" si="7"/>
        <v>99.0421628899729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88.93092660788737</v>
      </c>
      <c r="W62" s="13">
        <f t="shared" si="7"/>
        <v>89.95950200337307</v>
      </c>
      <c r="X62" s="13">
        <f t="shared" si="7"/>
        <v>0</v>
      </c>
      <c r="Y62" s="13">
        <f t="shared" si="7"/>
        <v>0</v>
      </c>
      <c r="Z62" s="14">
        <f t="shared" si="7"/>
        <v>95.03898905188287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93.97231519392984</v>
      </c>
      <c r="E63" s="13">
        <f t="shared" si="7"/>
        <v>93.97231519392984</v>
      </c>
      <c r="F63" s="13">
        <f t="shared" si="7"/>
        <v>100</v>
      </c>
      <c r="G63" s="13">
        <f t="shared" si="7"/>
        <v>100</v>
      </c>
      <c r="H63" s="13">
        <f t="shared" si="7"/>
        <v>100.75310290598753</v>
      </c>
      <c r="I63" s="13">
        <f t="shared" si="7"/>
        <v>100.24885156737568</v>
      </c>
      <c r="J63" s="13">
        <f t="shared" si="7"/>
        <v>117.54593244620742</v>
      </c>
      <c r="K63" s="13">
        <f t="shared" si="7"/>
        <v>100</v>
      </c>
      <c r="L63" s="13">
        <f t="shared" si="7"/>
        <v>106.6981583995738</v>
      </c>
      <c r="M63" s="13">
        <f t="shared" si="7"/>
        <v>107.75124841703803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103.86249657138794</v>
      </c>
      <c r="W63" s="13">
        <f t="shared" si="7"/>
        <v>89.95301118504014</v>
      </c>
      <c r="X63" s="13">
        <f t="shared" si="7"/>
        <v>0</v>
      </c>
      <c r="Y63" s="13">
        <f t="shared" si="7"/>
        <v>0</v>
      </c>
      <c r="Z63" s="14">
        <f t="shared" si="7"/>
        <v>93.97231519392984</v>
      </c>
    </row>
    <row r="64" spans="1:26" ht="12.75">
      <c r="A64" s="39" t="s">
        <v>106</v>
      </c>
      <c r="B64" s="12">
        <f t="shared" si="7"/>
        <v>95.03478543637071</v>
      </c>
      <c r="C64" s="12">
        <f t="shared" si="7"/>
        <v>0</v>
      </c>
      <c r="D64" s="3">
        <f t="shared" si="7"/>
        <v>96.4356028988048</v>
      </c>
      <c r="E64" s="13">
        <f t="shared" si="7"/>
        <v>96.4356028988048</v>
      </c>
      <c r="F64" s="13">
        <f t="shared" si="7"/>
        <v>97.98421949189652</v>
      </c>
      <c r="G64" s="13">
        <f t="shared" si="7"/>
        <v>96.49312176679379</v>
      </c>
      <c r="H64" s="13">
        <f t="shared" si="7"/>
        <v>98.60122844457334</v>
      </c>
      <c r="I64" s="13">
        <f t="shared" si="7"/>
        <v>97.66579652850079</v>
      </c>
      <c r="J64" s="13">
        <f t="shared" si="7"/>
        <v>94.81545910884364</v>
      </c>
      <c r="K64" s="13">
        <f t="shared" si="7"/>
        <v>96.72095469104381</v>
      </c>
      <c r="L64" s="13">
        <f t="shared" si="7"/>
        <v>100.23657089217099</v>
      </c>
      <c r="M64" s="13">
        <f t="shared" si="7"/>
        <v>97.15825985463856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97.41471073649241</v>
      </c>
      <c r="W64" s="13">
        <f t="shared" si="7"/>
        <v>97.68411696716245</v>
      </c>
      <c r="X64" s="13">
        <f t="shared" si="7"/>
        <v>0</v>
      </c>
      <c r="Y64" s="13">
        <f t="shared" si="7"/>
        <v>0</v>
      </c>
      <c r="Z64" s="14">
        <f t="shared" si="7"/>
        <v>96.4356028988048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787926116</v>
      </c>
      <c r="C67" s="24"/>
      <c r="D67" s="25">
        <v>857396227</v>
      </c>
      <c r="E67" s="26">
        <v>857396227</v>
      </c>
      <c r="F67" s="26">
        <v>96591748</v>
      </c>
      <c r="G67" s="26">
        <v>58119102</v>
      </c>
      <c r="H67" s="26">
        <v>69296908</v>
      </c>
      <c r="I67" s="26">
        <v>224007758</v>
      </c>
      <c r="J67" s="26">
        <v>75285214</v>
      </c>
      <c r="K67" s="26">
        <v>74301902</v>
      </c>
      <c r="L67" s="26">
        <v>75341661</v>
      </c>
      <c r="M67" s="26">
        <v>224928777</v>
      </c>
      <c r="N67" s="26"/>
      <c r="O67" s="26"/>
      <c r="P67" s="26"/>
      <c r="Q67" s="26"/>
      <c r="R67" s="26"/>
      <c r="S67" s="26"/>
      <c r="T67" s="26"/>
      <c r="U67" s="26"/>
      <c r="V67" s="26">
        <v>448936535</v>
      </c>
      <c r="W67" s="26">
        <v>427033320</v>
      </c>
      <c r="X67" s="26"/>
      <c r="Y67" s="25"/>
      <c r="Z67" s="27">
        <v>857396227</v>
      </c>
    </row>
    <row r="68" spans="1:26" ht="12.75" hidden="1">
      <c r="A68" s="37" t="s">
        <v>31</v>
      </c>
      <c r="B68" s="19">
        <v>194658467</v>
      </c>
      <c r="C68" s="19"/>
      <c r="D68" s="20">
        <v>206624544</v>
      </c>
      <c r="E68" s="21">
        <v>206624544</v>
      </c>
      <c r="F68" s="21">
        <v>35095005</v>
      </c>
      <c r="G68" s="21">
        <v>-344109</v>
      </c>
      <c r="H68" s="21">
        <v>10078545</v>
      </c>
      <c r="I68" s="21">
        <v>44829441</v>
      </c>
      <c r="J68" s="21">
        <v>20739392</v>
      </c>
      <c r="K68" s="21">
        <v>17721656</v>
      </c>
      <c r="L68" s="21">
        <v>18890191</v>
      </c>
      <c r="M68" s="21">
        <v>57351239</v>
      </c>
      <c r="N68" s="21"/>
      <c r="O68" s="21"/>
      <c r="P68" s="21"/>
      <c r="Q68" s="21"/>
      <c r="R68" s="21"/>
      <c r="S68" s="21"/>
      <c r="T68" s="21"/>
      <c r="U68" s="21"/>
      <c r="V68" s="21">
        <v>102180680</v>
      </c>
      <c r="W68" s="21">
        <v>103312272</v>
      </c>
      <c r="X68" s="21"/>
      <c r="Y68" s="20"/>
      <c r="Z68" s="23">
        <v>206624544</v>
      </c>
    </row>
    <row r="69" spans="1:26" ht="12.75" hidden="1">
      <c r="A69" s="38" t="s">
        <v>32</v>
      </c>
      <c r="B69" s="19">
        <v>584086366</v>
      </c>
      <c r="C69" s="19"/>
      <c r="D69" s="20">
        <v>643243183</v>
      </c>
      <c r="E69" s="21">
        <v>643243183</v>
      </c>
      <c r="F69" s="21">
        <v>60499761</v>
      </c>
      <c r="G69" s="21">
        <v>57687347</v>
      </c>
      <c r="H69" s="21">
        <v>57925993</v>
      </c>
      <c r="I69" s="21">
        <v>176113101</v>
      </c>
      <c r="J69" s="21">
        <v>53369000</v>
      </c>
      <c r="K69" s="21">
        <v>55416890</v>
      </c>
      <c r="L69" s="21">
        <v>55264913</v>
      </c>
      <c r="M69" s="21">
        <v>164050803</v>
      </c>
      <c r="N69" s="21"/>
      <c r="O69" s="21"/>
      <c r="P69" s="21"/>
      <c r="Q69" s="21"/>
      <c r="R69" s="21"/>
      <c r="S69" s="21"/>
      <c r="T69" s="21"/>
      <c r="U69" s="21"/>
      <c r="V69" s="21">
        <v>340163904</v>
      </c>
      <c r="W69" s="21">
        <v>319956798</v>
      </c>
      <c r="X69" s="21"/>
      <c r="Y69" s="20"/>
      <c r="Z69" s="23">
        <v>643243183</v>
      </c>
    </row>
    <row r="70" spans="1:26" ht="12.75" hidden="1">
      <c r="A70" s="39" t="s">
        <v>103</v>
      </c>
      <c r="B70" s="19">
        <v>326502043</v>
      </c>
      <c r="C70" s="19"/>
      <c r="D70" s="20">
        <v>353704196</v>
      </c>
      <c r="E70" s="21">
        <v>353704196</v>
      </c>
      <c r="F70" s="21">
        <v>34285201</v>
      </c>
      <c r="G70" s="21">
        <v>35285942</v>
      </c>
      <c r="H70" s="21">
        <v>33075427</v>
      </c>
      <c r="I70" s="21">
        <v>102646570</v>
      </c>
      <c r="J70" s="21">
        <v>27586988</v>
      </c>
      <c r="K70" s="21">
        <v>31728775</v>
      </c>
      <c r="L70" s="21">
        <v>28049124</v>
      </c>
      <c r="M70" s="21">
        <v>87364887</v>
      </c>
      <c r="N70" s="21"/>
      <c r="O70" s="21"/>
      <c r="P70" s="21"/>
      <c r="Q70" s="21"/>
      <c r="R70" s="21"/>
      <c r="S70" s="21"/>
      <c r="T70" s="21"/>
      <c r="U70" s="21"/>
      <c r="V70" s="21">
        <v>190011457</v>
      </c>
      <c r="W70" s="21">
        <v>176852100</v>
      </c>
      <c r="X70" s="21"/>
      <c r="Y70" s="20"/>
      <c r="Z70" s="23">
        <v>353704196</v>
      </c>
    </row>
    <row r="71" spans="1:26" ht="12.75" hidden="1">
      <c r="A71" s="39" t="s">
        <v>104</v>
      </c>
      <c r="B71" s="19">
        <v>183111410</v>
      </c>
      <c r="C71" s="19"/>
      <c r="D71" s="20">
        <v>205140023</v>
      </c>
      <c r="E71" s="21">
        <v>205140023</v>
      </c>
      <c r="F71" s="21">
        <v>19118139</v>
      </c>
      <c r="G71" s="21">
        <v>15444365</v>
      </c>
      <c r="H71" s="21">
        <v>18248256</v>
      </c>
      <c r="I71" s="21">
        <v>52810760</v>
      </c>
      <c r="J71" s="21">
        <v>18337071</v>
      </c>
      <c r="K71" s="21">
        <v>17077156</v>
      </c>
      <c r="L71" s="21">
        <v>19212389</v>
      </c>
      <c r="M71" s="21">
        <v>54626616</v>
      </c>
      <c r="N71" s="21"/>
      <c r="O71" s="21"/>
      <c r="P71" s="21"/>
      <c r="Q71" s="21"/>
      <c r="R71" s="21"/>
      <c r="S71" s="21"/>
      <c r="T71" s="21"/>
      <c r="U71" s="21"/>
      <c r="V71" s="21">
        <v>107437376</v>
      </c>
      <c r="W71" s="21">
        <v>102570012</v>
      </c>
      <c r="X71" s="21"/>
      <c r="Y71" s="20"/>
      <c r="Z71" s="23">
        <v>205140023</v>
      </c>
    </row>
    <row r="72" spans="1:26" ht="12.75" hidden="1">
      <c r="A72" s="39" t="s">
        <v>105</v>
      </c>
      <c r="B72" s="19">
        <v>38450079</v>
      </c>
      <c r="C72" s="19"/>
      <c r="D72" s="20">
        <v>42428977</v>
      </c>
      <c r="E72" s="21">
        <v>42428977</v>
      </c>
      <c r="F72" s="21">
        <v>3607053</v>
      </c>
      <c r="G72" s="21">
        <v>3567216</v>
      </c>
      <c r="H72" s="21">
        <v>3540552</v>
      </c>
      <c r="I72" s="21">
        <v>10714821</v>
      </c>
      <c r="J72" s="21">
        <v>3034293</v>
      </c>
      <c r="K72" s="21">
        <v>3348668</v>
      </c>
      <c r="L72" s="21">
        <v>3573848</v>
      </c>
      <c r="M72" s="21">
        <v>9956809</v>
      </c>
      <c r="N72" s="21"/>
      <c r="O72" s="21"/>
      <c r="P72" s="21"/>
      <c r="Q72" s="21"/>
      <c r="R72" s="21"/>
      <c r="S72" s="21"/>
      <c r="T72" s="21"/>
      <c r="U72" s="21"/>
      <c r="V72" s="21">
        <v>20671630</v>
      </c>
      <c r="W72" s="21">
        <v>20984994</v>
      </c>
      <c r="X72" s="21"/>
      <c r="Y72" s="20"/>
      <c r="Z72" s="23">
        <v>42428977</v>
      </c>
    </row>
    <row r="73" spans="1:26" ht="12.75" hidden="1">
      <c r="A73" s="39" t="s">
        <v>106</v>
      </c>
      <c r="B73" s="19">
        <v>36022834</v>
      </c>
      <c r="C73" s="19"/>
      <c r="D73" s="20">
        <v>41969987</v>
      </c>
      <c r="E73" s="21">
        <v>41969987</v>
      </c>
      <c r="F73" s="21">
        <v>3489368</v>
      </c>
      <c r="G73" s="21">
        <v>3389824</v>
      </c>
      <c r="H73" s="21">
        <v>3061758</v>
      </c>
      <c r="I73" s="21">
        <v>9940950</v>
      </c>
      <c r="J73" s="21">
        <v>3411141</v>
      </c>
      <c r="K73" s="21">
        <v>3262291</v>
      </c>
      <c r="L73" s="21">
        <v>3059548</v>
      </c>
      <c r="M73" s="21">
        <v>9732980</v>
      </c>
      <c r="N73" s="21"/>
      <c r="O73" s="21"/>
      <c r="P73" s="21"/>
      <c r="Q73" s="21"/>
      <c r="R73" s="21"/>
      <c r="S73" s="21"/>
      <c r="T73" s="21"/>
      <c r="U73" s="21"/>
      <c r="V73" s="21">
        <v>19673930</v>
      </c>
      <c r="W73" s="21">
        <v>19549692</v>
      </c>
      <c r="X73" s="21"/>
      <c r="Y73" s="20"/>
      <c r="Z73" s="23">
        <v>41969987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>
        <v>999507</v>
      </c>
      <c r="K74" s="21"/>
      <c r="L74" s="21">
        <v>1370004</v>
      </c>
      <c r="M74" s="21">
        <v>2369511</v>
      </c>
      <c r="N74" s="21"/>
      <c r="O74" s="21"/>
      <c r="P74" s="21"/>
      <c r="Q74" s="21"/>
      <c r="R74" s="21"/>
      <c r="S74" s="21"/>
      <c r="T74" s="21"/>
      <c r="U74" s="21"/>
      <c r="V74" s="21">
        <v>2369511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9181283</v>
      </c>
      <c r="C75" s="28"/>
      <c r="D75" s="29">
        <v>7528500</v>
      </c>
      <c r="E75" s="30">
        <v>7528500</v>
      </c>
      <c r="F75" s="30">
        <v>996982</v>
      </c>
      <c r="G75" s="30">
        <v>775864</v>
      </c>
      <c r="H75" s="30">
        <v>1292370</v>
      </c>
      <c r="I75" s="30">
        <v>3065216</v>
      </c>
      <c r="J75" s="30">
        <v>1176822</v>
      </c>
      <c r="K75" s="30">
        <v>1163356</v>
      </c>
      <c r="L75" s="30">
        <v>1186557</v>
      </c>
      <c r="M75" s="30">
        <v>3526735</v>
      </c>
      <c r="N75" s="30"/>
      <c r="O75" s="30"/>
      <c r="P75" s="30"/>
      <c r="Q75" s="30"/>
      <c r="R75" s="30"/>
      <c r="S75" s="30"/>
      <c r="T75" s="30"/>
      <c r="U75" s="30"/>
      <c r="V75" s="30">
        <v>6591951</v>
      </c>
      <c r="W75" s="30">
        <v>3764250</v>
      </c>
      <c r="X75" s="30"/>
      <c r="Y75" s="29"/>
      <c r="Z75" s="31">
        <v>7528500</v>
      </c>
    </row>
    <row r="76" spans="1:26" ht="12.75" hidden="1">
      <c r="A76" s="42" t="s">
        <v>288</v>
      </c>
      <c r="B76" s="32">
        <v>714856107</v>
      </c>
      <c r="C76" s="32"/>
      <c r="D76" s="33">
        <v>809706809</v>
      </c>
      <c r="E76" s="34">
        <v>809706809</v>
      </c>
      <c r="F76" s="34">
        <v>58621309</v>
      </c>
      <c r="G76" s="34">
        <v>57900606</v>
      </c>
      <c r="H76" s="34">
        <v>69280745</v>
      </c>
      <c r="I76" s="34">
        <v>185802660</v>
      </c>
      <c r="J76" s="34">
        <v>75181718</v>
      </c>
      <c r="K76" s="34">
        <v>67431669</v>
      </c>
      <c r="L76" s="34">
        <v>75154433</v>
      </c>
      <c r="M76" s="34">
        <v>217767820</v>
      </c>
      <c r="N76" s="34"/>
      <c r="O76" s="34"/>
      <c r="P76" s="34"/>
      <c r="Q76" s="34"/>
      <c r="R76" s="34"/>
      <c r="S76" s="34"/>
      <c r="T76" s="34"/>
      <c r="U76" s="34"/>
      <c r="V76" s="34">
        <v>403570480</v>
      </c>
      <c r="W76" s="34">
        <v>403399173</v>
      </c>
      <c r="X76" s="34"/>
      <c r="Y76" s="33"/>
      <c r="Z76" s="35">
        <v>809706809</v>
      </c>
    </row>
    <row r="77" spans="1:26" ht="12.75" hidden="1">
      <c r="A77" s="37" t="s">
        <v>31</v>
      </c>
      <c r="B77" s="19">
        <v>121588460</v>
      </c>
      <c r="C77" s="19"/>
      <c r="D77" s="20">
        <v>190460858</v>
      </c>
      <c r="E77" s="21">
        <v>190460858</v>
      </c>
      <c r="F77" s="21">
        <v>35095005</v>
      </c>
      <c r="G77" s="21">
        <v>-344109</v>
      </c>
      <c r="H77" s="21">
        <v>10078545</v>
      </c>
      <c r="I77" s="21">
        <v>44829441</v>
      </c>
      <c r="J77" s="21">
        <v>21201700</v>
      </c>
      <c r="K77" s="21">
        <v>17721656</v>
      </c>
      <c r="L77" s="21">
        <v>18890191</v>
      </c>
      <c r="M77" s="21">
        <v>57813547</v>
      </c>
      <c r="N77" s="21"/>
      <c r="O77" s="21"/>
      <c r="P77" s="21"/>
      <c r="Q77" s="21"/>
      <c r="R77" s="21"/>
      <c r="S77" s="21"/>
      <c r="T77" s="21"/>
      <c r="U77" s="21"/>
      <c r="V77" s="21">
        <v>102642988</v>
      </c>
      <c r="W77" s="21">
        <v>92446453</v>
      </c>
      <c r="X77" s="21"/>
      <c r="Y77" s="20"/>
      <c r="Z77" s="23">
        <v>190460858</v>
      </c>
    </row>
    <row r="78" spans="1:26" ht="12.75" hidden="1">
      <c r="A78" s="38" t="s">
        <v>32</v>
      </c>
      <c r="B78" s="19">
        <v>584086364</v>
      </c>
      <c r="C78" s="19"/>
      <c r="D78" s="20">
        <v>611717451</v>
      </c>
      <c r="E78" s="21">
        <v>611717451</v>
      </c>
      <c r="F78" s="21">
        <v>22529322</v>
      </c>
      <c r="G78" s="21">
        <v>57468851</v>
      </c>
      <c r="H78" s="21">
        <v>57909830</v>
      </c>
      <c r="I78" s="21">
        <v>137908003</v>
      </c>
      <c r="J78" s="21">
        <v>52803196</v>
      </c>
      <c r="K78" s="21">
        <v>48546657</v>
      </c>
      <c r="L78" s="21">
        <v>55077685</v>
      </c>
      <c r="M78" s="21">
        <v>156427538</v>
      </c>
      <c r="N78" s="21"/>
      <c r="O78" s="21"/>
      <c r="P78" s="21"/>
      <c r="Q78" s="21"/>
      <c r="R78" s="21"/>
      <c r="S78" s="21"/>
      <c r="T78" s="21"/>
      <c r="U78" s="21"/>
      <c r="V78" s="21">
        <v>294335541</v>
      </c>
      <c r="W78" s="21">
        <v>307188470</v>
      </c>
      <c r="X78" s="21"/>
      <c r="Y78" s="20"/>
      <c r="Z78" s="23">
        <v>611717451</v>
      </c>
    </row>
    <row r="79" spans="1:26" ht="12.75" hidden="1">
      <c r="A79" s="39" t="s">
        <v>103</v>
      </c>
      <c r="B79" s="19">
        <v>328290652</v>
      </c>
      <c r="C79" s="19"/>
      <c r="D79" s="20">
        <v>336408945</v>
      </c>
      <c r="E79" s="21">
        <v>336408945</v>
      </c>
      <c r="F79" s="21">
        <v>7751619</v>
      </c>
      <c r="G79" s="21">
        <v>35186323</v>
      </c>
      <c r="H79" s="21">
        <v>33077996</v>
      </c>
      <c r="I79" s="21">
        <v>76015938</v>
      </c>
      <c r="J79" s="21">
        <v>28269082</v>
      </c>
      <c r="K79" s="21">
        <v>24965514</v>
      </c>
      <c r="L79" s="21">
        <v>28904580</v>
      </c>
      <c r="M79" s="21">
        <v>82139176</v>
      </c>
      <c r="N79" s="21"/>
      <c r="O79" s="21"/>
      <c r="P79" s="21"/>
      <c r="Q79" s="21"/>
      <c r="R79" s="21"/>
      <c r="S79" s="21"/>
      <c r="T79" s="21"/>
      <c r="U79" s="21"/>
      <c r="V79" s="21">
        <v>158155114</v>
      </c>
      <c r="W79" s="21">
        <v>176943420</v>
      </c>
      <c r="X79" s="21"/>
      <c r="Y79" s="20"/>
      <c r="Z79" s="23">
        <v>336408945</v>
      </c>
    </row>
    <row r="80" spans="1:26" ht="12.75" hidden="1">
      <c r="A80" s="39" t="s">
        <v>104</v>
      </c>
      <c r="B80" s="19">
        <v>183111410</v>
      </c>
      <c r="C80" s="19"/>
      <c r="D80" s="20">
        <v>194963004</v>
      </c>
      <c r="E80" s="21">
        <v>194963004</v>
      </c>
      <c r="F80" s="21">
        <v>7751620</v>
      </c>
      <c r="G80" s="21">
        <v>15444365</v>
      </c>
      <c r="H80" s="21">
        <v>18245687</v>
      </c>
      <c r="I80" s="21">
        <v>41441672</v>
      </c>
      <c r="J80" s="21">
        <v>17733137</v>
      </c>
      <c r="K80" s="21">
        <v>17077156</v>
      </c>
      <c r="L80" s="21">
        <v>19293089</v>
      </c>
      <c r="M80" s="21">
        <v>54103382</v>
      </c>
      <c r="N80" s="21"/>
      <c r="O80" s="21"/>
      <c r="P80" s="21"/>
      <c r="Q80" s="21"/>
      <c r="R80" s="21"/>
      <c r="S80" s="21"/>
      <c r="T80" s="21"/>
      <c r="U80" s="21"/>
      <c r="V80" s="21">
        <v>95545054</v>
      </c>
      <c r="W80" s="21">
        <v>92271472</v>
      </c>
      <c r="X80" s="21"/>
      <c r="Y80" s="20"/>
      <c r="Z80" s="23">
        <v>194963004</v>
      </c>
    </row>
    <row r="81" spans="1:26" ht="12.75" hidden="1">
      <c r="A81" s="39" t="s">
        <v>105</v>
      </c>
      <c r="B81" s="19">
        <v>38450079</v>
      </c>
      <c r="C81" s="19"/>
      <c r="D81" s="20">
        <v>39871492</v>
      </c>
      <c r="E81" s="21">
        <v>39871492</v>
      </c>
      <c r="F81" s="21">
        <v>3607053</v>
      </c>
      <c r="G81" s="21">
        <v>3567216</v>
      </c>
      <c r="H81" s="21">
        <v>3567216</v>
      </c>
      <c r="I81" s="21">
        <v>10741485</v>
      </c>
      <c r="J81" s="21">
        <v>3566688</v>
      </c>
      <c r="K81" s="21">
        <v>3348668</v>
      </c>
      <c r="L81" s="21">
        <v>3813230</v>
      </c>
      <c r="M81" s="21">
        <v>10728586</v>
      </c>
      <c r="N81" s="21"/>
      <c r="O81" s="21"/>
      <c r="P81" s="21"/>
      <c r="Q81" s="21"/>
      <c r="R81" s="21"/>
      <c r="S81" s="21"/>
      <c r="T81" s="21"/>
      <c r="U81" s="21"/>
      <c r="V81" s="21">
        <v>21470071</v>
      </c>
      <c r="W81" s="21">
        <v>18876634</v>
      </c>
      <c r="X81" s="21"/>
      <c r="Y81" s="20"/>
      <c r="Z81" s="23">
        <v>39871492</v>
      </c>
    </row>
    <row r="82" spans="1:26" ht="12.75" hidden="1">
      <c r="A82" s="39" t="s">
        <v>106</v>
      </c>
      <c r="B82" s="19">
        <v>34234223</v>
      </c>
      <c r="C82" s="19"/>
      <c r="D82" s="20">
        <v>40474010</v>
      </c>
      <c r="E82" s="21">
        <v>40474010</v>
      </c>
      <c r="F82" s="21">
        <v>3419030</v>
      </c>
      <c r="G82" s="21">
        <v>3270947</v>
      </c>
      <c r="H82" s="21">
        <v>3018931</v>
      </c>
      <c r="I82" s="21">
        <v>9708908</v>
      </c>
      <c r="J82" s="21">
        <v>3234289</v>
      </c>
      <c r="K82" s="21">
        <v>3155319</v>
      </c>
      <c r="L82" s="21">
        <v>3066786</v>
      </c>
      <c r="M82" s="21">
        <v>9456394</v>
      </c>
      <c r="N82" s="21"/>
      <c r="O82" s="21"/>
      <c r="P82" s="21"/>
      <c r="Q82" s="21"/>
      <c r="R82" s="21"/>
      <c r="S82" s="21"/>
      <c r="T82" s="21"/>
      <c r="U82" s="21"/>
      <c r="V82" s="21">
        <v>19165302</v>
      </c>
      <c r="W82" s="21">
        <v>19096944</v>
      </c>
      <c r="X82" s="21"/>
      <c r="Y82" s="20"/>
      <c r="Z82" s="23">
        <v>40474010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9181283</v>
      </c>
      <c r="C84" s="28"/>
      <c r="D84" s="29">
        <v>7528500</v>
      </c>
      <c r="E84" s="30">
        <v>7528500</v>
      </c>
      <c r="F84" s="30">
        <v>996982</v>
      </c>
      <c r="G84" s="30">
        <v>775864</v>
      </c>
      <c r="H84" s="30">
        <v>1292370</v>
      </c>
      <c r="I84" s="30">
        <v>3065216</v>
      </c>
      <c r="J84" s="30">
        <v>1176822</v>
      </c>
      <c r="K84" s="30">
        <v>1163356</v>
      </c>
      <c r="L84" s="30">
        <v>1186557</v>
      </c>
      <c r="M84" s="30">
        <v>3526735</v>
      </c>
      <c r="N84" s="30"/>
      <c r="O84" s="30"/>
      <c r="P84" s="30"/>
      <c r="Q84" s="30"/>
      <c r="R84" s="30"/>
      <c r="S84" s="30"/>
      <c r="T84" s="30"/>
      <c r="U84" s="30"/>
      <c r="V84" s="30">
        <v>6591951</v>
      </c>
      <c r="W84" s="30">
        <v>3764250</v>
      </c>
      <c r="X84" s="30"/>
      <c r="Y84" s="29"/>
      <c r="Z84" s="31">
        <v>7528500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47353294</v>
      </c>
      <c r="D5" s="357">
        <f t="shared" si="0"/>
        <v>0</v>
      </c>
      <c r="E5" s="356">
        <f t="shared" si="0"/>
        <v>95137702</v>
      </c>
      <c r="F5" s="358">
        <f t="shared" si="0"/>
        <v>95137702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47568852</v>
      </c>
      <c r="Y5" s="358">
        <f t="shared" si="0"/>
        <v>-47568852</v>
      </c>
      <c r="Z5" s="359">
        <f>+IF(X5&lt;&gt;0,+(Y5/X5)*100,0)</f>
        <v>-100</v>
      </c>
      <c r="AA5" s="360">
        <f>+AA6+AA8+AA11+AA13+AA15</f>
        <v>95137702</v>
      </c>
    </row>
    <row r="6" spans="1:27" ht="12.75">
      <c r="A6" s="361" t="s">
        <v>206</v>
      </c>
      <c r="B6" s="142"/>
      <c r="C6" s="60">
        <f>+C7</f>
        <v>12238122</v>
      </c>
      <c r="D6" s="340">
        <f aca="true" t="shared" si="1" ref="D6:AA6">+D7</f>
        <v>0</v>
      </c>
      <c r="E6" s="60">
        <f t="shared" si="1"/>
        <v>30506699</v>
      </c>
      <c r="F6" s="59">
        <f t="shared" si="1"/>
        <v>30506699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15253350</v>
      </c>
      <c r="Y6" s="59">
        <f t="shared" si="1"/>
        <v>-15253350</v>
      </c>
      <c r="Z6" s="61">
        <f>+IF(X6&lt;&gt;0,+(Y6/X6)*100,0)</f>
        <v>-100</v>
      </c>
      <c r="AA6" s="62">
        <f t="shared" si="1"/>
        <v>30506699</v>
      </c>
    </row>
    <row r="7" spans="1:27" ht="12.75">
      <c r="A7" s="291" t="s">
        <v>230</v>
      </c>
      <c r="B7" s="142"/>
      <c r="C7" s="60">
        <v>12238122</v>
      </c>
      <c r="D7" s="340"/>
      <c r="E7" s="60">
        <v>30506699</v>
      </c>
      <c r="F7" s="59">
        <v>30506699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15253350</v>
      </c>
      <c r="Y7" s="59">
        <v>-15253350</v>
      </c>
      <c r="Z7" s="61">
        <v>-100</v>
      </c>
      <c r="AA7" s="62">
        <v>30506699</v>
      </c>
    </row>
    <row r="8" spans="1:27" ht="12.75">
      <c r="A8" s="361" t="s">
        <v>207</v>
      </c>
      <c r="B8" s="142"/>
      <c r="C8" s="60">
        <f aca="true" t="shared" si="2" ref="C8:Y8">SUM(C9:C10)</f>
        <v>13898029</v>
      </c>
      <c r="D8" s="340">
        <f t="shared" si="2"/>
        <v>0</v>
      </c>
      <c r="E8" s="60">
        <f t="shared" si="2"/>
        <v>19837972</v>
      </c>
      <c r="F8" s="59">
        <f t="shared" si="2"/>
        <v>19837972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9918986</v>
      </c>
      <c r="Y8" s="59">
        <f t="shared" si="2"/>
        <v>-9918986</v>
      </c>
      <c r="Z8" s="61">
        <f>+IF(X8&lt;&gt;0,+(Y8/X8)*100,0)</f>
        <v>-100</v>
      </c>
      <c r="AA8" s="62">
        <f>SUM(AA9:AA10)</f>
        <v>19837972</v>
      </c>
    </row>
    <row r="9" spans="1:27" ht="12.75">
      <c r="A9" s="291" t="s">
        <v>231</v>
      </c>
      <c r="B9" s="142"/>
      <c r="C9" s="60">
        <v>13898029</v>
      </c>
      <c r="D9" s="340"/>
      <c r="E9" s="60">
        <v>19837972</v>
      </c>
      <c r="F9" s="59">
        <v>19837972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9918986</v>
      </c>
      <c r="Y9" s="59">
        <v>-9918986</v>
      </c>
      <c r="Z9" s="61">
        <v>-100</v>
      </c>
      <c r="AA9" s="62">
        <v>19837972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7519572</v>
      </c>
      <c r="D11" s="363">
        <f aca="true" t="shared" si="3" ref="D11:AA11">+D12</f>
        <v>0</v>
      </c>
      <c r="E11" s="362">
        <f t="shared" si="3"/>
        <v>18715233</v>
      </c>
      <c r="F11" s="364">
        <f t="shared" si="3"/>
        <v>18715233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9357617</v>
      </c>
      <c r="Y11" s="364">
        <f t="shared" si="3"/>
        <v>-9357617</v>
      </c>
      <c r="Z11" s="365">
        <f>+IF(X11&lt;&gt;0,+(Y11/X11)*100,0)</f>
        <v>-100</v>
      </c>
      <c r="AA11" s="366">
        <f t="shared" si="3"/>
        <v>18715233</v>
      </c>
    </row>
    <row r="12" spans="1:27" ht="12.75">
      <c r="A12" s="291" t="s">
        <v>233</v>
      </c>
      <c r="B12" s="136"/>
      <c r="C12" s="60">
        <v>7519572</v>
      </c>
      <c r="D12" s="340"/>
      <c r="E12" s="60">
        <v>18715233</v>
      </c>
      <c r="F12" s="59">
        <v>18715233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9357617</v>
      </c>
      <c r="Y12" s="59">
        <v>-9357617</v>
      </c>
      <c r="Z12" s="61">
        <v>-100</v>
      </c>
      <c r="AA12" s="62">
        <v>18715233</v>
      </c>
    </row>
    <row r="13" spans="1:27" ht="12.75">
      <c r="A13" s="361" t="s">
        <v>209</v>
      </c>
      <c r="B13" s="136"/>
      <c r="C13" s="275">
        <f>+C14</f>
        <v>6268985</v>
      </c>
      <c r="D13" s="341">
        <f aca="true" t="shared" si="4" ref="D13:AA13">+D14</f>
        <v>0</v>
      </c>
      <c r="E13" s="275">
        <f t="shared" si="4"/>
        <v>26077798</v>
      </c>
      <c r="F13" s="342">
        <f t="shared" si="4"/>
        <v>26077798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13038899</v>
      </c>
      <c r="Y13" s="342">
        <f t="shared" si="4"/>
        <v>-13038899</v>
      </c>
      <c r="Z13" s="335">
        <f>+IF(X13&lt;&gt;0,+(Y13/X13)*100,0)</f>
        <v>-100</v>
      </c>
      <c r="AA13" s="273">
        <f t="shared" si="4"/>
        <v>26077798</v>
      </c>
    </row>
    <row r="14" spans="1:27" ht="12.75">
      <c r="A14" s="291" t="s">
        <v>234</v>
      </c>
      <c r="B14" s="136"/>
      <c r="C14" s="60">
        <v>6268985</v>
      </c>
      <c r="D14" s="340"/>
      <c r="E14" s="60">
        <v>26077798</v>
      </c>
      <c r="F14" s="59">
        <v>26077798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13038899</v>
      </c>
      <c r="Y14" s="59">
        <v>-13038899</v>
      </c>
      <c r="Z14" s="61">
        <v>-100</v>
      </c>
      <c r="AA14" s="62">
        <v>26077798</v>
      </c>
    </row>
    <row r="15" spans="1:27" ht="12.75">
      <c r="A15" s="361" t="s">
        <v>210</v>
      </c>
      <c r="B15" s="136"/>
      <c r="C15" s="60">
        <f aca="true" t="shared" si="5" ref="C15:Y15">SUM(C16:C20)</f>
        <v>7428586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7428586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498323</v>
      </c>
      <c r="F22" s="345">
        <f t="shared" si="6"/>
        <v>498323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249162</v>
      </c>
      <c r="Y22" s="345">
        <f t="shared" si="6"/>
        <v>-249162</v>
      </c>
      <c r="Z22" s="336">
        <f>+IF(X22&lt;&gt;0,+(Y22/X22)*100,0)</f>
        <v>-100</v>
      </c>
      <c r="AA22" s="350">
        <f>SUM(AA23:AA32)</f>
        <v>498323</v>
      </c>
    </row>
    <row r="23" spans="1:27" ht="12.75">
      <c r="A23" s="361" t="s">
        <v>238</v>
      </c>
      <c r="B23" s="142"/>
      <c r="C23" s="60"/>
      <c r="D23" s="340"/>
      <c r="E23" s="60">
        <v>498323</v>
      </c>
      <c r="F23" s="59">
        <v>498323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249162</v>
      </c>
      <c r="Y23" s="59">
        <v>-249162</v>
      </c>
      <c r="Z23" s="61">
        <v>-100</v>
      </c>
      <c r="AA23" s="62">
        <v>498323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1550277</v>
      </c>
      <c r="D40" s="344">
        <f t="shared" si="9"/>
        <v>0</v>
      </c>
      <c r="E40" s="343">
        <f t="shared" si="9"/>
        <v>16764374</v>
      </c>
      <c r="F40" s="345">
        <f t="shared" si="9"/>
        <v>16764374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8382187</v>
      </c>
      <c r="Y40" s="345">
        <f t="shared" si="9"/>
        <v>-8382187</v>
      </c>
      <c r="Z40" s="336">
        <f>+IF(X40&lt;&gt;0,+(Y40/X40)*100,0)</f>
        <v>-100</v>
      </c>
      <c r="AA40" s="350">
        <f>SUM(AA41:AA49)</f>
        <v>16764374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1550277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16764374</v>
      </c>
      <c r="F49" s="53">
        <v>16764374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8382187</v>
      </c>
      <c r="Y49" s="53">
        <v>-8382187</v>
      </c>
      <c r="Z49" s="94">
        <v>-100</v>
      </c>
      <c r="AA49" s="95">
        <v>16764374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48903571</v>
      </c>
      <c r="D60" s="346">
        <f t="shared" si="14"/>
        <v>0</v>
      </c>
      <c r="E60" s="219">
        <f t="shared" si="14"/>
        <v>112400399</v>
      </c>
      <c r="F60" s="264">
        <f t="shared" si="14"/>
        <v>112400399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56200201</v>
      </c>
      <c r="Y60" s="264">
        <f t="shared" si="14"/>
        <v>-56200201</v>
      </c>
      <c r="Z60" s="337">
        <f>+IF(X60&lt;&gt;0,+(Y60/X60)*100,0)</f>
        <v>-100</v>
      </c>
      <c r="AA60" s="232">
        <f>+AA57+AA54+AA51+AA40+AA37+AA34+AA22+AA5</f>
        <v>112400399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246150247</v>
      </c>
      <c r="D5" s="153">
        <f>SUM(D6:D8)</f>
        <v>0</v>
      </c>
      <c r="E5" s="154">
        <f t="shared" si="0"/>
        <v>307165663</v>
      </c>
      <c r="F5" s="100">
        <f t="shared" si="0"/>
        <v>307165663</v>
      </c>
      <c r="G5" s="100">
        <f t="shared" si="0"/>
        <v>77097268</v>
      </c>
      <c r="H5" s="100">
        <f t="shared" si="0"/>
        <v>3733365</v>
      </c>
      <c r="I5" s="100">
        <f t="shared" si="0"/>
        <v>12177392</v>
      </c>
      <c r="J5" s="100">
        <f t="shared" si="0"/>
        <v>93008025</v>
      </c>
      <c r="K5" s="100">
        <f t="shared" si="0"/>
        <v>23454447</v>
      </c>
      <c r="L5" s="100">
        <f t="shared" si="0"/>
        <v>19610960</v>
      </c>
      <c r="M5" s="100">
        <f t="shared" si="0"/>
        <v>27372695</v>
      </c>
      <c r="N5" s="100">
        <f t="shared" si="0"/>
        <v>70438102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163446127</v>
      </c>
      <c r="X5" s="100">
        <f t="shared" si="0"/>
        <v>162752564</v>
      </c>
      <c r="Y5" s="100">
        <f t="shared" si="0"/>
        <v>693563</v>
      </c>
      <c r="Z5" s="137">
        <f>+IF(X5&lt;&gt;0,+(Y5/X5)*100,0)</f>
        <v>0.4261456673579656</v>
      </c>
      <c r="AA5" s="153">
        <f>SUM(AA6:AA8)</f>
        <v>307165663</v>
      </c>
    </row>
    <row r="6" spans="1:27" ht="12.75">
      <c r="A6" s="138" t="s">
        <v>75</v>
      </c>
      <c r="B6" s="136"/>
      <c r="C6" s="155">
        <v>5724000</v>
      </c>
      <c r="D6" s="155"/>
      <c r="E6" s="156">
        <v>5754000</v>
      </c>
      <c r="F6" s="60">
        <v>5754000</v>
      </c>
      <c r="G6" s="60">
        <v>5754000</v>
      </c>
      <c r="H6" s="60"/>
      <c r="I6" s="60"/>
      <c r="J6" s="60">
        <v>5754000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5754000</v>
      </c>
      <c r="X6" s="60">
        <v>3836000</v>
      </c>
      <c r="Y6" s="60">
        <v>1918000</v>
      </c>
      <c r="Z6" s="140">
        <v>50</v>
      </c>
      <c r="AA6" s="155">
        <v>5754000</v>
      </c>
    </row>
    <row r="7" spans="1:27" ht="12.75">
      <c r="A7" s="138" t="s">
        <v>76</v>
      </c>
      <c r="B7" s="136"/>
      <c r="C7" s="157">
        <v>240426247</v>
      </c>
      <c r="D7" s="157"/>
      <c r="E7" s="158">
        <v>301411663</v>
      </c>
      <c r="F7" s="159">
        <v>301411663</v>
      </c>
      <c r="G7" s="159">
        <v>71177276</v>
      </c>
      <c r="H7" s="159">
        <v>3733365</v>
      </c>
      <c r="I7" s="159">
        <v>12069378</v>
      </c>
      <c r="J7" s="159">
        <v>86980019</v>
      </c>
      <c r="K7" s="159">
        <v>23454447</v>
      </c>
      <c r="L7" s="159">
        <v>19610960</v>
      </c>
      <c r="M7" s="159">
        <v>25904808</v>
      </c>
      <c r="N7" s="159">
        <v>68970215</v>
      </c>
      <c r="O7" s="159"/>
      <c r="P7" s="159"/>
      <c r="Q7" s="159"/>
      <c r="R7" s="159"/>
      <c r="S7" s="159"/>
      <c r="T7" s="159"/>
      <c r="U7" s="159"/>
      <c r="V7" s="159"/>
      <c r="W7" s="159">
        <v>155950234</v>
      </c>
      <c r="X7" s="159">
        <v>158916564</v>
      </c>
      <c r="Y7" s="159">
        <v>-2966330</v>
      </c>
      <c r="Z7" s="141">
        <v>-1.87</v>
      </c>
      <c r="AA7" s="157">
        <v>301411663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165992</v>
      </c>
      <c r="H8" s="60"/>
      <c r="I8" s="60">
        <v>108014</v>
      </c>
      <c r="J8" s="60">
        <v>274006</v>
      </c>
      <c r="K8" s="60"/>
      <c r="L8" s="60"/>
      <c r="M8" s="60">
        <v>1467887</v>
      </c>
      <c r="N8" s="60">
        <v>1467887</v>
      </c>
      <c r="O8" s="60"/>
      <c r="P8" s="60"/>
      <c r="Q8" s="60"/>
      <c r="R8" s="60"/>
      <c r="S8" s="60"/>
      <c r="T8" s="60"/>
      <c r="U8" s="60"/>
      <c r="V8" s="60"/>
      <c r="W8" s="60">
        <v>1741893</v>
      </c>
      <c r="X8" s="60"/>
      <c r="Y8" s="60">
        <v>1741893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22808455</v>
      </c>
      <c r="D9" s="153">
        <f>SUM(D10:D14)</f>
        <v>0</v>
      </c>
      <c r="E9" s="154">
        <f t="shared" si="1"/>
        <v>22965627</v>
      </c>
      <c r="F9" s="100">
        <f t="shared" si="1"/>
        <v>22965627</v>
      </c>
      <c r="G9" s="100">
        <f t="shared" si="1"/>
        <v>2416051</v>
      </c>
      <c r="H9" s="100">
        <f t="shared" si="1"/>
        <v>503417</v>
      </c>
      <c r="I9" s="100">
        <f t="shared" si="1"/>
        <v>-1959110</v>
      </c>
      <c r="J9" s="100">
        <f t="shared" si="1"/>
        <v>960358</v>
      </c>
      <c r="K9" s="100">
        <f t="shared" si="1"/>
        <v>148173</v>
      </c>
      <c r="L9" s="100">
        <f t="shared" si="1"/>
        <v>142871</v>
      </c>
      <c r="M9" s="100">
        <f t="shared" si="1"/>
        <v>10091217</v>
      </c>
      <c r="N9" s="100">
        <f t="shared" si="1"/>
        <v>10382261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11342619</v>
      </c>
      <c r="X9" s="100">
        <f t="shared" si="1"/>
        <v>15072070</v>
      </c>
      <c r="Y9" s="100">
        <f t="shared" si="1"/>
        <v>-3729451</v>
      </c>
      <c r="Z9" s="137">
        <f>+IF(X9&lt;&gt;0,+(Y9/X9)*100,0)</f>
        <v>-24.744119420889103</v>
      </c>
      <c r="AA9" s="153">
        <f>SUM(AA10:AA14)</f>
        <v>22965627</v>
      </c>
    </row>
    <row r="10" spans="1:27" ht="12.75">
      <c r="A10" s="138" t="s">
        <v>79</v>
      </c>
      <c r="B10" s="136"/>
      <c r="C10" s="155">
        <v>8464361</v>
      </c>
      <c r="D10" s="155"/>
      <c r="E10" s="156">
        <v>11481663</v>
      </c>
      <c r="F10" s="60">
        <v>11481663</v>
      </c>
      <c r="G10" s="60">
        <v>90653</v>
      </c>
      <c r="H10" s="60">
        <v>101396</v>
      </c>
      <c r="I10" s="60">
        <v>72481</v>
      </c>
      <c r="J10" s="60">
        <v>264530</v>
      </c>
      <c r="K10" s="60">
        <v>81378</v>
      </c>
      <c r="L10" s="60">
        <v>58097</v>
      </c>
      <c r="M10" s="60">
        <v>6808130</v>
      </c>
      <c r="N10" s="60">
        <v>6947605</v>
      </c>
      <c r="O10" s="60"/>
      <c r="P10" s="60"/>
      <c r="Q10" s="60"/>
      <c r="R10" s="60"/>
      <c r="S10" s="60"/>
      <c r="T10" s="60"/>
      <c r="U10" s="60"/>
      <c r="V10" s="60"/>
      <c r="W10" s="60">
        <v>7212135</v>
      </c>
      <c r="X10" s="60">
        <v>7582498</v>
      </c>
      <c r="Y10" s="60">
        <v>-370363</v>
      </c>
      <c r="Z10" s="140">
        <v>-4.88</v>
      </c>
      <c r="AA10" s="155">
        <v>11481663</v>
      </c>
    </row>
    <row r="11" spans="1:27" ht="12.75">
      <c r="A11" s="138" t="s">
        <v>80</v>
      </c>
      <c r="B11" s="136"/>
      <c r="C11" s="155">
        <v>5716887</v>
      </c>
      <c r="D11" s="155"/>
      <c r="E11" s="156">
        <v>4546000</v>
      </c>
      <c r="F11" s="60">
        <v>4546000</v>
      </c>
      <c r="G11" s="60">
        <v>2195000</v>
      </c>
      <c r="H11" s="60">
        <v>313778</v>
      </c>
      <c r="I11" s="60">
        <v>-2173564</v>
      </c>
      <c r="J11" s="60">
        <v>335214</v>
      </c>
      <c r="K11" s="60">
        <v>30890</v>
      </c>
      <c r="L11" s="60">
        <v>24789</v>
      </c>
      <c r="M11" s="60">
        <v>567465</v>
      </c>
      <c r="N11" s="60">
        <v>623144</v>
      </c>
      <c r="O11" s="60"/>
      <c r="P11" s="60"/>
      <c r="Q11" s="60"/>
      <c r="R11" s="60"/>
      <c r="S11" s="60"/>
      <c r="T11" s="60"/>
      <c r="U11" s="60"/>
      <c r="V11" s="60"/>
      <c r="W11" s="60">
        <v>958358</v>
      </c>
      <c r="X11" s="60">
        <v>2959834</v>
      </c>
      <c r="Y11" s="60">
        <v>-2001476</v>
      </c>
      <c r="Z11" s="140">
        <v>-67.62</v>
      </c>
      <c r="AA11" s="155">
        <v>4546000</v>
      </c>
    </row>
    <row r="12" spans="1:27" ht="12.75">
      <c r="A12" s="138" t="s">
        <v>81</v>
      </c>
      <c r="B12" s="136"/>
      <c r="C12" s="155">
        <v>4711029</v>
      </c>
      <c r="D12" s="155"/>
      <c r="E12" s="156">
        <v>573423</v>
      </c>
      <c r="F12" s="60">
        <v>573423</v>
      </c>
      <c r="G12" s="60">
        <v>130398</v>
      </c>
      <c r="H12" s="60">
        <v>88243</v>
      </c>
      <c r="I12" s="60">
        <v>141973</v>
      </c>
      <c r="J12" s="60">
        <v>360614</v>
      </c>
      <c r="K12" s="60">
        <v>35905</v>
      </c>
      <c r="L12" s="60">
        <v>59985</v>
      </c>
      <c r="M12" s="60">
        <v>31278</v>
      </c>
      <c r="N12" s="60">
        <v>127168</v>
      </c>
      <c r="O12" s="60"/>
      <c r="P12" s="60"/>
      <c r="Q12" s="60"/>
      <c r="R12" s="60"/>
      <c r="S12" s="60"/>
      <c r="T12" s="60"/>
      <c r="U12" s="60"/>
      <c r="V12" s="60"/>
      <c r="W12" s="60">
        <v>487782</v>
      </c>
      <c r="X12" s="60">
        <v>286710</v>
      </c>
      <c r="Y12" s="60">
        <v>201072</v>
      </c>
      <c r="Z12" s="140">
        <v>70.13</v>
      </c>
      <c r="AA12" s="155">
        <v>573423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3916178</v>
      </c>
      <c r="D14" s="157"/>
      <c r="E14" s="158">
        <v>6364541</v>
      </c>
      <c r="F14" s="159">
        <v>6364541</v>
      </c>
      <c r="G14" s="159"/>
      <c r="H14" s="159"/>
      <c r="I14" s="159"/>
      <c r="J14" s="159"/>
      <c r="K14" s="159"/>
      <c r="L14" s="159"/>
      <c r="M14" s="159">
        <v>2684344</v>
      </c>
      <c r="N14" s="159">
        <v>2684344</v>
      </c>
      <c r="O14" s="159"/>
      <c r="P14" s="159"/>
      <c r="Q14" s="159"/>
      <c r="R14" s="159"/>
      <c r="S14" s="159"/>
      <c r="T14" s="159"/>
      <c r="U14" s="159"/>
      <c r="V14" s="159"/>
      <c r="W14" s="159">
        <v>2684344</v>
      </c>
      <c r="X14" s="159">
        <v>4243028</v>
      </c>
      <c r="Y14" s="159">
        <v>-1558684</v>
      </c>
      <c r="Z14" s="141">
        <v>-36.74</v>
      </c>
      <c r="AA14" s="157">
        <v>6364541</v>
      </c>
    </row>
    <row r="15" spans="1:27" ht="12.75">
      <c r="A15" s="135" t="s">
        <v>84</v>
      </c>
      <c r="B15" s="142"/>
      <c r="C15" s="153">
        <f aca="true" t="shared" si="2" ref="C15:Y15">SUM(C16:C18)</f>
        <v>52567367</v>
      </c>
      <c r="D15" s="153">
        <f>SUM(D16:D18)</f>
        <v>0</v>
      </c>
      <c r="E15" s="154">
        <f t="shared" si="2"/>
        <v>62059114</v>
      </c>
      <c r="F15" s="100">
        <f t="shared" si="2"/>
        <v>62059114</v>
      </c>
      <c r="G15" s="100">
        <f t="shared" si="2"/>
        <v>245184</v>
      </c>
      <c r="H15" s="100">
        <f t="shared" si="2"/>
        <v>-416207</v>
      </c>
      <c r="I15" s="100">
        <f t="shared" si="2"/>
        <v>227973</v>
      </c>
      <c r="J15" s="100">
        <f t="shared" si="2"/>
        <v>56950</v>
      </c>
      <c r="K15" s="100">
        <f t="shared" si="2"/>
        <v>644322</v>
      </c>
      <c r="L15" s="100">
        <f t="shared" si="2"/>
        <v>353378</v>
      </c>
      <c r="M15" s="100">
        <f t="shared" si="2"/>
        <v>9371145</v>
      </c>
      <c r="N15" s="100">
        <f t="shared" si="2"/>
        <v>10368845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10425795</v>
      </c>
      <c r="X15" s="100">
        <f t="shared" si="2"/>
        <v>31743058</v>
      </c>
      <c r="Y15" s="100">
        <f t="shared" si="2"/>
        <v>-21317263</v>
      </c>
      <c r="Z15" s="137">
        <f>+IF(X15&lt;&gt;0,+(Y15/X15)*100,0)</f>
        <v>-67.15566912299376</v>
      </c>
      <c r="AA15" s="153">
        <f>SUM(AA16:AA18)</f>
        <v>62059114</v>
      </c>
    </row>
    <row r="16" spans="1:27" ht="12.75">
      <c r="A16" s="138" t="s">
        <v>85</v>
      </c>
      <c r="B16" s="136"/>
      <c r="C16" s="155">
        <v>3349210</v>
      </c>
      <c r="D16" s="155"/>
      <c r="E16" s="156">
        <v>3788657</v>
      </c>
      <c r="F16" s="60">
        <v>3788657</v>
      </c>
      <c r="G16" s="60">
        <v>184586</v>
      </c>
      <c r="H16" s="60">
        <v>178915</v>
      </c>
      <c r="I16" s="60">
        <v>167376</v>
      </c>
      <c r="J16" s="60">
        <v>530877</v>
      </c>
      <c r="K16" s="60">
        <v>221988</v>
      </c>
      <c r="L16" s="60">
        <v>296401</v>
      </c>
      <c r="M16" s="60">
        <v>233686</v>
      </c>
      <c r="N16" s="60">
        <v>752075</v>
      </c>
      <c r="O16" s="60"/>
      <c r="P16" s="60"/>
      <c r="Q16" s="60"/>
      <c r="R16" s="60"/>
      <c r="S16" s="60"/>
      <c r="T16" s="60"/>
      <c r="U16" s="60"/>
      <c r="V16" s="60"/>
      <c r="W16" s="60">
        <v>1282952</v>
      </c>
      <c r="X16" s="60">
        <v>1894326</v>
      </c>
      <c r="Y16" s="60">
        <v>-611374</v>
      </c>
      <c r="Z16" s="140">
        <v>-32.27</v>
      </c>
      <c r="AA16" s="155">
        <v>3788657</v>
      </c>
    </row>
    <row r="17" spans="1:27" ht="12.75">
      <c r="A17" s="138" t="s">
        <v>86</v>
      </c>
      <c r="B17" s="136"/>
      <c r="C17" s="155">
        <v>46548737</v>
      </c>
      <c r="D17" s="155"/>
      <c r="E17" s="156">
        <v>54784556</v>
      </c>
      <c r="F17" s="60">
        <v>54784556</v>
      </c>
      <c r="G17" s="60">
        <v>60598</v>
      </c>
      <c r="H17" s="60">
        <v>-595122</v>
      </c>
      <c r="I17" s="60">
        <v>60597</v>
      </c>
      <c r="J17" s="60">
        <v>-473927</v>
      </c>
      <c r="K17" s="60">
        <v>422334</v>
      </c>
      <c r="L17" s="60">
        <v>56977</v>
      </c>
      <c r="M17" s="60">
        <v>8818919</v>
      </c>
      <c r="N17" s="60">
        <v>9298230</v>
      </c>
      <c r="O17" s="60"/>
      <c r="P17" s="60"/>
      <c r="Q17" s="60"/>
      <c r="R17" s="60"/>
      <c r="S17" s="60"/>
      <c r="T17" s="60"/>
      <c r="U17" s="60"/>
      <c r="V17" s="60"/>
      <c r="W17" s="60">
        <v>8824303</v>
      </c>
      <c r="X17" s="60">
        <v>28105780</v>
      </c>
      <c r="Y17" s="60">
        <v>-19281477</v>
      </c>
      <c r="Z17" s="140">
        <v>-68.6</v>
      </c>
      <c r="AA17" s="155">
        <v>54784556</v>
      </c>
    </row>
    <row r="18" spans="1:27" ht="12.75">
      <c r="A18" s="138" t="s">
        <v>87</v>
      </c>
      <c r="B18" s="136"/>
      <c r="C18" s="155">
        <v>2669420</v>
      </c>
      <c r="D18" s="155"/>
      <c r="E18" s="156">
        <v>3485901</v>
      </c>
      <c r="F18" s="60">
        <v>3485901</v>
      </c>
      <c r="G18" s="60"/>
      <c r="H18" s="60"/>
      <c r="I18" s="60"/>
      <c r="J18" s="60"/>
      <c r="K18" s="60"/>
      <c r="L18" s="60"/>
      <c r="M18" s="60">
        <v>318540</v>
      </c>
      <c r="N18" s="60">
        <v>318540</v>
      </c>
      <c r="O18" s="60"/>
      <c r="P18" s="60"/>
      <c r="Q18" s="60"/>
      <c r="R18" s="60"/>
      <c r="S18" s="60"/>
      <c r="T18" s="60"/>
      <c r="U18" s="60"/>
      <c r="V18" s="60"/>
      <c r="W18" s="60">
        <v>318540</v>
      </c>
      <c r="X18" s="60">
        <v>1742952</v>
      </c>
      <c r="Y18" s="60">
        <v>-1424412</v>
      </c>
      <c r="Z18" s="140">
        <v>-81.72</v>
      </c>
      <c r="AA18" s="155">
        <v>3485901</v>
      </c>
    </row>
    <row r="19" spans="1:27" ht="12.75">
      <c r="A19" s="135" t="s">
        <v>88</v>
      </c>
      <c r="B19" s="142"/>
      <c r="C19" s="153">
        <f aca="true" t="shared" si="3" ref="C19:Y19">SUM(C20:C23)</f>
        <v>722760676</v>
      </c>
      <c r="D19" s="153">
        <f>SUM(D20:D23)</f>
        <v>0</v>
      </c>
      <c r="E19" s="154">
        <f t="shared" si="3"/>
        <v>718111414</v>
      </c>
      <c r="F19" s="100">
        <f t="shared" si="3"/>
        <v>718111414</v>
      </c>
      <c r="G19" s="100">
        <f t="shared" si="3"/>
        <v>82255434</v>
      </c>
      <c r="H19" s="100">
        <f t="shared" si="3"/>
        <v>57140668</v>
      </c>
      <c r="I19" s="100">
        <f t="shared" si="3"/>
        <v>36400993</v>
      </c>
      <c r="J19" s="100">
        <f t="shared" si="3"/>
        <v>175797095</v>
      </c>
      <c r="K19" s="100">
        <f t="shared" si="3"/>
        <v>54428336</v>
      </c>
      <c r="L19" s="100">
        <f t="shared" si="3"/>
        <v>55417277</v>
      </c>
      <c r="M19" s="100">
        <f t="shared" si="3"/>
        <v>86881205</v>
      </c>
      <c r="N19" s="100">
        <f t="shared" si="3"/>
        <v>196726818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372523913</v>
      </c>
      <c r="X19" s="100">
        <f t="shared" si="3"/>
        <v>375839810</v>
      </c>
      <c r="Y19" s="100">
        <f t="shared" si="3"/>
        <v>-3315897</v>
      </c>
      <c r="Z19" s="137">
        <f>+IF(X19&lt;&gt;0,+(Y19/X19)*100,0)</f>
        <v>-0.8822633770488549</v>
      </c>
      <c r="AA19" s="153">
        <f>SUM(AA20:AA23)</f>
        <v>718111414</v>
      </c>
    </row>
    <row r="20" spans="1:27" ht="12.75">
      <c r="A20" s="138" t="s">
        <v>89</v>
      </c>
      <c r="B20" s="136"/>
      <c r="C20" s="155">
        <v>361779205</v>
      </c>
      <c r="D20" s="155"/>
      <c r="E20" s="156">
        <v>356987260</v>
      </c>
      <c r="F20" s="60">
        <v>356987260</v>
      </c>
      <c r="G20" s="60">
        <v>35461997</v>
      </c>
      <c r="H20" s="60">
        <v>35415400</v>
      </c>
      <c r="I20" s="60">
        <v>32075427</v>
      </c>
      <c r="J20" s="60">
        <v>102952824</v>
      </c>
      <c r="K20" s="60">
        <v>29650370</v>
      </c>
      <c r="L20" s="60">
        <v>31728775</v>
      </c>
      <c r="M20" s="60">
        <v>32900751</v>
      </c>
      <c r="N20" s="60">
        <v>94279896</v>
      </c>
      <c r="O20" s="60"/>
      <c r="P20" s="60"/>
      <c r="Q20" s="60"/>
      <c r="R20" s="60"/>
      <c r="S20" s="60"/>
      <c r="T20" s="60"/>
      <c r="U20" s="60"/>
      <c r="V20" s="60"/>
      <c r="W20" s="60">
        <v>197232720</v>
      </c>
      <c r="X20" s="60">
        <v>180621554</v>
      </c>
      <c r="Y20" s="60">
        <v>16611166</v>
      </c>
      <c r="Z20" s="140">
        <v>9.2</v>
      </c>
      <c r="AA20" s="155">
        <v>356987260</v>
      </c>
    </row>
    <row r="21" spans="1:27" ht="12.75">
      <c r="A21" s="138" t="s">
        <v>90</v>
      </c>
      <c r="B21" s="136"/>
      <c r="C21" s="155">
        <v>222003061</v>
      </c>
      <c r="D21" s="155"/>
      <c r="E21" s="156">
        <v>254424596</v>
      </c>
      <c r="F21" s="60">
        <v>254424596</v>
      </c>
      <c r="G21" s="60">
        <v>39660417</v>
      </c>
      <c r="H21" s="60">
        <v>14719119</v>
      </c>
      <c r="I21" s="60">
        <v>-2276744</v>
      </c>
      <c r="J21" s="60">
        <v>52102792</v>
      </c>
      <c r="K21" s="60">
        <v>18360932</v>
      </c>
      <c r="L21" s="60">
        <v>17077543</v>
      </c>
      <c r="M21" s="60">
        <v>31911060</v>
      </c>
      <c r="N21" s="60">
        <v>67349535</v>
      </c>
      <c r="O21" s="60"/>
      <c r="P21" s="60"/>
      <c r="Q21" s="60"/>
      <c r="R21" s="60"/>
      <c r="S21" s="60"/>
      <c r="T21" s="60"/>
      <c r="U21" s="60"/>
      <c r="V21" s="60"/>
      <c r="W21" s="60">
        <v>119452327</v>
      </c>
      <c r="X21" s="60">
        <v>136760898</v>
      </c>
      <c r="Y21" s="60">
        <v>-17308571</v>
      </c>
      <c r="Z21" s="140">
        <v>-12.66</v>
      </c>
      <c r="AA21" s="155">
        <v>254424596</v>
      </c>
    </row>
    <row r="22" spans="1:27" ht="12.75">
      <c r="A22" s="138" t="s">
        <v>91</v>
      </c>
      <c r="B22" s="136"/>
      <c r="C22" s="157">
        <v>87583277</v>
      </c>
      <c r="D22" s="157"/>
      <c r="E22" s="158">
        <v>61034677</v>
      </c>
      <c r="F22" s="159">
        <v>61034677</v>
      </c>
      <c r="G22" s="159">
        <v>3643652</v>
      </c>
      <c r="H22" s="159">
        <v>3616325</v>
      </c>
      <c r="I22" s="159">
        <v>3540552</v>
      </c>
      <c r="J22" s="159">
        <v>10800529</v>
      </c>
      <c r="K22" s="159">
        <v>3005893</v>
      </c>
      <c r="L22" s="159">
        <v>3348668</v>
      </c>
      <c r="M22" s="159">
        <v>19009846</v>
      </c>
      <c r="N22" s="159">
        <v>25364407</v>
      </c>
      <c r="O22" s="159"/>
      <c r="P22" s="159"/>
      <c r="Q22" s="159"/>
      <c r="R22" s="159"/>
      <c r="S22" s="159"/>
      <c r="T22" s="159"/>
      <c r="U22" s="159"/>
      <c r="V22" s="159"/>
      <c r="W22" s="159">
        <v>36164936</v>
      </c>
      <c r="X22" s="159">
        <v>34387498</v>
      </c>
      <c r="Y22" s="159">
        <v>1777438</v>
      </c>
      <c r="Z22" s="141">
        <v>5.17</v>
      </c>
      <c r="AA22" s="157">
        <v>61034677</v>
      </c>
    </row>
    <row r="23" spans="1:27" ht="12.75">
      <c r="A23" s="138" t="s">
        <v>92</v>
      </c>
      <c r="B23" s="136"/>
      <c r="C23" s="155">
        <v>51395133</v>
      </c>
      <c r="D23" s="155"/>
      <c r="E23" s="156">
        <v>45664881</v>
      </c>
      <c r="F23" s="60">
        <v>45664881</v>
      </c>
      <c r="G23" s="60">
        <v>3489368</v>
      </c>
      <c r="H23" s="60">
        <v>3389824</v>
      </c>
      <c r="I23" s="60">
        <v>3061758</v>
      </c>
      <c r="J23" s="60">
        <v>9940950</v>
      </c>
      <c r="K23" s="60">
        <v>3411141</v>
      </c>
      <c r="L23" s="60">
        <v>3262291</v>
      </c>
      <c r="M23" s="60">
        <v>3059548</v>
      </c>
      <c r="N23" s="60">
        <v>9732980</v>
      </c>
      <c r="O23" s="60"/>
      <c r="P23" s="60"/>
      <c r="Q23" s="60"/>
      <c r="R23" s="60"/>
      <c r="S23" s="60"/>
      <c r="T23" s="60"/>
      <c r="U23" s="60"/>
      <c r="V23" s="60"/>
      <c r="W23" s="60">
        <v>19673930</v>
      </c>
      <c r="X23" s="60">
        <v>24069860</v>
      </c>
      <c r="Y23" s="60">
        <v>-4395930</v>
      </c>
      <c r="Z23" s="140">
        <v>-18.26</v>
      </c>
      <c r="AA23" s="155">
        <v>45664881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1044286745</v>
      </c>
      <c r="D25" s="168">
        <f>+D5+D9+D15+D19+D24</f>
        <v>0</v>
      </c>
      <c r="E25" s="169">
        <f t="shared" si="4"/>
        <v>1110301818</v>
      </c>
      <c r="F25" s="73">
        <f t="shared" si="4"/>
        <v>1110301818</v>
      </c>
      <c r="G25" s="73">
        <f t="shared" si="4"/>
        <v>162013937</v>
      </c>
      <c r="H25" s="73">
        <f t="shared" si="4"/>
        <v>60961243</v>
      </c>
      <c r="I25" s="73">
        <f t="shared" si="4"/>
        <v>46847248</v>
      </c>
      <c r="J25" s="73">
        <f t="shared" si="4"/>
        <v>269822428</v>
      </c>
      <c r="K25" s="73">
        <f t="shared" si="4"/>
        <v>78675278</v>
      </c>
      <c r="L25" s="73">
        <f t="shared" si="4"/>
        <v>75524486</v>
      </c>
      <c r="M25" s="73">
        <f t="shared" si="4"/>
        <v>133716262</v>
      </c>
      <c r="N25" s="73">
        <f t="shared" si="4"/>
        <v>287916026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557738454</v>
      </c>
      <c r="X25" s="73">
        <f t="shared" si="4"/>
        <v>585407502</v>
      </c>
      <c r="Y25" s="73">
        <f t="shared" si="4"/>
        <v>-27669048</v>
      </c>
      <c r="Z25" s="170">
        <f>+IF(X25&lt;&gt;0,+(Y25/X25)*100,0)</f>
        <v>-4.726459415957399</v>
      </c>
      <c r="AA25" s="168">
        <f>+AA5+AA9+AA15+AA19+AA24</f>
        <v>1110301818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210539717</v>
      </c>
      <c r="D28" s="153">
        <f>SUM(D29:D31)</f>
        <v>0</v>
      </c>
      <c r="E28" s="154">
        <f t="shared" si="5"/>
        <v>214987824</v>
      </c>
      <c r="F28" s="100">
        <f t="shared" si="5"/>
        <v>214987824</v>
      </c>
      <c r="G28" s="100">
        <f t="shared" si="5"/>
        <v>15506401</v>
      </c>
      <c r="H28" s="100">
        <f t="shared" si="5"/>
        <v>11444921</v>
      </c>
      <c r="I28" s="100">
        <f t="shared" si="5"/>
        <v>14073993</v>
      </c>
      <c r="J28" s="100">
        <f t="shared" si="5"/>
        <v>41025315</v>
      </c>
      <c r="K28" s="100">
        <f t="shared" si="5"/>
        <v>14305058</v>
      </c>
      <c r="L28" s="100">
        <f t="shared" si="5"/>
        <v>15044547</v>
      </c>
      <c r="M28" s="100">
        <f t="shared" si="5"/>
        <v>16955056</v>
      </c>
      <c r="N28" s="100">
        <f t="shared" si="5"/>
        <v>46304661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87329976</v>
      </c>
      <c r="X28" s="100">
        <f t="shared" si="5"/>
        <v>104777619</v>
      </c>
      <c r="Y28" s="100">
        <f t="shared" si="5"/>
        <v>-17447643</v>
      </c>
      <c r="Z28" s="137">
        <f>+IF(X28&lt;&gt;0,+(Y28/X28)*100,0)</f>
        <v>-16.652070515173666</v>
      </c>
      <c r="AA28" s="153">
        <f>SUM(AA29:AA31)</f>
        <v>214987824</v>
      </c>
    </row>
    <row r="29" spans="1:27" ht="12.75">
      <c r="A29" s="138" t="s">
        <v>75</v>
      </c>
      <c r="B29" s="136"/>
      <c r="C29" s="155">
        <v>33123395</v>
      </c>
      <c r="D29" s="155"/>
      <c r="E29" s="156">
        <v>37354391</v>
      </c>
      <c r="F29" s="60">
        <v>37354391</v>
      </c>
      <c r="G29" s="60">
        <v>4870843</v>
      </c>
      <c r="H29" s="60">
        <v>2241912</v>
      </c>
      <c r="I29" s="60">
        <v>2093461</v>
      </c>
      <c r="J29" s="60">
        <v>9206216</v>
      </c>
      <c r="K29" s="60">
        <v>2267439</v>
      </c>
      <c r="L29" s="60">
        <v>1980493</v>
      </c>
      <c r="M29" s="60">
        <v>2077071</v>
      </c>
      <c r="N29" s="60">
        <v>6325003</v>
      </c>
      <c r="O29" s="60"/>
      <c r="P29" s="60"/>
      <c r="Q29" s="60"/>
      <c r="R29" s="60"/>
      <c r="S29" s="60"/>
      <c r="T29" s="60"/>
      <c r="U29" s="60"/>
      <c r="V29" s="60"/>
      <c r="W29" s="60">
        <v>15531219</v>
      </c>
      <c r="X29" s="60">
        <v>18575706</v>
      </c>
      <c r="Y29" s="60">
        <v>-3044487</v>
      </c>
      <c r="Z29" s="140">
        <v>-16.39</v>
      </c>
      <c r="AA29" s="155">
        <v>37354391</v>
      </c>
    </row>
    <row r="30" spans="1:27" ht="12.75">
      <c r="A30" s="138" t="s">
        <v>76</v>
      </c>
      <c r="B30" s="136"/>
      <c r="C30" s="157">
        <v>94509382</v>
      </c>
      <c r="D30" s="157"/>
      <c r="E30" s="158">
        <v>177633433</v>
      </c>
      <c r="F30" s="159">
        <v>177633433</v>
      </c>
      <c r="G30" s="159">
        <v>5795896</v>
      </c>
      <c r="H30" s="159">
        <v>3207294</v>
      </c>
      <c r="I30" s="159">
        <v>3319840</v>
      </c>
      <c r="J30" s="159">
        <v>12323030</v>
      </c>
      <c r="K30" s="159">
        <v>11944616</v>
      </c>
      <c r="L30" s="159">
        <v>5394453</v>
      </c>
      <c r="M30" s="159">
        <v>4810384</v>
      </c>
      <c r="N30" s="159">
        <v>22149453</v>
      </c>
      <c r="O30" s="159"/>
      <c r="P30" s="159"/>
      <c r="Q30" s="159"/>
      <c r="R30" s="159"/>
      <c r="S30" s="159"/>
      <c r="T30" s="159"/>
      <c r="U30" s="159"/>
      <c r="V30" s="159"/>
      <c r="W30" s="159">
        <v>34472483</v>
      </c>
      <c r="X30" s="159">
        <v>86201913</v>
      </c>
      <c r="Y30" s="159">
        <v>-51729430</v>
      </c>
      <c r="Z30" s="141">
        <v>-60.01</v>
      </c>
      <c r="AA30" s="157">
        <v>177633433</v>
      </c>
    </row>
    <row r="31" spans="1:27" ht="12.75">
      <c r="A31" s="138" t="s">
        <v>77</v>
      </c>
      <c r="B31" s="136"/>
      <c r="C31" s="155">
        <v>82906940</v>
      </c>
      <c r="D31" s="155"/>
      <c r="E31" s="156"/>
      <c r="F31" s="60"/>
      <c r="G31" s="60">
        <v>4839662</v>
      </c>
      <c r="H31" s="60">
        <v>5995715</v>
      </c>
      <c r="I31" s="60">
        <v>8660692</v>
      </c>
      <c r="J31" s="60">
        <v>19496069</v>
      </c>
      <c r="K31" s="60">
        <v>93003</v>
      </c>
      <c r="L31" s="60">
        <v>7669601</v>
      </c>
      <c r="M31" s="60">
        <v>10067601</v>
      </c>
      <c r="N31" s="60">
        <v>17830205</v>
      </c>
      <c r="O31" s="60"/>
      <c r="P31" s="60"/>
      <c r="Q31" s="60"/>
      <c r="R31" s="60"/>
      <c r="S31" s="60"/>
      <c r="T31" s="60"/>
      <c r="U31" s="60"/>
      <c r="V31" s="60"/>
      <c r="W31" s="60">
        <v>37326274</v>
      </c>
      <c r="X31" s="60"/>
      <c r="Y31" s="60">
        <v>37326274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60481599</v>
      </c>
      <c r="D32" s="153">
        <f>SUM(D33:D37)</f>
        <v>0</v>
      </c>
      <c r="E32" s="154">
        <f t="shared" si="6"/>
        <v>75285359</v>
      </c>
      <c r="F32" s="100">
        <f t="shared" si="6"/>
        <v>75285359</v>
      </c>
      <c r="G32" s="100">
        <f t="shared" si="6"/>
        <v>3724405</v>
      </c>
      <c r="H32" s="100">
        <f t="shared" si="6"/>
        <v>5002805</v>
      </c>
      <c r="I32" s="100">
        <f t="shared" si="6"/>
        <v>6306562</v>
      </c>
      <c r="J32" s="100">
        <f t="shared" si="6"/>
        <v>15033772</v>
      </c>
      <c r="K32" s="100">
        <f t="shared" si="6"/>
        <v>5175447</v>
      </c>
      <c r="L32" s="100">
        <f t="shared" si="6"/>
        <v>5275819</v>
      </c>
      <c r="M32" s="100">
        <f t="shared" si="6"/>
        <v>5482581</v>
      </c>
      <c r="N32" s="100">
        <f t="shared" si="6"/>
        <v>15933847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30967619</v>
      </c>
      <c r="X32" s="100">
        <f t="shared" si="6"/>
        <v>37744365</v>
      </c>
      <c r="Y32" s="100">
        <f t="shared" si="6"/>
        <v>-6776746</v>
      </c>
      <c r="Z32" s="137">
        <f>+IF(X32&lt;&gt;0,+(Y32/X32)*100,0)</f>
        <v>-17.95432510256829</v>
      </c>
      <c r="AA32" s="153">
        <f>SUM(AA33:AA37)</f>
        <v>75285359</v>
      </c>
    </row>
    <row r="33" spans="1:27" ht="12.75">
      <c r="A33" s="138" t="s">
        <v>79</v>
      </c>
      <c r="B33" s="136"/>
      <c r="C33" s="155">
        <v>12864203</v>
      </c>
      <c r="D33" s="155"/>
      <c r="E33" s="156">
        <v>15516273</v>
      </c>
      <c r="F33" s="60">
        <v>15516273</v>
      </c>
      <c r="G33" s="60">
        <v>799920</v>
      </c>
      <c r="H33" s="60">
        <v>905404</v>
      </c>
      <c r="I33" s="60">
        <v>1452823</v>
      </c>
      <c r="J33" s="60">
        <v>3158147</v>
      </c>
      <c r="K33" s="60">
        <v>955967</v>
      </c>
      <c r="L33" s="60">
        <v>1266298</v>
      </c>
      <c r="M33" s="60">
        <v>1079604</v>
      </c>
      <c r="N33" s="60">
        <v>3301869</v>
      </c>
      <c r="O33" s="60"/>
      <c r="P33" s="60"/>
      <c r="Q33" s="60"/>
      <c r="R33" s="60"/>
      <c r="S33" s="60"/>
      <c r="T33" s="60"/>
      <c r="U33" s="60"/>
      <c r="V33" s="60"/>
      <c r="W33" s="60">
        <v>6460016</v>
      </c>
      <c r="X33" s="60">
        <v>7859823</v>
      </c>
      <c r="Y33" s="60">
        <v>-1399807</v>
      </c>
      <c r="Z33" s="140">
        <v>-17.81</v>
      </c>
      <c r="AA33" s="155">
        <v>15516273</v>
      </c>
    </row>
    <row r="34" spans="1:27" ht="12.75">
      <c r="A34" s="138" t="s">
        <v>80</v>
      </c>
      <c r="B34" s="136"/>
      <c r="C34" s="155">
        <v>20810352</v>
      </c>
      <c r="D34" s="155"/>
      <c r="E34" s="156">
        <v>25647339</v>
      </c>
      <c r="F34" s="60">
        <v>25647339</v>
      </c>
      <c r="G34" s="60">
        <v>1105886</v>
      </c>
      <c r="H34" s="60">
        <v>1951984</v>
      </c>
      <c r="I34" s="60">
        <v>2169575</v>
      </c>
      <c r="J34" s="60">
        <v>5227445</v>
      </c>
      <c r="K34" s="60">
        <v>1672979</v>
      </c>
      <c r="L34" s="60">
        <v>1760235</v>
      </c>
      <c r="M34" s="60">
        <v>1764681</v>
      </c>
      <c r="N34" s="60">
        <v>5197895</v>
      </c>
      <c r="O34" s="60"/>
      <c r="P34" s="60"/>
      <c r="Q34" s="60"/>
      <c r="R34" s="60"/>
      <c r="S34" s="60"/>
      <c r="T34" s="60"/>
      <c r="U34" s="60"/>
      <c r="V34" s="60"/>
      <c r="W34" s="60">
        <v>10425340</v>
      </c>
      <c r="X34" s="60">
        <v>12823668</v>
      </c>
      <c r="Y34" s="60">
        <v>-2398328</v>
      </c>
      <c r="Z34" s="140">
        <v>-18.7</v>
      </c>
      <c r="AA34" s="155">
        <v>25647339</v>
      </c>
    </row>
    <row r="35" spans="1:27" ht="12.75">
      <c r="A35" s="138" t="s">
        <v>81</v>
      </c>
      <c r="B35" s="136"/>
      <c r="C35" s="155">
        <v>22485180</v>
      </c>
      <c r="D35" s="155"/>
      <c r="E35" s="156">
        <v>27093801</v>
      </c>
      <c r="F35" s="60">
        <v>27093801</v>
      </c>
      <c r="G35" s="60">
        <v>1532328</v>
      </c>
      <c r="H35" s="60">
        <v>1799085</v>
      </c>
      <c r="I35" s="60">
        <v>2257591</v>
      </c>
      <c r="J35" s="60">
        <v>5589004</v>
      </c>
      <c r="K35" s="60">
        <v>2072974</v>
      </c>
      <c r="L35" s="60">
        <v>1899316</v>
      </c>
      <c r="M35" s="60">
        <v>2251846</v>
      </c>
      <c r="N35" s="60">
        <v>6224136</v>
      </c>
      <c r="O35" s="60"/>
      <c r="P35" s="60"/>
      <c r="Q35" s="60"/>
      <c r="R35" s="60"/>
      <c r="S35" s="60"/>
      <c r="T35" s="60"/>
      <c r="U35" s="60"/>
      <c r="V35" s="60"/>
      <c r="W35" s="60">
        <v>11813140</v>
      </c>
      <c r="X35" s="60">
        <v>13546902</v>
      </c>
      <c r="Y35" s="60">
        <v>-1733762</v>
      </c>
      <c r="Z35" s="140">
        <v>-12.8</v>
      </c>
      <c r="AA35" s="155">
        <v>27093801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4321864</v>
      </c>
      <c r="D37" s="157"/>
      <c r="E37" s="158">
        <v>7027946</v>
      </c>
      <c r="F37" s="159">
        <v>7027946</v>
      </c>
      <c r="G37" s="159">
        <v>286271</v>
      </c>
      <c r="H37" s="159">
        <v>346332</v>
      </c>
      <c r="I37" s="159">
        <v>426573</v>
      </c>
      <c r="J37" s="159">
        <v>1059176</v>
      </c>
      <c r="K37" s="159">
        <v>473527</v>
      </c>
      <c r="L37" s="159">
        <v>349970</v>
      </c>
      <c r="M37" s="159">
        <v>386450</v>
      </c>
      <c r="N37" s="159">
        <v>1209947</v>
      </c>
      <c r="O37" s="159"/>
      <c r="P37" s="159"/>
      <c r="Q37" s="159"/>
      <c r="R37" s="159"/>
      <c r="S37" s="159"/>
      <c r="T37" s="159"/>
      <c r="U37" s="159"/>
      <c r="V37" s="159"/>
      <c r="W37" s="159">
        <v>2269123</v>
      </c>
      <c r="X37" s="159">
        <v>3513972</v>
      </c>
      <c r="Y37" s="159">
        <v>-1244849</v>
      </c>
      <c r="Z37" s="141">
        <v>-35.43</v>
      </c>
      <c r="AA37" s="157">
        <v>7027946</v>
      </c>
    </row>
    <row r="38" spans="1:27" ht="12.75">
      <c r="A38" s="135" t="s">
        <v>84</v>
      </c>
      <c r="B38" s="142"/>
      <c r="C38" s="153">
        <f aca="true" t="shared" si="7" ref="C38:Y38">SUM(C39:C41)</f>
        <v>144387698</v>
      </c>
      <c r="D38" s="153">
        <f>SUM(D39:D41)</f>
        <v>0</v>
      </c>
      <c r="E38" s="154">
        <f t="shared" si="7"/>
        <v>178613108</v>
      </c>
      <c r="F38" s="100">
        <f t="shared" si="7"/>
        <v>178613108</v>
      </c>
      <c r="G38" s="100">
        <f t="shared" si="7"/>
        <v>3768158</v>
      </c>
      <c r="H38" s="100">
        <f t="shared" si="7"/>
        <v>5630066</v>
      </c>
      <c r="I38" s="100">
        <f t="shared" si="7"/>
        <v>13861583</v>
      </c>
      <c r="J38" s="100">
        <f t="shared" si="7"/>
        <v>23259807</v>
      </c>
      <c r="K38" s="100">
        <f t="shared" si="7"/>
        <v>9428701</v>
      </c>
      <c r="L38" s="100">
        <f t="shared" si="7"/>
        <v>10698270</v>
      </c>
      <c r="M38" s="100">
        <f t="shared" si="7"/>
        <v>11712253</v>
      </c>
      <c r="N38" s="100">
        <f t="shared" si="7"/>
        <v>31839224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55099031</v>
      </c>
      <c r="X38" s="100">
        <f t="shared" si="7"/>
        <v>89306557</v>
      </c>
      <c r="Y38" s="100">
        <f t="shared" si="7"/>
        <v>-34207526</v>
      </c>
      <c r="Z38" s="137">
        <f>+IF(X38&lt;&gt;0,+(Y38/X38)*100,0)</f>
        <v>-38.3034876151367</v>
      </c>
      <c r="AA38" s="153">
        <f>SUM(AA39:AA41)</f>
        <v>178613108</v>
      </c>
    </row>
    <row r="39" spans="1:27" ht="12.75">
      <c r="A39" s="138" t="s">
        <v>85</v>
      </c>
      <c r="B39" s="136"/>
      <c r="C39" s="155">
        <v>23294066</v>
      </c>
      <c r="D39" s="155"/>
      <c r="E39" s="156">
        <v>32199714</v>
      </c>
      <c r="F39" s="60">
        <v>32199714</v>
      </c>
      <c r="G39" s="60">
        <v>1375563</v>
      </c>
      <c r="H39" s="60">
        <v>1723070</v>
      </c>
      <c r="I39" s="60">
        <v>1937319</v>
      </c>
      <c r="J39" s="60">
        <v>5035952</v>
      </c>
      <c r="K39" s="60">
        <v>2360418</v>
      </c>
      <c r="L39" s="60">
        <v>1847881</v>
      </c>
      <c r="M39" s="60">
        <v>2015819</v>
      </c>
      <c r="N39" s="60">
        <v>6224118</v>
      </c>
      <c r="O39" s="60"/>
      <c r="P39" s="60"/>
      <c r="Q39" s="60"/>
      <c r="R39" s="60"/>
      <c r="S39" s="60"/>
      <c r="T39" s="60"/>
      <c r="U39" s="60"/>
      <c r="V39" s="60"/>
      <c r="W39" s="60">
        <v>11260070</v>
      </c>
      <c r="X39" s="60">
        <v>16099856</v>
      </c>
      <c r="Y39" s="60">
        <v>-4839786</v>
      </c>
      <c r="Z39" s="140">
        <v>-30.06</v>
      </c>
      <c r="AA39" s="155">
        <v>32199714</v>
      </c>
    </row>
    <row r="40" spans="1:27" ht="12.75">
      <c r="A40" s="138" t="s">
        <v>86</v>
      </c>
      <c r="B40" s="136"/>
      <c r="C40" s="155">
        <v>118220584</v>
      </c>
      <c r="D40" s="155"/>
      <c r="E40" s="156">
        <v>142662776</v>
      </c>
      <c r="F40" s="60">
        <v>142662776</v>
      </c>
      <c r="G40" s="60">
        <v>2194458</v>
      </c>
      <c r="H40" s="60">
        <v>3645948</v>
      </c>
      <c r="I40" s="60">
        <v>11644194</v>
      </c>
      <c r="J40" s="60">
        <v>17484600</v>
      </c>
      <c r="K40" s="60">
        <v>6802680</v>
      </c>
      <c r="L40" s="60">
        <v>8565653</v>
      </c>
      <c r="M40" s="60">
        <v>9440817</v>
      </c>
      <c r="N40" s="60">
        <v>24809150</v>
      </c>
      <c r="O40" s="60"/>
      <c r="P40" s="60"/>
      <c r="Q40" s="60"/>
      <c r="R40" s="60"/>
      <c r="S40" s="60"/>
      <c r="T40" s="60"/>
      <c r="U40" s="60"/>
      <c r="V40" s="60"/>
      <c r="W40" s="60">
        <v>42293750</v>
      </c>
      <c r="X40" s="60">
        <v>71331389</v>
      </c>
      <c r="Y40" s="60">
        <v>-29037639</v>
      </c>
      <c r="Z40" s="140">
        <v>-40.71</v>
      </c>
      <c r="AA40" s="155">
        <v>142662776</v>
      </c>
    </row>
    <row r="41" spans="1:27" ht="12.75">
      <c r="A41" s="138" t="s">
        <v>87</v>
      </c>
      <c r="B41" s="136"/>
      <c r="C41" s="155">
        <v>2873048</v>
      </c>
      <c r="D41" s="155"/>
      <c r="E41" s="156">
        <v>3750618</v>
      </c>
      <c r="F41" s="60">
        <v>3750618</v>
      </c>
      <c r="G41" s="60">
        <v>198137</v>
      </c>
      <c r="H41" s="60">
        <v>261048</v>
      </c>
      <c r="I41" s="60">
        <v>280070</v>
      </c>
      <c r="J41" s="60">
        <v>739255</v>
      </c>
      <c r="K41" s="60">
        <v>265603</v>
      </c>
      <c r="L41" s="60">
        <v>284736</v>
      </c>
      <c r="M41" s="60">
        <v>255617</v>
      </c>
      <c r="N41" s="60">
        <v>805956</v>
      </c>
      <c r="O41" s="60"/>
      <c r="P41" s="60"/>
      <c r="Q41" s="60"/>
      <c r="R41" s="60"/>
      <c r="S41" s="60"/>
      <c r="T41" s="60"/>
      <c r="U41" s="60"/>
      <c r="V41" s="60"/>
      <c r="W41" s="60">
        <v>1545211</v>
      </c>
      <c r="X41" s="60">
        <v>1875312</v>
      </c>
      <c r="Y41" s="60">
        <v>-330101</v>
      </c>
      <c r="Z41" s="140">
        <v>-17.6</v>
      </c>
      <c r="AA41" s="155">
        <v>3750618</v>
      </c>
    </row>
    <row r="42" spans="1:27" ht="12.75">
      <c r="A42" s="135" t="s">
        <v>88</v>
      </c>
      <c r="B42" s="142"/>
      <c r="C42" s="153">
        <f aca="true" t="shared" si="8" ref="C42:Y42">SUM(C43:C46)</f>
        <v>578301927</v>
      </c>
      <c r="D42" s="153">
        <f>SUM(D43:D46)</f>
        <v>0</v>
      </c>
      <c r="E42" s="154">
        <f t="shared" si="8"/>
        <v>640872969</v>
      </c>
      <c r="F42" s="100">
        <f t="shared" si="8"/>
        <v>640872969</v>
      </c>
      <c r="G42" s="100">
        <f t="shared" si="8"/>
        <v>6771175</v>
      </c>
      <c r="H42" s="100">
        <f t="shared" si="8"/>
        <v>48270220</v>
      </c>
      <c r="I42" s="100">
        <f t="shared" si="8"/>
        <v>112447177</v>
      </c>
      <c r="J42" s="100">
        <f t="shared" si="8"/>
        <v>167488572</v>
      </c>
      <c r="K42" s="100">
        <f t="shared" si="8"/>
        <v>43441092</v>
      </c>
      <c r="L42" s="100">
        <f t="shared" si="8"/>
        <v>47526809</v>
      </c>
      <c r="M42" s="100">
        <f t="shared" si="8"/>
        <v>69619049</v>
      </c>
      <c r="N42" s="100">
        <f t="shared" si="8"/>
        <v>160586950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328075522</v>
      </c>
      <c r="X42" s="100">
        <f t="shared" si="8"/>
        <v>329820388</v>
      </c>
      <c r="Y42" s="100">
        <f t="shared" si="8"/>
        <v>-1744866</v>
      </c>
      <c r="Z42" s="137">
        <f>+IF(X42&lt;&gt;0,+(Y42/X42)*100,0)</f>
        <v>-0.5290352153730412</v>
      </c>
      <c r="AA42" s="153">
        <f>SUM(AA43:AA46)</f>
        <v>640872969</v>
      </c>
    </row>
    <row r="43" spans="1:27" ht="12.75">
      <c r="A43" s="138" t="s">
        <v>89</v>
      </c>
      <c r="B43" s="136"/>
      <c r="C43" s="155">
        <v>323595644</v>
      </c>
      <c r="D43" s="155"/>
      <c r="E43" s="156">
        <v>362614178</v>
      </c>
      <c r="F43" s="60">
        <v>362614178</v>
      </c>
      <c r="G43" s="60">
        <v>1682742</v>
      </c>
      <c r="H43" s="60">
        <v>32949459</v>
      </c>
      <c r="I43" s="60">
        <v>79640997</v>
      </c>
      <c r="J43" s="60">
        <v>114273198</v>
      </c>
      <c r="K43" s="60">
        <v>24678668</v>
      </c>
      <c r="L43" s="60">
        <v>26532386</v>
      </c>
      <c r="M43" s="60">
        <v>25706593</v>
      </c>
      <c r="N43" s="60">
        <v>76917647</v>
      </c>
      <c r="O43" s="60"/>
      <c r="P43" s="60"/>
      <c r="Q43" s="60"/>
      <c r="R43" s="60"/>
      <c r="S43" s="60"/>
      <c r="T43" s="60"/>
      <c r="U43" s="60"/>
      <c r="V43" s="60"/>
      <c r="W43" s="60">
        <v>191190845</v>
      </c>
      <c r="X43" s="60">
        <v>192356156</v>
      </c>
      <c r="Y43" s="60">
        <v>-1165311</v>
      </c>
      <c r="Z43" s="140">
        <v>-0.61</v>
      </c>
      <c r="AA43" s="155">
        <v>362614178</v>
      </c>
    </row>
    <row r="44" spans="1:27" ht="12.75">
      <c r="A44" s="138" t="s">
        <v>90</v>
      </c>
      <c r="B44" s="136"/>
      <c r="C44" s="155">
        <v>149793147</v>
      </c>
      <c r="D44" s="155"/>
      <c r="E44" s="156">
        <v>175525284</v>
      </c>
      <c r="F44" s="60">
        <v>175525284</v>
      </c>
      <c r="G44" s="60">
        <v>1512878</v>
      </c>
      <c r="H44" s="60">
        <v>10726464</v>
      </c>
      <c r="I44" s="60">
        <v>24581458</v>
      </c>
      <c r="J44" s="60">
        <v>36820800</v>
      </c>
      <c r="K44" s="60">
        <v>13220863</v>
      </c>
      <c r="L44" s="60">
        <v>13785960</v>
      </c>
      <c r="M44" s="60">
        <v>34928387</v>
      </c>
      <c r="N44" s="60">
        <v>61935210</v>
      </c>
      <c r="O44" s="60"/>
      <c r="P44" s="60"/>
      <c r="Q44" s="60"/>
      <c r="R44" s="60"/>
      <c r="S44" s="60"/>
      <c r="T44" s="60"/>
      <c r="U44" s="60"/>
      <c r="V44" s="60"/>
      <c r="W44" s="60">
        <v>98756010</v>
      </c>
      <c r="X44" s="60">
        <v>86097476</v>
      </c>
      <c r="Y44" s="60">
        <v>12658534</v>
      </c>
      <c r="Z44" s="140">
        <v>14.7</v>
      </c>
      <c r="AA44" s="155">
        <v>175525284</v>
      </c>
    </row>
    <row r="45" spans="1:27" ht="12.75">
      <c r="A45" s="138" t="s">
        <v>91</v>
      </c>
      <c r="B45" s="136"/>
      <c r="C45" s="157">
        <v>57421445</v>
      </c>
      <c r="D45" s="157"/>
      <c r="E45" s="158">
        <v>52584203</v>
      </c>
      <c r="F45" s="159">
        <v>52584203</v>
      </c>
      <c r="G45" s="159">
        <v>1565092</v>
      </c>
      <c r="H45" s="159">
        <v>1860770</v>
      </c>
      <c r="I45" s="159">
        <v>4854886</v>
      </c>
      <c r="J45" s="159">
        <v>8280748</v>
      </c>
      <c r="K45" s="159">
        <v>2843480</v>
      </c>
      <c r="L45" s="159">
        <v>3124219</v>
      </c>
      <c r="M45" s="159">
        <v>4913389</v>
      </c>
      <c r="N45" s="159">
        <v>10881088</v>
      </c>
      <c r="O45" s="159"/>
      <c r="P45" s="159"/>
      <c r="Q45" s="159"/>
      <c r="R45" s="159"/>
      <c r="S45" s="159"/>
      <c r="T45" s="159"/>
      <c r="U45" s="159"/>
      <c r="V45" s="159"/>
      <c r="W45" s="159">
        <v>19161836</v>
      </c>
      <c r="X45" s="159">
        <v>26292102</v>
      </c>
      <c r="Y45" s="159">
        <v>-7130266</v>
      </c>
      <c r="Z45" s="141">
        <v>-27.12</v>
      </c>
      <c r="AA45" s="157">
        <v>52584203</v>
      </c>
    </row>
    <row r="46" spans="1:27" ht="12.75">
      <c r="A46" s="138" t="s">
        <v>92</v>
      </c>
      <c r="B46" s="136"/>
      <c r="C46" s="155">
        <v>47491691</v>
      </c>
      <c r="D46" s="155"/>
      <c r="E46" s="156">
        <v>50149304</v>
      </c>
      <c r="F46" s="60">
        <v>50149304</v>
      </c>
      <c r="G46" s="60">
        <v>2010463</v>
      </c>
      <c r="H46" s="60">
        <v>2733527</v>
      </c>
      <c r="I46" s="60">
        <v>3369836</v>
      </c>
      <c r="J46" s="60">
        <v>8113826</v>
      </c>
      <c r="K46" s="60">
        <v>2698081</v>
      </c>
      <c r="L46" s="60">
        <v>4084244</v>
      </c>
      <c r="M46" s="60">
        <v>4070680</v>
      </c>
      <c r="N46" s="60">
        <v>10853005</v>
      </c>
      <c r="O46" s="60"/>
      <c r="P46" s="60"/>
      <c r="Q46" s="60"/>
      <c r="R46" s="60"/>
      <c r="S46" s="60"/>
      <c r="T46" s="60"/>
      <c r="U46" s="60"/>
      <c r="V46" s="60"/>
      <c r="W46" s="60">
        <v>18966831</v>
      </c>
      <c r="X46" s="60">
        <v>25074654</v>
      </c>
      <c r="Y46" s="60">
        <v>-6107823</v>
      </c>
      <c r="Z46" s="140">
        <v>-24.36</v>
      </c>
      <c r="AA46" s="155">
        <v>50149304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993710941</v>
      </c>
      <c r="D48" s="168">
        <f>+D28+D32+D38+D42+D47</f>
        <v>0</v>
      </c>
      <c r="E48" s="169">
        <f t="shared" si="9"/>
        <v>1109759260</v>
      </c>
      <c r="F48" s="73">
        <f t="shared" si="9"/>
        <v>1109759260</v>
      </c>
      <c r="G48" s="73">
        <f t="shared" si="9"/>
        <v>29770139</v>
      </c>
      <c r="H48" s="73">
        <f t="shared" si="9"/>
        <v>70348012</v>
      </c>
      <c r="I48" s="73">
        <f t="shared" si="9"/>
        <v>146689315</v>
      </c>
      <c r="J48" s="73">
        <f t="shared" si="9"/>
        <v>246807466</v>
      </c>
      <c r="K48" s="73">
        <f t="shared" si="9"/>
        <v>72350298</v>
      </c>
      <c r="L48" s="73">
        <f t="shared" si="9"/>
        <v>78545445</v>
      </c>
      <c r="M48" s="73">
        <f t="shared" si="9"/>
        <v>103768939</v>
      </c>
      <c r="N48" s="73">
        <f t="shared" si="9"/>
        <v>254664682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501472148</v>
      </c>
      <c r="X48" s="73">
        <f t="shared" si="9"/>
        <v>561648929</v>
      </c>
      <c r="Y48" s="73">
        <f t="shared" si="9"/>
        <v>-60176781</v>
      </c>
      <c r="Z48" s="170">
        <f>+IF(X48&lt;&gt;0,+(Y48/X48)*100,0)</f>
        <v>-10.714305305832783</v>
      </c>
      <c r="AA48" s="168">
        <f>+AA28+AA32+AA38+AA42+AA47</f>
        <v>1109759260</v>
      </c>
    </row>
    <row r="49" spans="1:27" ht="12.75">
      <c r="A49" s="148" t="s">
        <v>49</v>
      </c>
      <c r="B49" s="149"/>
      <c r="C49" s="171">
        <f aca="true" t="shared" si="10" ref="C49:Y49">+C25-C48</f>
        <v>50575804</v>
      </c>
      <c r="D49" s="171">
        <f>+D25-D48</f>
        <v>0</v>
      </c>
      <c r="E49" s="172">
        <f t="shared" si="10"/>
        <v>542558</v>
      </c>
      <c r="F49" s="173">
        <f t="shared" si="10"/>
        <v>542558</v>
      </c>
      <c r="G49" s="173">
        <f t="shared" si="10"/>
        <v>132243798</v>
      </c>
      <c r="H49" s="173">
        <f t="shared" si="10"/>
        <v>-9386769</v>
      </c>
      <c r="I49" s="173">
        <f t="shared" si="10"/>
        <v>-99842067</v>
      </c>
      <c r="J49" s="173">
        <f t="shared" si="10"/>
        <v>23014962</v>
      </c>
      <c r="K49" s="173">
        <f t="shared" si="10"/>
        <v>6324980</v>
      </c>
      <c r="L49" s="173">
        <f t="shared" si="10"/>
        <v>-3020959</v>
      </c>
      <c r="M49" s="173">
        <f t="shared" si="10"/>
        <v>29947323</v>
      </c>
      <c r="N49" s="173">
        <f t="shared" si="10"/>
        <v>33251344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56266306</v>
      </c>
      <c r="X49" s="173">
        <f>IF(F25=F48,0,X25-X48)</f>
        <v>23758573</v>
      </c>
      <c r="Y49" s="173">
        <f t="shared" si="10"/>
        <v>32507733</v>
      </c>
      <c r="Z49" s="174">
        <f>+IF(X49&lt;&gt;0,+(Y49/X49)*100,0)</f>
        <v>136.82527565944304</v>
      </c>
      <c r="AA49" s="171">
        <f>+AA25-AA48</f>
        <v>542558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194658467</v>
      </c>
      <c r="D5" s="155">
        <v>0</v>
      </c>
      <c r="E5" s="156">
        <v>206624544</v>
      </c>
      <c r="F5" s="60">
        <v>206624544</v>
      </c>
      <c r="G5" s="60">
        <v>35095005</v>
      </c>
      <c r="H5" s="60">
        <v>-344109</v>
      </c>
      <c r="I5" s="60">
        <v>10078545</v>
      </c>
      <c r="J5" s="60">
        <v>44829441</v>
      </c>
      <c r="K5" s="60">
        <v>20739392</v>
      </c>
      <c r="L5" s="60">
        <v>17721656</v>
      </c>
      <c r="M5" s="60">
        <v>18890191</v>
      </c>
      <c r="N5" s="60">
        <v>57351239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102180680</v>
      </c>
      <c r="X5" s="60">
        <v>103312272</v>
      </c>
      <c r="Y5" s="60">
        <v>-1131592</v>
      </c>
      <c r="Z5" s="140">
        <v>-1.1</v>
      </c>
      <c r="AA5" s="155">
        <v>206624544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326502043</v>
      </c>
      <c r="D7" s="155">
        <v>0</v>
      </c>
      <c r="E7" s="156">
        <v>353704196</v>
      </c>
      <c r="F7" s="60">
        <v>353704196</v>
      </c>
      <c r="G7" s="60">
        <v>34285201</v>
      </c>
      <c r="H7" s="60">
        <v>35285942</v>
      </c>
      <c r="I7" s="60">
        <v>33075427</v>
      </c>
      <c r="J7" s="60">
        <v>102646570</v>
      </c>
      <c r="K7" s="60">
        <v>27586988</v>
      </c>
      <c r="L7" s="60">
        <v>31728775</v>
      </c>
      <c r="M7" s="60">
        <v>28049124</v>
      </c>
      <c r="N7" s="60">
        <v>87364887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190011457</v>
      </c>
      <c r="X7" s="60">
        <v>176852100</v>
      </c>
      <c r="Y7" s="60">
        <v>13159357</v>
      </c>
      <c r="Z7" s="140">
        <v>7.44</v>
      </c>
      <c r="AA7" s="155">
        <v>353704196</v>
      </c>
    </row>
    <row r="8" spans="1:27" ht="12.75">
      <c r="A8" s="183" t="s">
        <v>104</v>
      </c>
      <c r="B8" s="182"/>
      <c r="C8" s="155">
        <v>183111410</v>
      </c>
      <c r="D8" s="155">
        <v>0</v>
      </c>
      <c r="E8" s="156">
        <v>205140023</v>
      </c>
      <c r="F8" s="60">
        <v>205140023</v>
      </c>
      <c r="G8" s="60">
        <v>19118139</v>
      </c>
      <c r="H8" s="60">
        <v>15444365</v>
      </c>
      <c r="I8" s="60">
        <v>18248256</v>
      </c>
      <c r="J8" s="60">
        <v>52810760</v>
      </c>
      <c r="K8" s="60">
        <v>18337071</v>
      </c>
      <c r="L8" s="60">
        <v>17077156</v>
      </c>
      <c r="M8" s="60">
        <v>19212389</v>
      </c>
      <c r="N8" s="60">
        <v>54626616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107437376</v>
      </c>
      <c r="X8" s="60">
        <v>102570012</v>
      </c>
      <c r="Y8" s="60">
        <v>4867364</v>
      </c>
      <c r="Z8" s="140">
        <v>4.75</v>
      </c>
      <c r="AA8" s="155">
        <v>205140023</v>
      </c>
    </row>
    <row r="9" spans="1:27" ht="12.75">
      <c r="A9" s="183" t="s">
        <v>105</v>
      </c>
      <c r="B9" s="182"/>
      <c r="C9" s="155">
        <v>38450079</v>
      </c>
      <c r="D9" s="155">
        <v>0</v>
      </c>
      <c r="E9" s="156">
        <v>42428977</v>
      </c>
      <c r="F9" s="60">
        <v>42428977</v>
      </c>
      <c r="G9" s="60">
        <v>3607053</v>
      </c>
      <c r="H9" s="60">
        <v>3567216</v>
      </c>
      <c r="I9" s="60">
        <v>3540552</v>
      </c>
      <c r="J9" s="60">
        <v>10714821</v>
      </c>
      <c r="K9" s="60">
        <v>3034293</v>
      </c>
      <c r="L9" s="60">
        <v>3348668</v>
      </c>
      <c r="M9" s="60">
        <v>3573848</v>
      </c>
      <c r="N9" s="60">
        <v>9956809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20671630</v>
      </c>
      <c r="X9" s="60">
        <v>20984994</v>
      </c>
      <c r="Y9" s="60">
        <v>-313364</v>
      </c>
      <c r="Z9" s="140">
        <v>-1.49</v>
      </c>
      <c r="AA9" s="155">
        <v>42428977</v>
      </c>
    </row>
    <row r="10" spans="1:27" ht="12.75">
      <c r="A10" s="183" t="s">
        <v>106</v>
      </c>
      <c r="B10" s="182"/>
      <c r="C10" s="155">
        <v>36022834</v>
      </c>
      <c r="D10" s="155">
        <v>0</v>
      </c>
      <c r="E10" s="156">
        <v>41969987</v>
      </c>
      <c r="F10" s="54">
        <v>41969987</v>
      </c>
      <c r="G10" s="54">
        <v>3489368</v>
      </c>
      <c r="H10" s="54">
        <v>3389824</v>
      </c>
      <c r="I10" s="54">
        <v>3061758</v>
      </c>
      <c r="J10" s="54">
        <v>9940950</v>
      </c>
      <c r="K10" s="54">
        <v>3411141</v>
      </c>
      <c r="L10" s="54">
        <v>3262291</v>
      </c>
      <c r="M10" s="54">
        <v>3059548</v>
      </c>
      <c r="N10" s="54">
        <v>9732980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19673930</v>
      </c>
      <c r="X10" s="54">
        <v>19549692</v>
      </c>
      <c r="Y10" s="54">
        <v>124238</v>
      </c>
      <c r="Z10" s="184">
        <v>0.64</v>
      </c>
      <c r="AA10" s="130">
        <v>41969987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999507</v>
      </c>
      <c r="L11" s="60">
        <v>0</v>
      </c>
      <c r="M11" s="60">
        <v>1370004</v>
      </c>
      <c r="N11" s="60">
        <v>2369511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2369511</v>
      </c>
      <c r="X11" s="60"/>
      <c r="Y11" s="60">
        <v>2369511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1345019</v>
      </c>
      <c r="D12" s="155">
        <v>0</v>
      </c>
      <c r="E12" s="156">
        <v>1300000</v>
      </c>
      <c r="F12" s="60">
        <v>1300000</v>
      </c>
      <c r="G12" s="60">
        <v>110915</v>
      </c>
      <c r="H12" s="60">
        <v>110377</v>
      </c>
      <c r="I12" s="60">
        <v>103738</v>
      </c>
      <c r="J12" s="60">
        <v>325030</v>
      </c>
      <c r="K12" s="60">
        <v>99195</v>
      </c>
      <c r="L12" s="60">
        <v>105531</v>
      </c>
      <c r="M12" s="60">
        <v>97828</v>
      </c>
      <c r="N12" s="60">
        <v>302554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627584</v>
      </c>
      <c r="X12" s="60">
        <v>649998</v>
      </c>
      <c r="Y12" s="60">
        <v>-22414</v>
      </c>
      <c r="Z12" s="140">
        <v>-3.45</v>
      </c>
      <c r="AA12" s="155">
        <v>1300000</v>
      </c>
    </row>
    <row r="13" spans="1:27" ht="12.75">
      <c r="A13" s="181" t="s">
        <v>109</v>
      </c>
      <c r="B13" s="185"/>
      <c r="C13" s="155">
        <v>14724634</v>
      </c>
      <c r="D13" s="155">
        <v>0</v>
      </c>
      <c r="E13" s="156">
        <v>6958900</v>
      </c>
      <c r="F13" s="60">
        <v>6958900</v>
      </c>
      <c r="G13" s="60">
        <v>313036</v>
      </c>
      <c r="H13" s="60">
        <v>1054175</v>
      </c>
      <c r="I13" s="60">
        <v>646910</v>
      </c>
      <c r="J13" s="60">
        <v>2014121</v>
      </c>
      <c r="K13" s="60">
        <v>326039</v>
      </c>
      <c r="L13" s="60">
        <v>389212</v>
      </c>
      <c r="M13" s="60">
        <v>298984</v>
      </c>
      <c r="N13" s="60">
        <v>1014235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3028356</v>
      </c>
      <c r="X13" s="60">
        <v>3479448</v>
      </c>
      <c r="Y13" s="60">
        <v>-451092</v>
      </c>
      <c r="Z13" s="140">
        <v>-12.96</v>
      </c>
      <c r="AA13" s="155">
        <v>6958900</v>
      </c>
    </row>
    <row r="14" spans="1:27" ht="12.75">
      <c r="A14" s="181" t="s">
        <v>110</v>
      </c>
      <c r="B14" s="185"/>
      <c r="C14" s="155">
        <v>9181283</v>
      </c>
      <c r="D14" s="155">
        <v>0</v>
      </c>
      <c r="E14" s="156">
        <v>7528500</v>
      </c>
      <c r="F14" s="60">
        <v>7528500</v>
      </c>
      <c r="G14" s="60">
        <v>996982</v>
      </c>
      <c r="H14" s="60">
        <v>775864</v>
      </c>
      <c r="I14" s="60">
        <v>1292370</v>
      </c>
      <c r="J14" s="60">
        <v>3065216</v>
      </c>
      <c r="K14" s="60">
        <v>1176822</v>
      </c>
      <c r="L14" s="60">
        <v>1163356</v>
      </c>
      <c r="M14" s="60">
        <v>1186557</v>
      </c>
      <c r="N14" s="60">
        <v>3526735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6591951</v>
      </c>
      <c r="X14" s="60">
        <v>3764250</v>
      </c>
      <c r="Y14" s="60">
        <v>2827701</v>
      </c>
      <c r="Z14" s="140">
        <v>75.12</v>
      </c>
      <c r="AA14" s="155">
        <v>7528500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34361799</v>
      </c>
      <c r="D16" s="155">
        <v>0</v>
      </c>
      <c r="E16" s="156">
        <v>50341629</v>
      </c>
      <c r="F16" s="60">
        <v>50341629</v>
      </c>
      <c r="G16" s="60">
        <v>1452</v>
      </c>
      <c r="H16" s="60">
        <v>2492</v>
      </c>
      <c r="I16" s="60">
        <v>52118</v>
      </c>
      <c r="J16" s="60">
        <v>56062</v>
      </c>
      <c r="K16" s="60">
        <v>374776</v>
      </c>
      <c r="L16" s="60">
        <v>40220</v>
      </c>
      <c r="M16" s="60">
        <v>28694</v>
      </c>
      <c r="N16" s="60">
        <v>443690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499752</v>
      </c>
      <c r="X16" s="60">
        <v>25170816</v>
      </c>
      <c r="Y16" s="60">
        <v>-24671064</v>
      </c>
      <c r="Z16" s="140">
        <v>-98.01</v>
      </c>
      <c r="AA16" s="155">
        <v>50341629</v>
      </c>
    </row>
    <row r="17" spans="1:27" ht="12.75">
      <c r="A17" s="181" t="s">
        <v>113</v>
      </c>
      <c r="B17" s="185"/>
      <c r="C17" s="155">
        <v>1021</v>
      </c>
      <c r="D17" s="155">
        <v>0</v>
      </c>
      <c r="E17" s="156">
        <v>40522</v>
      </c>
      <c r="F17" s="60">
        <v>40522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20262</v>
      </c>
      <c r="Y17" s="60">
        <v>-20262</v>
      </c>
      <c r="Z17" s="140">
        <v>-100</v>
      </c>
      <c r="AA17" s="155">
        <v>40522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105174158</v>
      </c>
      <c r="D19" s="155">
        <v>0</v>
      </c>
      <c r="E19" s="156">
        <v>119802459</v>
      </c>
      <c r="F19" s="60">
        <v>119802459</v>
      </c>
      <c r="G19" s="60">
        <v>40497000</v>
      </c>
      <c r="H19" s="60">
        <v>1846000</v>
      </c>
      <c r="I19" s="60">
        <v>0</v>
      </c>
      <c r="J19" s="60">
        <v>42343000</v>
      </c>
      <c r="K19" s="60">
        <v>0</v>
      </c>
      <c r="L19" s="60">
        <v>0</v>
      </c>
      <c r="M19" s="60">
        <v>42680884</v>
      </c>
      <c r="N19" s="60">
        <v>42680884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85023884</v>
      </c>
      <c r="X19" s="60">
        <v>79287324</v>
      </c>
      <c r="Y19" s="60">
        <v>5736560</v>
      </c>
      <c r="Z19" s="140">
        <v>7.24</v>
      </c>
      <c r="AA19" s="155">
        <v>119802459</v>
      </c>
    </row>
    <row r="20" spans="1:27" ht="12.75">
      <c r="A20" s="181" t="s">
        <v>35</v>
      </c>
      <c r="B20" s="185"/>
      <c r="C20" s="155">
        <v>28805159</v>
      </c>
      <c r="D20" s="155">
        <v>0</v>
      </c>
      <c r="E20" s="156">
        <v>9239081</v>
      </c>
      <c r="F20" s="54">
        <v>9239081</v>
      </c>
      <c r="G20" s="54">
        <v>504368</v>
      </c>
      <c r="H20" s="54">
        <v>979848</v>
      </c>
      <c r="I20" s="54">
        <v>467574</v>
      </c>
      <c r="J20" s="54">
        <v>1951790</v>
      </c>
      <c r="K20" s="54">
        <v>486822</v>
      </c>
      <c r="L20" s="54">
        <v>664852</v>
      </c>
      <c r="M20" s="54">
        <v>579672</v>
      </c>
      <c r="N20" s="54">
        <v>1731346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3683136</v>
      </c>
      <c r="X20" s="54">
        <v>-36560346</v>
      </c>
      <c r="Y20" s="54">
        <v>40243482</v>
      </c>
      <c r="Z20" s="184">
        <v>-110.07</v>
      </c>
      <c r="AA20" s="130">
        <v>9239081</v>
      </c>
    </row>
    <row r="21" spans="1:27" ht="12.75">
      <c r="A21" s="181" t="s">
        <v>115</v>
      </c>
      <c r="B21" s="185"/>
      <c r="C21" s="155">
        <v>278532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972616438</v>
      </c>
      <c r="D22" s="188">
        <f>SUM(D5:D21)</f>
        <v>0</v>
      </c>
      <c r="E22" s="189">
        <f t="shared" si="0"/>
        <v>1045078818</v>
      </c>
      <c r="F22" s="190">
        <f t="shared" si="0"/>
        <v>1045078818</v>
      </c>
      <c r="G22" s="190">
        <f t="shared" si="0"/>
        <v>138018519</v>
      </c>
      <c r="H22" s="190">
        <f t="shared" si="0"/>
        <v>62111994</v>
      </c>
      <c r="I22" s="190">
        <f t="shared" si="0"/>
        <v>70567248</v>
      </c>
      <c r="J22" s="190">
        <f t="shared" si="0"/>
        <v>270697761</v>
      </c>
      <c r="K22" s="190">
        <f t="shared" si="0"/>
        <v>76572046</v>
      </c>
      <c r="L22" s="190">
        <f t="shared" si="0"/>
        <v>75501717</v>
      </c>
      <c r="M22" s="190">
        <f t="shared" si="0"/>
        <v>119027723</v>
      </c>
      <c r="N22" s="190">
        <f t="shared" si="0"/>
        <v>271101486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541799247</v>
      </c>
      <c r="X22" s="190">
        <f t="shared" si="0"/>
        <v>499080822</v>
      </c>
      <c r="Y22" s="190">
        <f t="shared" si="0"/>
        <v>42718425</v>
      </c>
      <c r="Z22" s="191">
        <f>+IF(X22&lt;&gt;0,+(Y22/X22)*100,0)</f>
        <v>8.559420261594424</v>
      </c>
      <c r="AA22" s="188">
        <f>SUM(AA5:AA21)</f>
        <v>1045078818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225728090</v>
      </c>
      <c r="D25" s="155">
        <v>0</v>
      </c>
      <c r="E25" s="156">
        <v>288592515</v>
      </c>
      <c r="F25" s="60">
        <v>288592515</v>
      </c>
      <c r="G25" s="60">
        <v>19835278</v>
      </c>
      <c r="H25" s="60">
        <v>22111826</v>
      </c>
      <c r="I25" s="60">
        <v>21354797</v>
      </c>
      <c r="J25" s="60">
        <v>63301901</v>
      </c>
      <c r="K25" s="60">
        <v>21897936</v>
      </c>
      <c r="L25" s="60">
        <v>22201405</v>
      </c>
      <c r="M25" s="60">
        <v>22037795</v>
      </c>
      <c r="N25" s="60">
        <v>66137136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129439037</v>
      </c>
      <c r="X25" s="60">
        <v>144295932</v>
      </c>
      <c r="Y25" s="60">
        <v>-14856895</v>
      </c>
      <c r="Z25" s="140">
        <v>-10.3</v>
      </c>
      <c r="AA25" s="155">
        <v>288592515</v>
      </c>
    </row>
    <row r="26" spans="1:27" ht="12.75">
      <c r="A26" s="183" t="s">
        <v>38</v>
      </c>
      <c r="B26" s="182"/>
      <c r="C26" s="155">
        <v>11725852</v>
      </c>
      <c r="D26" s="155">
        <v>0</v>
      </c>
      <c r="E26" s="156">
        <v>12389537</v>
      </c>
      <c r="F26" s="60">
        <v>12389537</v>
      </c>
      <c r="G26" s="60">
        <v>1000107</v>
      </c>
      <c r="H26" s="60">
        <v>1000107</v>
      </c>
      <c r="I26" s="60">
        <v>1000422</v>
      </c>
      <c r="J26" s="60">
        <v>3000636</v>
      </c>
      <c r="K26" s="60">
        <v>1000107</v>
      </c>
      <c r="L26" s="60">
        <v>1000820</v>
      </c>
      <c r="M26" s="60">
        <v>1010400</v>
      </c>
      <c r="N26" s="60">
        <v>3011327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6011963</v>
      </c>
      <c r="X26" s="60">
        <v>6194766</v>
      </c>
      <c r="Y26" s="60">
        <v>-182803</v>
      </c>
      <c r="Z26" s="140">
        <v>-2.95</v>
      </c>
      <c r="AA26" s="155">
        <v>12389537</v>
      </c>
    </row>
    <row r="27" spans="1:27" ht="12.75">
      <c r="A27" s="183" t="s">
        <v>118</v>
      </c>
      <c r="B27" s="182"/>
      <c r="C27" s="155">
        <v>73894403</v>
      </c>
      <c r="D27" s="155">
        <v>0</v>
      </c>
      <c r="E27" s="156">
        <v>87815258</v>
      </c>
      <c r="F27" s="60">
        <v>87815258</v>
      </c>
      <c r="G27" s="60">
        <v>0</v>
      </c>
      <c r="H27" s="60">
        <v>0</v>
      </c>
      <c r="I27" s="60">
        <v>0</v>
      </c>
      <c r="J27" s="60">
        <v>0</v>
      </c>
      <c r="K27" s="60">
        <v>124862</v>
      </c>
      <c r="L27" s="60">
        <v>0</v>
      </c>
      <c r="M27" s="60">
        <v>19263024</v>
      </c>
      <c r="N27" s="60">
        <v>19387886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19387886</v>
      </c>
      <c r="X27" s="60">
        <v>43907628</v>
      </c>
      <c r="Y27" s="60">
        <v>-24519742</v>
      </c>
      <c r="Z27" s="140">
        <v>-55.84</v>
      </c>
      <c r="AA27" s="155">
        <v>87815258</v>
      </c>
    </row>
    <row r="28" spans="1:27" ht="12.75">
      <c r="A28" s="183" t="s">
        <v>39</v>
      </c>
      <c r="B28" s="182"/>
      <c r="C28" s="155">
        <v>122502918</v>
      </c>
      <c r="D28" s="155">
        <v>0</v>
      </c>
      <c r="E28" s="156">
        <v>117244100</v>
      </c>
      <c r="F28" s="60">
        <v>117244100</v>
      </c>
      <c r="G28" s="60">
        <v>0</v>
      </c>
      <c r="H28" s="60">
        <v>0</v>
      </c>
      <c r="I28" s="60">
        <v>29311030</v>
      </c>
      <c r="J28" s="60">
        <v>29311030</v>
      </c>
      <c r="K28" s="60">
        <v>9770346</v>
      </c>
      <c r="L28" s="60">
        <v>9770346</v>
      </c>
      <c r="M28" s="60">
        <v>9770343</v>
      </c>
      <c r="N28" s="60">
        <v>29311035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58622065</v>
      </c>
      <c r="X28" s="60">
        <v>58750231</v>
      </c>
      <c r="Y28" s="60">
        <v>-128166</v>
      </c>
      <c r="Z28" s="140">
        <v>-0.22</v>
      </c>
      <c r="AA28" s="155">
        <v>117244100</v>
      </c>
    </row>
    <row r="29" spans="1:27" ht="12.75">
      <c r="A29" s="183" t="s">
        <v>40</v>
      </c>
      <c r="B29" s="182"/>
      <c r="C29" s="155">
        <v>17079523</v>
      </c>
      <c r="D29" s="155">
        <v>0</v>
      </c>
      <c r="E29" s="156">
        <v>25943453</v>
      </c>
      <c r="F29" s="60">
        <v>25943453</v>
      </c>
      <c r="G29" s="60">
        <v>123026</v>
      </c>
      <c r="H29" s="60">
        <v>198773</v>
      </c>
      <c r="I29" s="60">
        <v>343990</v>
      </c>
      <c r="J29" s="60">
        <v>665789</v>
      </c>
      <c r="K29" s="60">
        <v>256700</v>
      </c>
      <c r="L29" s="60">
        <v>157500</v>
      </c>
      <c r="M29" s="60">
        <v>8000291</v>
      </c>
      <c r="N29" s="60">
        <v>8414491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9080280</v>
      </c>
      <c r="X29" s="60">
        <v>12926203</v>
      </c>
      <c r="Y29" s="60">
        <v>-3845923</v>
      </c>
      <c r="Z29" s="140">
        <v>-29.75</v>
      </c>
      <c r="AA29" s="155">
        <v>25943453</v>
      </c>
    </row>
    <row r="30" spans="1:27" ht="12.75">
      <c r="A30" s="183" t="s">
        <v>119</v>
      </c>
      <c r="B30" s="182"/>
      <c r="C30" s="155">
        <v>347656651</v>
      </c>
      <c r="D30" s="155">
        <v>0</v>
      </c>
      <c r="E30" s="156">
        <v>373213462</v>
      </c>
      <c r="F30" s="60">
        <v>373213462</v>
      </c>
      <c r="G30" s="60">
        <v>63879</v>
      </c>
      <c r="H30" s="60">
        <v>39479704</v>
      </c>
      <c r="I30" s="60">
        <v>85583021</v>
      </c>
      <c r="J30" s="60">
        <v>125126604</v>
      </c>
      <c r="K30" s="60">
        <v>27771859</v>
      </c>
      <c r="L30" s="60">
        <v>28748681</v>
      </c>
      <c r="M30" s="60">
        <v>28251081</v>
      </c>
      <c r="N30" s="60">
        <v>84771621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209898225</v>
      </c>
      <c r="X30" s="60">
        <v>195990633</v>
      </c>
      <c r="Y30" s="60">
        <v>13907592</v>
      </c>
      <c r="Z30" s="140">
        <v>7.1</v>
      </c>
      <c r="AA30" s="155">
        <v>373213462</v>
      </c>
    </row>
    <row r="31" spans="1:27" ht="12.75">
      <c r="A31" s="183" t="s">
        <v>120</v>
      </c>
      <c r="B31" s="182"/>
      <c r="C31" s="155">
        <v>12939255</v>
      </c>
      <c r="D31" s="155">
        <v>0</v>
      </c>
      <c r="E31" s="156">
        <v>13637979</v>
      </c>
      <c r="F31" s="60">
        <v>13637979</v>
      </c>
      <c r="G31" s="60">
        <v>336858</v>
      </c>
      <c r="H31" s="60">
        <v>701084</v>
      </c>
      <c r="I31" s="60">
        <v>585662</v>
      </c>
      <c r="J31" s="60">
        <v>1623604</v>
      </c>
      <c r="K31" s="60">
        <v>422002</v>
      </c>
      <c r="L31" s="60">
        <v>696443</v>
      </c>
      <c r="M31" s="60">
        <v>3257006</v>
      </c>
      <c r="N31" s="60">
        <v>4375451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5999055</v>
      </c>
      <c r="X31" s="60">
        <v>6818988</v>
      </c>
      <c r="Y31" s="60">
        <v>-819933</v>
      </c>
      <c r="Z31" s="140">
        <v>-12.02</v>
      </c>
      <c r="AA31" s="155">
        <v>13637979</v>
      </c>
    </row>
    <row r="32" spans="1:27" ht="12.75">
      <c r="A32" s="183" t="s">
        <v>121</v>
      </c>
      <c r="B32" s="182"/>
      <c r="C32" s="155">
        <v>117701810</v>
      </c>
      <c r="D32" s="155">
        <v>0</v>
      </c>
      <c r="E32" s="156">
        <v>135741102</v>
      </c>
      <c r="F32" s="60">
        <v>135741102</v>
      </c>
      <c r="G32" s="60">
        <v>1513238</v>
      </c>
      <c r="H32" s="60">
        <v>4692606</v>
      </c>
      <c r="I32" s="60">
        <v>6011942</v>
      </c>
      <c r="J32" s="60">
        <v>12217786</v>
      </c>
      <c r="K32" s="60">
        <v>8249200</v>
      </c>
      <c r="L32" s="60">
        <v>9230306</v>
      </c>
      <c r="M32" s="60">
        <v>8792607</v>
      </c>
      <c r="N32" s="60">
        <v>26272113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38489899</v>
      </c>
      <c r="X32" s="60">
        <v>65419800</v>
      </c>
      <c r="Y32" s="60">
        <v>-26929901</v>
      </c>
      <c r="Z32" s="140">
        <v>-41.16</v>
      </c>
      <c r="AA32" s="155">
        <v>135741102</v>
      </c>
    </row>
    <row r="33" spans="1:27" ht="12.75">
      <c r="A33" s="183" t="s">
        <v>42</v>
      </c>
      <c r="B33" s="182"/>
      <c r="C33" s="155">
        <v>275400</v>
      </c>
      <c r="D33" s="155">
        <v>0</v>
      </c>
      <c r="E33" s="156">
        <v>286520</v>
      </c>
      <c r="F33" s="60">
        <v>286520</v>
      </c>
      <c r="G33" s="60">
        <v>45975</v>
      </c>
      <c r="H33" s="60">
        <v>99032</v>
      </c>
      <c r="I33" s="60">
        <v>125000</v>
      </c>
      <c r="J33" s="60">
        <v>270007</v>
      </c>
      <c r="K33" s="60">
        <v>174300</v>
      </c>
      <c r="L33" s="60">
        <v>0</v>
      </c>
      <c r="M33" s="60">
        <v>27930</v>
      </c>
      <c r="N33" s="60">
        <v>202230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472237</v>
      </c>
      <c r="X33" s="60">
        <v>143262</v>
      </c>
      <c r="Y33" s="60">
        <v>328975</v>
      </c>
      <c r="Z33" s="140">
        <v>229.63</v>
      </c>
      <c r="AA33" s="155">
        <v>286520</v>
      </c>
    </row>
    <row r="34" spans="1:27" ht="12.75">
      <c r="A34" s="183" t="s">
        <v>43</v>
      </c>
      <c r="B34" s="182"/>
      <c r="C34" s="155">
        <v>64207039</v>
      </c>
      <c r="D34" s="155">
        <v>0</v>
      </c>
      <c r="E34" s="156">
        <v>54895334</v>
      </c>
      <c r="F34" s="60">
        <v>54895334</v>
      </c>
      <c r="G34" s="60">
        <v>6851778</v>
      </c>
      <c r="H34" s="60">
        <v>2064880</v>
      </c>
      <c r="I34" s="60">
        <v>2373451</v>
      </c>
      <c r="J34" s="60">
        <v>11290109</v>
      </c>
      <c r="K34" s="60">
        <v>2682986</v>
      </c>
      <c r="L34" s="60">
        <v>6739944</v>
      </c>
      <c r="M34" s="60">
        <v>3358462</v>
      </c>
      <c r="N34" s="60">
        <v>12781392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24071501</v>
      </c>
      <c r="X34" s="60">
        <v>27201474</v>
      </c>
      <c r="Y34" s="60">
        <v>-3129973</v>
      </c>
      <c r="Z34" s="140">
        <v>-11.51</v>
      </c>
      <c r="AA34" s="155">
        <v>54895334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993710941</v>
      </c>
      <c r="D36" s="188">
        <f>SUM(D25:D35)</f>
        <v>0</v>
      </c>
      <c r="E36" s="189">
        <f t="shared" si="1"/>
        <v>1109759260</v>
      </c>
      <c r="F36" s="190">
        <f t="shared" si="1"/>
        <v>1109759260</v>
      </c>
      <c r="G36" s="190">
        <f t="shared" si="1"/>
        <v>29770139</v>
      </c>
      <c r="H36" s="190">
        <f t="shared" si="1"/>
        <v>70348012</v>
      </c>
      <c r="I36" s="190">
        <f t="shared" si="1"/>
        <v>146689315</v>
      </c>
      <c r="J36" s="190">
        <f t="shared" si="1"/>
        <v>246807466</v>
      </c>
      <c r="K36" s="190">
        <f t="shared" si="1"/>
        <v>72350298</v>
      </c>
      <c r="L36" s="190">
        <f t="shared" si="1"/>
        <v>78545445</v>
      </c>
      <c r="M36" s="190">
        <f t="shared" si="1"/>
        <v>103768939</v>
      </c>
      <c r="N36" s="190">
        <f t="shared" si="1"/>
        <v>254664682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501472148</v>
      </c>
      <c r="X36" s="190">
        <f t="shared" si="1"/>
        <v>561648917</v>
      </c>
      <c r="Y36" s="190">
        <f t="shared" si="1"/>
        <v>-60176769</v>
      </c>
      <c r="Z36" s="191">
        <f>+IF(X36&lt;&gt;0,+(Y36/X36)*100,0)</f>
        <v>-10.714303398184956</v>
      </c>
      <c r="AA36" s="188">
        <f>SUM(AA25:AA35)</f>
        <v>1109759260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-21094503</v>
      </c>
      <c r="D38" s="199">
        <f>+D22-D36</f>
        <v>0</v>
      </c>
      <c r="E38" s="200">
        <f t="shared" si="2"/>
        <v>-64680442</v>
      </c>
      <c r="F38" s="106">
        <f t="shared" si="2"/>
        <v>-64680442</v>
      </c>
      <c r="G38" s="106">
        <f t="shared" si="2"/>
        <v>108248380</v>
      </c>
      <c r="H38" s="106">
        <f t="shared" si="2"/>
        <v>-8236018</v>
      </c>
      <c r="I38" s="106">
        <f t="shared" si="2"/>
        <v>-76122067</v>
      </c>
      <c r="J38" s="106">
        <f t="shared" si="2"/>
        <v>23890295</v>
      </c>
      <c r="K38" s="106">
        <f t="shared" si="2"/>
        <v>4221748</v>
      </c>
      <c r="L38" s="106">
        <f t="shared" si="2"/>
        <v>-3043728</v>
      </c>
      <c r="M38" s="106">
        <f t="shared" si="2"/>
        <v>15258784</v>
      </c>
      <c r="N38" s="106">
        <f t="shared" si="2"/>
        <v>16436804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40327099</v>
      </c>
      <c r="X38" s="106">
        <f>IF(F22=F36,0,X22-X36)</f>
        <v>-62568095</v>
      </c>
      <c r="Y38" s="106">
        <f t="shared" si="2"/>
        <v>102895194</v>
      </c>
      <c r="Z38" s="201">
        <f>+IF(X38&lt;&gt;0,+(Y38/X38)*100,0)</f>
        <v>-164.45313541989734</v>
      </c>
      <c r="AA38" s="199">
        <f>+AA22-AA36</f>
        <v>-64680442</v>
      </c>
    </row>
    <row r="39" spans="1:27" ht="12.75">
      <c r="A39" s="181" t="s">
        <v>46</v>
      </c>
      <c r="B39" s="185"/>
      <c r="C39" s="155">
        <v>71670307</v>
      </c>
      <c r="D39" s="155">
        <v>0</v>
      </c>
      <c r="E39" s="156">
        <v>65223000</v>
      </c>
      <c r="F39" s="60">
        <v>65223000</v>
      </c>
      <c r="G39" s="60">
        <v>23995418</v>
      </c>
      <c r="H39" s="60">
        <v>-1150751</v>
      </c>
      <c r="I39" s="60">
        <v>-23720000</v>
      </c>
      <c r="J39" s="60">
        <v>-875333</v>
      </c>
      <c r="K39" s="60">
        <v>2103232</v>
      </c>
      <c r="L39" s="60">
        <v>22769</v>
      </c>
      <c r="M39" s="60">
        <v>14688539</v>
      </c>
      <c r="N39" s="60">
        <v>16814540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15939207</v>
      </c>
      <c r="X39" s="60">
        <v>38048666</v>
      </c>
      <c r="Y39" s="60">
        <v>-22109459</v>
      </c>
      <c r="Z39" s="140">
        <v>-58.11</v>
      </c>
      <c r="AA39" s="155">
        <v>65223000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5433334</v>
      </c>
      <c r="Y40" s="54">
        <v>-5433334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50575804</v>
      </c>
      <c r="D42" s="206">
        <f>SUM(D38:D41)</f>
        <v>0</v>
      </c>
      <c r="E42" s="207">
        <f t="shared" si="3"/>
        <v>542558</v>
      </c>
      <c r="F42" s="88">
        <f t="shared" si="3"/>
        <v>542558</v>
      </c>
      <c r="G42" s="88">
        <f t="shared" si="3"/>
        <v>132243798</v>
      </c>
      <c r="H42" s="88">
        <f t="shared" si="3"/>
        <v>-9386769</v>
      </c>
      <c r="I42" s="88">
        <f t="shared" si="3"/>
        <v>-99842067</v>
      </c>
      <c r="J42" s="88">
        <f t="shared" si="3"/>
        <v>23014962</v>
      </c>
      <c r="K42" s="88">
        <f t="shared" si="3"/>
        <v>6324980</v>
      </c>
      <c r="L42" s="88">
        <f t="shared" si="3"/>
        <v>-3020959</v>
      </c>
      <c r="M42" s="88">
        <f t="shared" si="3"/>
        <v>29947323</v>
      </c>
      <c r="N42" s="88">
        <f t="shared" si="3"/>
        <v>33251344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56266306</v>
      </c>
      <c r="X42" s="88">
        <f t="shared" si="3"/>
        <v>-19086095</v>
      </c>
      <c r="Y42" s="88">
        <f t="shared" si="3"/>
        <v>75352401</v>
      </c>
      <c r="Z42" s="208">
        <f>+IF(X42&lt;&gt;0,+(Y42/X42)*100,0)</f>
        <v>-394.8026089150243</v>
      </c>
      <c r="AA42" s="206">
        <f>SUM(AA38:AA41)</f>
        <v>542558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50575804</v>
      </c>
      <c r="D44" s="210">
        <f>+D42-D43</f>
        <v>0</v>
      </c>
      <c r="E44" s="211">
        <f t="shared" si="4"/>
        <v>542558</v>
      </c>
      <c r="F44" s="77">
        <f t="shared" si="4"/>
        <v>542558</v>
      </c>
      <c r="G44" s="77">
        <f t="shared" si="4"/>
        <v>132243798</v>
      </c>
      <c r="H44" s="77">
        <f t="shared" si="4"/>
        <v>-9386769</v>
      </c>
      <c r="I44" s="77">
        <f t="shared" si="4"/>
        <v>-99842067</v>
      </c>
      <c r="J44" s="77">
        <f t="shared" si="4"/>
        <v>23014962</v>
      </c>
      <c r="K44" s="77">
        <f t="shared" si="4"/>
        <v>6324980</v>
      </c>
      <c r="L44" s="77">
        <f t="shared" si="4"/>
        <v>-3020959</v>
      </c>
      <c r="M44" s="77">
        <f t="shared" si="4"/>
        <v>29947323</v>
      </c>
      <c r="N44" s="77">
        <f t="shared" si="4"/>
        <v>33251344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56266306</v>
      </c>
      <c r="X44" s="77">
        <f t="shared" si="4"/>
        <v>-19086095</v>
      </c>
      <c r="Y44" s="77">
        <f t="shared" si="4"/>
        <v>75352401</v>
      </c>
      <c r="Z44" s="212">
        <f>+IF(X44&lt;&gt;0,+(Y44/X44)*100,0)</f>
        <v>-394.8026089150243</v>
      </c>
      <c r="AA44" s="210">
        <f>+AA42-AA43</f>
        <v>542558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50575804</v>
      </c>
      <c r="D46" s="206">
        <f>SUM(D44:D45)</f>
        <v>0</v>
      </c>
      <c r="E46" s="207">
        <f t="shared" si="5"/>
        <v>542558</v>
      </c>
      <c r="F46" s="88">
        <f t="shared" si="5"/>
        <v>542558</v>
      </c>
      <c r="G46" s="88">
        <f t="shared" si="5"/>
        <v>132243798</v>
      </c>
      <c r="H46" s="88">
        <f t="shared" si="5"/>
        <v>-9386769</v>
      </c>
      <c r="I46" s="88">
        <f t="shared" si="5"/>
        <v>-99842067</v>
      </c>
      <c r="J46" s="88">
        <f t="shared" si="5"/>
        <v>23014962</v>
      </c>
      <c r="K46" s="88">
        <f t="shared" si="5"/>
        <v>6324980</v>
      </c>
      <c r="L46" s="88">
        <f t="shared" si="5"/>
        <v>-3020959</v>
      </c>
      <c r="M46" s="88">
        <f t="shared" si="5"/>
        <v>29947323</v>
      </c>
      <c r="N46" s="88">
        <f t="shared" si="5"/>
        <v>33251344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56266306</v>
      </c>
      <c r="X46" s="88">
        <f t="shared" si="5"/>
        <v>-19086095</v>
      </c>
      <c r="Y46" s="88">
        <f t="shared" si="5"/>
        <v>75352401</v>
      </c>
      <c r="Z46" s="208">
        <f>+IF(X46&lt;&gt;0,+(Y46/X46)*100,0)</f>
        <v>-394.8026089150243</v>
      </c>
      <c r="AA46" s="206">
        <f>SUM(AA44:AA45)</f>
        <v>542558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50575804</v>
      </c>
      <c r="D48" s="217">
        <f>SUM(D46:D47)</f>
        <v>0</v>
      </c>
      <c r="E48" s="218">
        <f t="shared" si="6"/>
        <v>542558</v>
      </c>
      <c r="F48" s="219">
        <f t="shared" si="6"/>
        <v>542558</v>
      </c>
      <c r="G48" s="219">
        <f t="shared" si="6"/>
        <v>132243798</v>
      </c>
      <c r="H48" s="220">
        <f t="shared" si="6"/>
        <v>-9386769</v>
      </c>
      <c r="I48" s="220">
        <f t="shared" si="6"/>
        <v>-99842067</v>
      </c>
      <c r="J48" s="220">
        <f t="shared" si="6"/>
        <v>23014962</v>
      </c>
      <c r="K48" s="220">
        <f t="shared" si="6"/>
        <v>6324980</v>
      </c>
      <c r="L48" s="220">
        <f t="shared" si="6"/>
        <v>-3020959</v>
      </c>
      <c r="M48" s="219">
        <f t="shared" si="6"/>
        <v>29947323</v>
      </c>
      <c r="N48" s="219">
        <f t="shared" si="6"/>
        <v>33251344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56266306</v>
      </c>
      <c r="X48" s="220">
        <f t="shared" si="6"/>
        <v>-19086095</v>
      </c>
      <c r="Y48" s="220">
        <f t="shared" si="6"/>
        <v>75352401</v>
      </c>
      <c r="Z48" s="221">
        <f>+IF(X48&lt;&gt;0,+(Y48/X48)*100,0)</f>
        <v>-394.8026089150243</v>
      </c>
      <c r="AA48" s="222">
        <f>SUM(AA46:AA47)</f>
        <v>542558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14692040</v>
      </c>
      <c r="D5" s="153">
        <f>SUM(D6:D8)</f>
        <v>0</v>
      </c>
      <c r="E5" s="154">
        <f t="shared" si="0"/>
        <v>5729000</v>
      </c>
      <c r="F5" s="100">
        <f t="shared" si="0"/>
        <v>5729000</v>
      </c>
      <c r="G5" s="100">
        <f t="shared" si="0"/>
        <v>17810</v>
      </c>
      <c r="H5" s="100">
        <f t="shared" si="0"/>
        <v>38276</v>
      </c>
      <c r="I5" s="100">
        <f t="shared" si="0"/>
        <v>69750</v>
      </c>
      <c r="J5" s="100">
        <f t="shared" si="0"/>
        <v>125836</v>
      </c>
      <c r="K5" s="100">
        <f t="shared" si="0"/>
        <v>6660</v>
      </c>
      <c r="L5" s="100">
        <f t="shared" si="0"/>
        <v>1865</v>
      </c>
      <c r="M5" s="100">
        <f t="shared" si="0"/>
        <v>114999</v>
      </c>
      <c r="N5" s="100">
        <f t="shared" si="0"/>
        <v>123524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249360</v>
      </c>
      <c r="X5" s="100">
        <f t="shared" si="0"/>
        <v>1748000</v>
      </c>
      <c r="Y5" s="100">
        <f t="shared" si="0"/>
        <v>-1498640</v>
      </c>
      <c r="Z5" s="137">
        <f>+IF(X5&lt;&gt;0,+(Y5/X5)*100,0)</f>
        <v>-85.7345537757437</v>
      </c>
      <c r="AA5" s="153">
        <f>SUM(AA6:AA8)</f>
        <v>5729000</v>
      </c>
    </row>
    <row r="6" spans="1:27" ht="12.75">
      <c r="A6" s="138" t="s">
        <v>75</v>
      </c>
      <c r="B6" s="136"/>
      <c r="C6" s="155">
        <v>444644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23482</v>
      </c>
      <c r="D7" s="157"/>
      <c r="E7" s="158">
        <v>5729000</v>
      </c>
      <c r="F7" s="159">
        <v>5729000</v>
      </c>
      <c r="G7" s="159"/>
      <c r="H7" s="159"/>
      <c r="I7" s="159">
        <v>3564</v>
      </c>
      <c r="J7" s="159">
        <v>3564</v>
      </c>
      <c r="K7" s="159">
        <v>3217</v>
      </c>
      <c r="L7" s="159">
        <v>1865</v>
      </c>
      <c r="M7" s="159">
        <v>90424</v>
      </c>
      <c r="N7" s="159">
        <v>95506</v>
      </c>
      <c r="O7" s="159"/>
      <c r="P7" s="159"/>
      <c r="Q7" s="159"/>
      <c r="R7" s="159"/>
      <c r="S7" s="159"/>
      <c r="T7" s="159"/>
      <c r="U7" s="159"/>
      <c r="V7" s="159"/>
      <c r="W7" s="159">
        <v>99070</v>
      </c>
      <c r="X7" s="159">
        <v>1748000</v>
      </c>
      <c r="Y7" s="159">
        <v>-1648930</v>
      </c>
      <c r="Z7" s="141">
        <v>-94.33</v>
      </c>
      <c r="AA7" s="225">
        <v>5729000</v>
      </c>
    </row>
    <row r="8" spans="1:27" ht="12.75">
      <c r="A8" s="138" t="s">
        <v>77</v>
      </c>
      <c r="B8" s="136"/>
      <c r="C8" s="155">
        <v>14223914</v>
      </c>
      <c r="D8" s="155"/>
      <c r="E8" s="156"/>
      <c r="F8" s="60"/>
      <c r="G8" s="60">
        <v>17810</v>
      </c>
      <c r="H8" s="60">
        <v>38276</v>
      </c>
      <c r="I8" s="60">
        <v>66186</v>
      </c>
      <c r="J8" s="60">
        <v>122272</v>
      </c>
      <c r="K8" s="60">
        <v>3443</v>
      </c>
      <c r="L8" s="60"/>
      <c r="M8" s="60">
        <v>24575</v>
      </c>
      <c r="N8" s="60">
        <v>28018</v>
      </c>
      <c r="O8" s="60"/>
      <c r="P8" s="60"/>
      <c r="Q8" s="60"/>
      <c r="R8" s="60"/>
      <c r="S8" s="60"/>
      <c r="T8" s="60"/>
      <c r="U8" s="60"/>
      <c r="V8" s="60"/>
      <c r="W8" s="60">
        <v>150290</v>
      </c>
      <c r="X8" s="60"/>
      <c r="Y8" s="60">
        <v>150290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12145455</v>
      </c>
      <c r="D9" s="153">
        <f>SUM(D10:D14)</f>
        <v>0</v>
      </c>
      <c r="E9" s="154">
        <f t="shared" si="1"/>
        <v>10377480</v>
      </c>
      <c r="F9" s="100">
        <f t="shared" si="1"/>
        <v>10377480</v>
      </c>
      <c r="G9" s="100">
        <f t="shared" si="1"/>
        <v>0</v>
      </c>
      <c r="H9" s="100">
        <f t="shared" si="1"/>
        <v>15991</v>
      </c>
      <c r="I9" s="100">
        <f t="shared" si="1"/>
        <v>0</v>
      </c>
      <c r="J9" s="100">
        <f t="shared" si="1"/>
        <v>15991</v>
      </c>
      <c r="K9" s="100">
        <f t="shared" si="1"/>
        <v>570169</v>
      </c>
      <c r="L9" s="100">
        <f t="shared" si="1"/>
        <v>293716</v>
      </c>
      <c r="M9" s="100">
        <f t="shared" si="1"/>
        <v>91488</v>
      </c>
      <c r="N9" s="100">
        <f t="shared" si="1"/>
        <v>955373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971364</v>
      </c>
      <c r="X9" s="100">
        <f t="shared" si="1"/>
        <v>3055000</v>
      </c>
      <c r="Y9" s="100">
        <f t="shared" si="1"/>
        <v>-2083636</v>
      </c>
      <c r="Z9" s="137">
        <f>+IF(X9&lt;&gt;0,+(Y9/X9)*100,0)</f>
        <v>-68.20412438625205</v>
      </c>
      <c r="AA9" s="102">
        <f>SUM(AA10:AA14)</f>
        <v>10377480</v>
      </c>
    </row>
    <row r="10" spans="1:27" ht="12.75">
      <c r="A10" s="138" t="s">
        <v>79</v>
      </c>
      <c r="B10" s="136"/>
      <c r="C10" s="155">
        <v>1550205</v>
      </c>
      <c r="D10" s="155"/>
      <c r="E10" s="156">
        <v>4300000</v>
      </c>
      <c r="F10" s="60">
        <v>4300000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550000</v>
      </c>
      <c r="Y10" s="60">
        <v>-550000</v>
      </c>
      <c r="Z10" s="140">
        <v>-100</v>
      </c>
      <c r="AA10" s="62">
        <v>4300000</v>
      </c>
    </row>
    <row r="11" spans="1:27" ht="12.75">
      <c r="A11" s="138" t="s">
        <v>80</v>
      </c>
      <c r="B11" s="136"/>
      <c r="C11" s="155">
        <v>5941087</v>
      </c>
      <c r="D11" s="155"/>
      <c r="E11" s="156">
        <v>3370000</v>
      </c>
      <c r="F11" s="60">
        <v>3370000</v>
      </c>
      <c r="G11" s="60"/>
      <c r="H11" s="60">
        <v>15991</v>
      </c>
      <c r="I11" s="60"/>
      <c r="J11" s="60">
        <v>15991</v>
      </c>
      <c r="K11" s="60">
        <v>570169</v>
      </c>
      <c r="L11" s="60"/>
      <c r="M11" s="60">
        <v>48594</v>
      </c>
      <c r="N11" s="60">
        <v>618763</v>
      </c>
      <c r="O11" s="60"/>
      <c r="P11" s="60"/>
      <c r="Q11" s="60"/>
      <c r="R11" s="60"/>
      <c r="S11" s="60"/>
      <c r="T11" s="60"/>
      <c r="U11" s="60"/>
      <c r="V11" s="60"/>
      <c r="W11" s="60">
        <v>634754</v>
      </c>
      <c r="X11" s="60">
        <v>2455000</v>
      </c>
      <c r="Y11" s="60">
        <v>-1820246</v>
      </c>
      <c r="Z11" s="140">
        <v>-74.14</v>
      </c>
      <c r="AA11" s="62">
        <v>3370000</v>
      </c>
    </row>
    <row r="12" spans="1:27" ht="12.75">
      <c r="A12" s="138" t="s">
        <v>81</v>
      </c>
      <c r="B12" s="136"/>
      <c r="C12" s="155">
        <v>4654163</v>
      </c>
      <c r="D12" s="155"/>
      <c r="E12" s="156">
        <v>2707480</v>
      </c>
      <c r="F12" s="60">
        <v>2707480</v>
      </c>
      <c r="G12" s="60"/>
      <c r="H12" s="60"/>
      <c r="I12" s="60"/>
      <c r="J12" s="60"/>
      <c r="K12" s="60"/>
      <c r="L12" s="60">
        <v>293716</v>
      </c>
      <c r="M12" s="60">
        <v>42894</v>
      </c>
      <c r="N12" s="60">
        <v>336610</v>
      </c>
      <c r="O12" s="60"/>
      <c r="P12" s="60"/>
      <c r="Q12" s="60"/>
      <c r="R12" s="60"/>
      <c r="S12" s="60"/>
      <c r="T12" s="60"/>
      <c r="U12" s="60"/>
      <c r="V12" s="60"/>
      <c r="W12" s="60">
        <v>336610</v>
      </c>
      <c r="X12" s="60">
        <v>50000</v>
      </c>
      <c r="Y12" s="60">
        <v>286610</v>
      </c>
      <c r="Z12" s="140">
        <v>573.22</v>
      </c>
      <c r="AA12" s="62">
        <v>2707480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25490956</v>
      </c>
      <c r="D15" s="153">
        <f>SUM(D16:D18)</f>
        <v>0</v>
      </c>
      <c r="E15" s="154">
        <f t="shared" si="2"/>
        <v>20465520</v>
      </c>
      <c r="F15" s="100">
        <f t="shared" si="2"/>
        <v>20465520</v>
      </c>
      <c r="G15" s="100">
        <f t="shared" si="2"/>
        <v>0</v>
      </c>
      <c r="H15" s="100">
        <f t="shared" si="2"/>
        <v>4233941</v>
      </c>
      <c r="I15" s="100">
        <f t="shared" si="2"/>
        <v>0</v>
      </c>
      <c r="J15" s="100">
        <f t="shared" si="2"/>
        <v>4233941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4233941</v>
      </c>
      <c r="X15" s="100">
        <f t="shared" si="2"/>
        <v>12010000</v>
      </c>
      <c r="Y15" s="100">
        <f t="shared" si="2"/>
        <v>-7776059</v>
      </c>
      <c r="Z15" s="137">
        <f>+IF(X15&lt;&gt;0,+(Y15/X15)*100,0)</f>
        <v>-64.74653621981682</v>
      </c>
      <c r="AA15" s="102">
        <f>SUM(AA16:AA18)</f>
        <v>20465520</v>
      </c>
    </row>
    <row r="16" spans="1:27" ht="12.75">
      <c r="A16" s="138" t="s">
        <v>85</v>
      </c>
      <c r="B16" s="136"/>
      <c r="C16" s="155">
        <v>208132</v>
      </c>
      <c r="D16" s="155"/>
      <c r="E16" s="156">
        <v>20000</v>
      </c>
      <c r="F16" s="60">
        <v>20000</v>
      </c>
      <c r="G16" s="60"/>
      <c r="H16" s="60">
        <v>8998</v>
      </c>
      <c r="I16" s="60"/>
      <c r="J16" s="60">
        <v>8998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8998</v>
      </c>
      <c r="X16" s="60">
        <v>10000</v>
      </c>
      <c r="Y16" s="60">
        <v>-1002</v>
      </c>
      <c r="Z16" s="140">
        <v>-10.02</v>
      </c>
      <c r="AA16" s="62">
        <v>20000</v>
      </c>
    </row>
    <row r="17" spans="1:27" ht="12.75">
      <c r="A17" s="138" t="s">
        <v>86</v>
      </c>
      <c r="B17" s="136"/>
      <c r="C17" s="155">
        <v>25282824</v>
      </c>
      <c r="D17" s="155"/>
      <c r="E17" s="156">
        <v>20445520</v>
      </c>
      <c r="F17" s="60">
        <v>20445520</v>
      </c>
      <c r="G17" s="60"/>
      <c r="H17" s="60">
        <v>4224943</v>
      </c>
      <c r="I17" s="60"/>
      <c r="J17" s="60">
        <v>4224943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4224943</v>
      </c>
      <c r="X17" s="60">
        <v>12000000</v>
      </c>
      <c r="Y17" s="60">
        <v>-7775057</v>
      </c>
      <c r="Z17" s="140">
        <v>-64.79</v>
      </c>
      <c r="AA17" s="62">
        <v>20445520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49318451</v>
      </c>
      <c r="D19" s="153">
        <f>SUM(D20:D23)</f>
        <v>0</v>
      </c>
      <c r="E19" s="154">
        <f t="shared" si="3"/>
        <v>73590000</v>
      </c>
      <c r="F19" s="100">
        <f t="shared" si="3"/>
        <v>73590000</v>
      </c>
      <c r="G19" s="100">
        <f t="shared" si="3"/>
        <v>19563</v>
      </c>
      <c r="H19" s="100">
        <f t="shared" si="3"/>
        <v>358815</v>
      </c>
      <c r="I19" s="100">
        <f t="shared" si="3"/>
        <v>6041425</v>
      </c>
      <c r="J19" s="100">
        <f t="shared" si="3"/>
        <v>6419803</v>
      </c>
      <c r="K19" s="100">
        <f t="shared" si="3"/>
        <v>4623136</v>
      </c>
      <c r="L19" s="100">
        <f t="shared" si="3"/>
        <v>4290836</v>
      </c>
      <c r="M19" s="100">
        <f t="shared" si="3"/>
        <v>7959860</v>
      </c>
      <c r="N19" s="100">
        <f t="shared" si="3"/>
        <v>16873832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23293635</v>
      </c>
      <c r="X19" s="100">
        <f t="shared" si="3"/>
        <v>21577000</v>
      </c>
      <c r="Y19" s="100">
        <f t="shared" si="3"/>
        <v>1716635</v>
      </c>
      <c r="Z19" s="137">
        <f>+IF(X19&lt;&gt;0,+(Y19/X19)*100,0)</f>
        <v>7.955855772350187</v>
      </c>
      <c r="AA19" s="102">
        <f>SUM(AA20:AA23)</f>
        <v>73590000</v>
      </c>
    </row>
    <row r="20" spans="1:27" ht="12.75">
      <c r="A20" s="138" t="s">
        <v>89</v>
      </c>
      <c r="B20" s="136"/>
      <c r="C20" s="155">
        <v>11830032</v>
      </c>
      <c r="D20" s="155"/>
      <c r="E20" s="156">
        <v>18090000</v>
      </c>
      <c r="F20" s="60">
        <v>18090000</v>
      </c>
      <c r="G20" s="60">
        <v>4013</v>
      </c>
      <c r="H20" s="60">
        <v>265483</v>
      </c>
      <c r="I20" s="60">
        <v>707763</v>
      </c>
      <c r="J20" s="60">
        <v>977259</v>
      </c>
      <c r="K20" s="60"/>
      <c r="L20" s="60">
        <v>310119</v>
      </c>
      <c r="M20" s="60"/>
      <c r="N20" s="60">
        <v>310119</v>
      </c>
      <c r="O20" s="60"/>
      <c r="P20" s="60"/>
      <c r="Q20" s="60"/>
      <c r="R20" s="60"/>
      <c r="S20" s="60"/>
      <c r="T20" s="60"/>
      <c r="U20" s="60"/>
      <c r="V20" s="60"/>
      <c r="W20" s="60">
        <v>1287378</v>
      </c>
      <c r="X20" s="60">
        <v>2020000</v>
      </c>
      <c r="Y20" s="60">
        <v>-732622</v>
      </c>
      <c r="Z20" s="140">
        <v>-36.27</v>
      </c>
      <c r="AA20" s="62">
        <v>18090000</v>
      </c>
    </row>
    <row r="21" spans="1:27" ht="12.75">
      <c r="A21" s="138" t="s">
        <v>90</v>
      </c>
      <c r="B21" s="136"/>
      <c r="C21" s="155">
        <v>18711543</v>
      </c>
      <c r="D21" s="155"/>
      <c r="E21" s="156">
        <v>35755000</v>
      </c>
      <c r="F21" s="60">
        <v>35755000</v>
      </c>
      <c r="G21" s="60">
        <v>15550</v>
      </c>
      <c r="H21" s="60">
        <v>93332</v>
      </c>
      <c r="I21" s="60">
        <v>4690682</v>
      </c>
      <c r="J21" s="60">
        <v>4799564</v>
      </c>
      <c r="K21" s="60">
        <v>4200789</v>
      </c>
      <c r="L21" s="60">
        <v>2854085</v>
      </c>
      <c r="M21" s="60">
        <v>4100186</v>
      </c>
      <c r="N21" s="60">
        <v>11155060</v>
      </c>
      <c r="O21" s="60"/>
      <c r="P21" s="60"/>
      <c r="Q21" s="60"/>
      <c r="R21" s="60"/>
      <c r="S21" s="60"/>
      <c r="T21" s="60"/>
      <c r="U21" s="60"/>
      <c r="V21" s="60"/>
      <c r="W21" s="60">
        <v>15954624</v>
      </c>
      <c r="X21" s="60">
        <v>9195000</v>
      </c>
      <c r="Y21" s="60">
        <v>6759624</v>
      </c>
      <c r="Z21" s="140">
        <v>73.51</v>
      </c>
      <c r="AA21" s="62">
        <v>35755000</v>
      </c>
    </row>
    <row r="22" spans="1:27" ht="12.75">
      <c r="A22" s="138" t="s">
        <v>91</v>
      </c>
      <c r="B22" s="136"/>
      <c r="C22" s="157">
        <v>18776876</v>
      </c>
      <c r="D22" s="157"/>
      <c r="E22" s="158">
        <v>12690000</v>
      </c>
      <c r="F22" s="159">
        <v>12690000</v>
      </c>
      <c r="G22" s="159"/>
      <c r="H22" s="159"/>
      <c r="I22" s="159">
        <v>642980</v>
      </c>
      <c r="J22" s="159">
        <v>642980</v>
      </c>
      <c r="K22" s="159">
        <v>322527</v>
      </c>
      <c r="L22" s="159">
        <v>1126632</v>
      </c>
      <c r="M22" s="159">
        <v>3856971</v>
      </c>
      <c r="N22" s="159">
        <v>5306130</v>
      </c>
      <c r="O22" s="159"/>
      <c r="P22" s="159"/>
      <c r="Q22" s="159"/>
      <c r="R22" s="159"/>
      <c r="S22" s="159"/>
      <c r="T22" s="159"/>
      <c r="U22" s="159"/>
      <c r="V22" s="159"/>
      <c r="W22" s="159">
        <v>5949110</v>
      </c>
      <c r="X22" s="159">
        <v>6807000</v>
      </c>
      <c r="Y22" s="159">
        <v>-857890</v>
      </c>
      <c r="Z22" s="141">
        <v>-12.6</v>
      </c>
      <c r="AA22" s="225">
        <v>12690000</v>
      </c>
    </row>
    <row r="23" spans="1:27" ht="12.75">
      <c r="A23" s="138" t="s">
        <v>92</v>
      </c>
      <c r="B23" s="136"/>
      <c r="C23" s="155"/>
      <c r="D23" s="155"/>
      <c r="E23" s="156">
        <v>7055000</v>
      </c>
      <c r="F23" s="60">
        <v>7055000</v>
      </c>
      <c r="G23" s="60"/>
      <c r="H23" s="60"/>
      <c r="I23" s="60"/>
      <c r="J23" s="60"/>
      <c r="K23" s="60">
        <v>99820</v>
      </c>
      <c r="L23" s="60"/>
      <c r="M23" s="60">
        <v>2703</v>
      </c>
      <c r="N23" s="60">
        <v>102523</v>
      </c>
      <c r="O23" s="60"/>
      <c r="P23" s="60"/>
      <c r="Q23" s="60"/>
      <c r="R23" s="60"/>
      <c r="S23" s="60"/>
      <c r="T23" s="60"/>
      <c r="U23" s="60"/>
      <c r="V23" s="60"/>
      <c r="W23" s="60">
        <v>102523</v>
      </c>
      <c r="X23" s="60">
        <v>3555000</v>
      </c>
      <c r="Y23" s="60">
        <v>-3452477</v>
      </c>
      <c r="Z23" s="140">
        <v>-97.12</v>
      </c>
      <c r="AA23" s="62">
        <v>7055000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101646902</v>
      </c>
      <c r="D25" s="217">
        <f>+D5+D9+D15+D19+D24</f>
        <v>0</v>
      </c>
      <c r="E25" s="230">
        <f t="shared" si="4"/>
        <v>110162000</v>
      </c>
      <c r="F25" s="219">
        <f t="shared" si="4"/>
        <v>110162000</v>
      </c>
      <c r="G25" s="219">
        <f t="shared" si="4"/>
        <v>37373</v>
      </c>
      <c r="H25" s="219">
        <f t="shared" si="4"/>
        <v>4647023</v>
      </c>
      <c r="I25" s="219">
        <f t="shared" si="4"/>
        <v>6111175</v>
      </c>
      <c r="J25" s="219">
        <f t="shared" si="4"/>
        <v>10795571</v>
      </c>
      <c r="K25" s="219">
        <f t="shared" si="4"/>
        <v>5199965</v>
      </c>
      <c r="L25" s="219">
        <f t="shared" si="4"/>
        <v>4586417</v>
      </c>
      <c r="M25" s="219">
        <f t="shared" si="4"/>
        <v>8166347</v>
      </c>
      <c r="N25" s="219">
        <f t="shared" si="4"/>
        <v>17952729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28748300</v>
      </c>
      <c r="X25" s="219">
        <f t="shared" si="4"/>
        <v>38390000</v>
      </c>
      <c r="Y25" s="219">
        <f t="shared" si="4"/>
        <v>-9641700</v>
      </c>
      <c r="Z25" s="231">
        <f>+IF(X25&lt;&gt;0,+(Y25/X25)*100,0)</f>
        <v>-25.115134149518102</v>
      </c>
      <c r="AA25" s="232">
        <f>+AA5+AA9+AA15+AA19+AA24</f>
        <v>110162000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24251324</v>
      </c>
      <c r="D28" s="155"/>
      <c r="E28" s="156">
        <v>52773000</v>
      </c>
      <c r="F28" s="60">
        <v>52773000</v>
      </c>
      <c r="G28" s="60"/>
      <c r="H28" s="60">
        <v>4292705</v>
      </c>
      <c r="I28" s="60">
        <v>3070353</v>
      </c>
      <c r="J28" s="60">
        <v>7363058</v>
      </c>
      <c r="K28" s="60">
        <v>2334130</v>
      </c>
      <c r="L28" s="60">
        <v>1052711</v>
      </c>
      <c r="M28" s="60">
        <v>3348739</v>
      </c>
      <c r="N28" s="60">
        <v>6735580</v>
      </c>
      <c r="O28" s="60"/>
      <c r="P28" s="60"/>
      <c r="Q28" s="60"/>
      <c r="R28" s="60"/>
      <c r="S28" s="60"/>
      <c r="T28" s="60"/>
      <c r="U28" s="60"/>
      <c r="V28" s="60"/>
      <c r="W28" s="60">
        <v>14098638</v>
      </c>
      <c r="X28" s="60">
        <v>18807000</v>
      </c>
      <c r="Y28" s="60">
        <v>-4708362</v>
      </c>
      <c r="Z28" s="140">
        <v>-25.04</v>
      </c>
      <c r="AA28" s="155">
        <v>52773000</v>
      </c>
    </row>
    <row r="29" spans="1:27" ht="12.75">
      <c r="A29" s="234" t="s">
        <v>134</v>
      </c>
      <c r="B29" s="136"/>
      <c r="C29" s="155">
        <v>9550205</v>
      </c>
      <c r="D29" s="155"/>
      <c r="E29" s="156">
        <v>4300000</v>
      </c>
      <c r="F29" s="60">
        <v>4300000</v>
      </c>
      <c r="G29" s="60"/>
      <c r="H29" s="60"/>
      <c r="I29" s="60">
        <v>1835470</v>
      </c>
      <c r="J29" s="60">
        <v>1835470</v>
      </c>
      <c r="K29" s="60">
        <v>1274822</v>
      </c>
      <c r="L29" s="60">
        <v>2654557</v>
      </c>
      <c r="M29" s="60">
        <v>1645748</v>
      </c>
      <c r="N29" s="60">
        <v>5575127</v>
      </c>
      <c r="O29" s="60"/>
      <c r="P29" s="60"/>
      <c r="Q29" s="60"/>
      <c r="R29" s="60"/>
      <c r="S29" s="60"/>
      <c r="T29" s="60"/>
      <c r="U29" s="60"/>
      <c r="V29" s="60"/>
      <c r="W29" s="60">
        <v>7410597</v>
      </c>
      <c r="X29" s="60">
        <v>400000</v>
      </c>
      <c r="Y29" s="60">
        <v>7010597</v>
      </c>
      <c r="Z29" s="140">
        <v>1752.65</v>
      </c>
      <c r="AA29" s="62">
        <v>4300000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8150000</v>
      </c>
      <c r="F31" s="60">
        <v>8150000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4579000</v>
      </c>
      <c r="Y31" s="60">
        <v>-4579000</v>
      </c>
      <c r="Z31" s="140">
        <v>-100</v>
      </c>
      <c r="AA31" s="62">
        <v>8150000</v>
      </c>
    </row>
    <row r="32" spans="1:27" ht="12.75">
      <c r="A32" s="236" t="s">
        <v>46</v>
      </c>
      <c r="B32" s="136"/>
      <c r="C32" s="210">
        <f aca="true" t="shared" si="5" ref="C32:Y32">SUM(C28:C31)</f>
        <v>33801529</v>
      </c>
      <c r="D32" s="210">
        <f>SUM(D28:D31)</f>
        <v>0</v>
      </c>
      <c r="E32" s="211">
        <f t="shared" si="5"/>
        <v>65223000</v>
      </c>
      <c r="F32" s="77">
        <f t="shared" si="5"/>
        <v>65223000</v>
      </c>
      <c r="G32" s="77">
        <f t="shared" si="5"/>
        <v>0</v>
      </c>
      <c r="H32" s="77">
        <f t="shared" si="5"/>
        <v>4292705</v>
      </c>
      <c r="I32" s="77">
        <f t="shared" si="5"/>
        <v>4905823</v>
      </c>
      <c r="J32" s="77">
        <f t="shared" si="5"/>
        <v>9198528</v>
      </c>
      <c r="K32" s="77">
        <f t="shared" si="5"/>
        <v>3608952</v>
      </c>
      <c r="L32" s="77">
        <f t="shared" si="5"/>
        <v>3707268</v>
      </c>
      <c r="M32" s="77">
        <f t="shared" si="5"/>
        <v>4994487</v>
      </c>
      <c r="N32" s="77">
        <f t="shared" si="5"/>
        <v>12310707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21509235</v>
      </c>
      <c r="X32" s="77">
        <f t="shared" si="5"/>
        <v>23786000</v>
      </c>
      <c r="Y32" s="77">
        <f t="shared" si="5"/>
        <v>-2276765</v>
      </c>
      <c r="Z32" s="212">
        <f>+IF(X32&lt;&gt;0,+(Y32/X32)*100,0)</f>
        <v>-9.571870007567476</v>
      </c>
      <c r="AA32" s="79">
        <f>SUM(AA28:AA31)</f>
        <v>65223000</v>
      </c>
    </row>
    <row r="33" spans="1:27" ht="12.75">
      <c r="A33" s="237" t="s">
        <v>51</v>
      </c>
      <c r="B33" s="136" t="s">
        <v>137</v>
      </c>
      <c r="C33" s="155">
        <v>13476648</v>
      </c>
      <c r="D33" s="155"/>
      <c r="E33" s="156"/>
      <c r="F33" s="60"/>
      <c r="G33" s="60">
        <v>3010</v>
      </c>
      <c r="H33" s="60">
        <v>272912</v>
      </c>
      <c r="I33" s="60">
        <v>1366</v>
      </c>
      <c r="J33" s="60">
        <v>277288</v>
      </c>
      <c r="K33" s="60"/>
      <c r="L33" s="60">
        <v>2697</v>
      </c>
      <c r="M33" s="60"/>
      <c r="N33" s="60">
        <v>2697</v>
      </c>
      <c r="O33" s="60"/>
      <c r="P33" s="60"/>
      <c r="Q33" s="60"/>
      <c r="R33" s="60"/>
      <c r="S33" s="60"/>
      <c r="T33" s="60"/>
      <c r="U33" s="60"/>
      <c r="V33" s="60"/>
      <c r="W33" s="60">
        <v>279985</v>
      </c>
      <c r="X33" s="60"/>
      <c r="Y33" s="60">
        <v>279985</v>
      </c>
      <c r="Z33" s="140"/>
      <c r="AA33" s="62"/>
    </row>
    <row r="34" spans="1:27" ht="12.75">
      <c r="A34" s="237" t="s">
        <v>52</v>
      </c>
      <c r="B34" s="136" t="s">
        <v>138</v>
      </c>
      <c r="C34" s="155">
        <v>39942081</v>
      </c>
      <c r="D34" s="155"/>
      <c r="E34" s="156">
        <v>32650000</v>
      </c>
      <c r="F34" s="60">
        <v>32650000</v>
      </c>
      <c r="G34" s="60"/>
      <c r="H34" s="60"/>
      <c r="I34" s="60">
        <v>963730</v>
      </c>
      <c r="J34" s="60">
        <v>963730</v>
      </c>
      <c r="K34" s="60">
        <v>198977</v>
      </c>
      <c r="L34" s="60">
        <v>548157</v>
      </c>
      <c r="M34" s="60">
        <v>2753205</v>
      </c>
      <c r="N34" s="60">
        <v>3500339</v>
      </c>
      <c r="O34" s="60"/>
      <c r="P34" s="60"/>
      <c r="Q34" s="60"/>
      <c r="R34" s="60"/>
      <c r="S34" s="60"/>
      <c r="T34" s="60"/>
      <c r="U34" s="60"/>
      <c r="V34" s="60"/>
      <c r="W34" s="60">
        <v>4464069</v>
      </c>
      <c r="X34" s="60">
        <v>9030000</v>
      </c>
      <c r="Y34" s="60">
        <v>-4565931</v>
      </c>
      <c r="Z34" s="140">
        <v>-50.56</v>
      </c>
      <c r="AA34" s="62">
        <v>32650000</v>
      </c>
    </row>
    <row r="35" spans="1:27" ht="12.75">
      <c r="A35" s="237" t="s">
        <v>53</v>
      </c>
      <c r="B35" s="136"/>
      <c r="C35" s="155">
        <v>14426646</v>
      </c>
      <c r="D35" s="155"/>
      <c r="E35" s="156">
        <v>12289000</v>
      </c>
      <c r="F35" s="60">
        <v>12289000</v>
      </c>
      <c r="G35" s="60">
        <v>34363</v>
      </c>
      <c r="H35" s="60">
        <v>81406</v>
      </c>
      <c r="I35" s="60">
        <v>240256</v>
      </c>
      <c r="J35" s="60">
        <v>356025</v>
      </c>
      <c r="K35" s="60">
        <v>1392036</v>
      </c>
      <c r="L35" s="60">
        <v>328296</v>
      </c>
      <c r="M35" s="60">
        <v>418653</v>
      </c>
      <c r="N35" s="60">
        <v>2138985</v>
      </c>
      <c r="O35" s="60"/>
      <c r="P35" s="60"/>
      <c r="Q35" s="60"/>
      <c r="R35" s="60"/>
      <c r="S35" s="60"/>
      <c r="T35" s="60"/>
      <c r="U35" s="60"/>
      <c r="V35" s="60"/>
      <c r="W35" s="60">
        <v>2495010</v>
      </c>
      <c r="X35" s="60">
        <v>1774000</v>
      </c>
      <c r="Y35" s="60">
        <v>721010</v>
      </c>
      <c r="Z35" s="140">
        <v>40.64</v>
      </c>
      <c r="AA35" s="62">
        <v>12289000</v>
      </c>
    </row>
    <row r="36" spans="1:27" ht="12.75">
      <c r="A36" s="238" t="s">
        <v>139</v>
      </c>
      <c r="B36" s="149"/>
      <c r="C36" s="222">
        <f aca="true" t="shared" si="6" ref="C36:Y36">SUM(C32:C35)</f>
        <v>101646904</v>
      </c>
      <c r="D36" s="222">
        <f>SUM(D32:D35)</f>
        <v>0</v>
      </c>
      <c r="E36" s="218">
        <f t="shared" si="6"/>
        <v>110162000</v>
      </c>
      <c r="F36" s="220">
        <f t="shared" si="6"/>
        <v>110162000</v>
      </c>
      <c r="G36" s="220">
        <f t="shared" si="6"/>
        <v>37373</v>
      </c>
      <c r="H36" s="220">
        <f t="shared" si="6"/>
        <v>4647023</v>
      </c>
      <c r="I36" s="220">
        <f t="shared" si="6"/>
        <v>6111175</v>
      </c>
      <c r="J36" s="220">
        <f t="shared" si="6"/>
        <v>10795571</v>
      </c>
      <c r="K36" s="220">
        <f t="shared" si="6"/>
        <v>5199965</v>
      </c>
      <c r="L36" s="220">
        <f t="shared" si="6"/>
        <v>4586418</v>
      </c>
      <c r="M36" s="220">
        <f t="shared" si="6"/>
        <v>8166345</v>
      </c>
      <c r="N36" s="220">
        <f t="shared" si="6"/>
        <v>17952728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28748299</v>
      </c>
      <c r="X36" s="220">
        <f t="shared" si="6"/>
        <v>34590000</v>
      </c>
      <c r="Y36" s="220">
        <f t="shared" si="6"/>
        <v>-5841701</v>
      </c>
      <c r="Z36" s="221">
        <f>+IF(X36&lt;&gt;0,+(Y36/X36)*100,0)</f>
        <v>-16.88840994507083</v>
      </c>
      <c r="AA36" s="239">
        <f>SUM(AA32:AA35)</f>
        <v>110162000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201984116</v>
      </c>
      <c r="D6" s="155"/>
      <c r="E6" s="59">
        <v>134558174</v>
      </c>
      <c r="F6" s="60">
        <v>134558174</v>
      </c>
      <c r="G6" s="60">
        <v>244463765</v>
      </c>
      <c r="H6" s="60">
        <v>242494655</v>
      </c>
      <c r="I6" s="60">
        <v>215338729</v>
      </c>
      <c r="J6" s="60">
        <v>215338729</v>
      </c>
      <c r="K6" s="60">
        <v>222396270</v>
      </c>
      <c r="L6" s="60">
        <v>215352868</v>
      </c>
      <c r="M6" s="60">
        <v>230020728</v>
      </c>
      <c r="N6" s="60">
        <v>230020728</v>
      </c>
      <c r="O6" s="60"/>
      <c r="P6" s="60"/>
      <c r="Q6" s="60"/>
      <c r="R6" s="60"/>
      <c r="S6" s="60"/>
      <c r="T6" s="60"/>
      <c r="U6" s="60"/>
      <c r="V6" s="60"/>
      <c r="W6" s="60">
        <v>230020728</v>
      </c>
      <c r="X6" s="60">
        <v>67279087</v>
      </c>
      <c r="Y6" s="60">
        <v>162741641</v>
      </c>
      <c r="Z6" s="140">
        <v>241.89</v>
      </c>
      <c r="AA6" s="62">
        <v>134558174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148003359</v>
      </c>
      <c r="D8" s="155"/>
      <c r="E8" s="59">
        <v>124408791</v>
      </c>
      <c r="F8" s="60">
        <v>124408791</v>
      </c>
      <c r="G8" s="60">
        <v>106272585</v>
      </c>
      <c r="H8" s="60">
        <v>105386288</v>
      </c>
      <c r="I8" s="60">
        <v>94933410</v>
      </c>
      <c r="J8" s="60">
        <v>94933410</v>
      </c>
      <c r="K8" s="60">
        <v>93473313</v>
      </c>
      <c r="L8" s="60">
        <v>97355207</v>
      </c>
      <c r="M8" s="60">
        <v>110578712</v>
      </c>
      <c r="N8" s="60">
        <v>110578712</v>
      </c>
      <c r="O8" s="60"/>
      <c r="P8" s="60"/>
      <c r="Q8" s="60"/>
      <c r="R8" s="60"/>
      <c r="S8" s="60"/>
      <c r="T8" s="60"/>
      <c r="U8" s="60"/>
      <c r="V8" s="60"/>
      <c r="W8" s="60">
        <v>110578712</v>
      </c>
      <c r="X8" s="60">
        <v>62204396</v>
      </c>
      <c r="Y8" s="60">
        <v>48374316</v>
      </c>
      <c r="Z8" s="140">
        <v>77.77</v>
      </c>
      <c r="AA8" s="62">
        <v>124408791</v>
      </c>
    </row>
    <row r="9" spans="1:27" ht="12.75">
      <c r="A9" s="249" t="s">
        <v>146</v>
      </c>
      <c r="B9" s="182"/>
      <c r="C9" s="155">
        <v>17561738</v>
      </c>
      <c r="D9" s="155"/>
      <c r="E9" s="59">
        <v>29986200</v>
      </c>
      <c r="F9" s="60">
        <v>29986200</v>
      </c>
      <c r="G9" s="60">
        <v>86364736</v>
      </c>
      <c r="H9" s="60">
        <v>72713752</v>
      </c>
      <c r="I9" s="60">
        <v>55895913</v>
      </c>
      <c r="J9" s="60">
        <v>55895913</v>
      </c>
      <c r="K9" s="60">
        <v>56846374</v>
      </c>
      <c r="L9" s="60">
        <v>59889579</v>
      </c>
      <c r="M9" s="60">
        <v>64301915</v>
      </c>
      <c r="N9" s="60">
        <v>64301915</v>
      </c>
      <c r="O9" s="60"/>
      <c r="P9" s="60"/>
      <c r="Q9" s="60"/>
      <c r="R9" s="60"/>
      <c r="S9" s="60"/>
      <c r="T9" s="60"/>
      <c r="U9" s="60"/>
      <c r="V9" s="60"/>
      <c r="W9" s="60">
        <v>64301915</v>
      </c>
      <c r="X9" s="60">
        <v>14993100</v>
      </c>
      <c r="Y9" s="60">
        <v>49308815</v>
      </c>
      <c r="Z9" s="140">
        <v>328.88</v>
      </c>
      <c r="AA9" s="62">
        <v>29986200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8601317</v>
      </c>
      <c r="D11" s="155"/>
      <c r="E11" s="59">
        <v>10311175</v>
      </c>
      <c r="F11" s="60">
        <v>10311175</v>
      </c>
      <c r="G11" s="60">
        <v>10038831</v>
      </c>
      <c r="H11" s="60">
        <v>11510046</v>
      </c>
      <c r="I11" s="60">
        <v>12456675</v>
      </c>
      <c r="J11" s="60">
        <v>12456675</v>
      </c>
      <c r="K11" s="60">
        <v>14469260</v>
      </c>
      <c r="L11" s="60">
        <v>16910663</v>
      </c>
      <c r="M11" s="60">
        <v>14781509</v>
      </c>
      <c r="N11" s="60">
        <v>14781509</v>
      </c>
      <c r="O11" s="60"/>
      <c r="P11" s="60"/>
      <c r="Q11" s="60"/>
      <c r="R11" s="60"/>
      <c r="S11" s="60"/>
      <c r="T11" s="60"/>
      <c r="U11" s="60"/>
      <c r="V11" s="60"/>
      <c r="W11" s="60">
        <v>14781509</v>
      </c>
      <c r="X11" s="60">
        <v>5155588</v>
      </c>
      <c r="Y11" s="60">
        <v>9625921</v>
      </c>
      <c r="Z11" s="140">
        <v>186.71</v>
      </c>
      <c r="AA11" s="62">
        <v>10311175</v>
      </c>
    </row>
    <row r="12" spans="1:27" ht="12.75">
      <c r="A12" s="250" t="s">
        <v>56</v>
      </c>
      <c r="B12" s="251"/>
      <c r="C12" s="168">
        <f aca="true" t="shared" si="0" ref="C12:Y12">SUM(C6:C11)</f>
        <v>376150530</v>
      </c>
      <c r="D12" s="168">
        <f>SUM(D6:D11)</f>
        <v>0</v>
      </c>
      <c r="E12" s="72">
        <f t="shared" si="0"/>
        <v>299264340</v>
      </c>
      <c r="F12" s="73">
        <f t="shared" si="0"/>
        <v>299264340</v>
      </c>
      <c r="G12" s="73">
        <f t="shared" si="0"/>
        <v>447139917</v>
      </c>
      <c r="H12" s="73">
        <f t="shared" si="0"/>
        <v>432104741</v>
      </c>
      <c r="I12" s="73">
        <f t="shared" si="0"/>
        <v>378624727</v>
      </c>
      <c r="J12" s="73">
        <f t="shared" si="0"/>
        <v>378624727</v>
      </c>
      <c r="K12" s="73">
        <f t="shared" si="0"/>
        <v>387185217</v>
      </c>
      <c r="L12" s="73">
        <f t="shared" si="0"/>
        <v>389508317</v>
      </c>
      <c r="M12" s="73">
        <f t="shared" si="0"/>
        <v>419682864</v>
      </c>
      <c r="N12" s="73">
        <f t="shared" si="0"/>
        <v>419682864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419682864</v>
      </c>
      <c r="X12" s="73">
        <f t="shared" si="0"/>
        <v>149632171</v>
      </c>
      <c r="Y12" s="73">
        <f t="shared" si="0"/>
        <v>270050693</v>
      </c>
      <c r="Z12" s="170">
        <f>+IF(X12&lt;&gt;0,+(Y12/X12)*100,0)</f>
        <v>180.47635825587267</v>
      </c>
      <c r="AA12" s="74">
        <f>SUM(AA6:AA11)</f>
        <v>299264340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46569574</v>
      </c>
      <c r="D17" s="155"/>
      <c r="E17" s="59">
        <v>46569574</v>
      </c>
      <c r="F17" s="60">
        <v>46569574</v>
      </c>
      <c r="G17" s="60">
        <v>46569574</v>
      </c>
      <c r="H17" s="60">
        <v>46569574</v>
      </c>
      <c r="I17" s="60">
        <v>36639574</v>
      </c>
      <c r="J17" s="60">
        <v>36639574</v>
      </c>
      <c r="K17" s="60">
        <v>36639574</v>
      </c>
      <c r="L17" s="60">
        <v>36639574</v>
      </c>
      <c r="M17" s="60">
        <v>36639578</v>
      </c>
      <c r="N17" s="60">
        <v>36639578</v>
      </c>
      <c r="O17" s="60"/>
      <c r="P17" s="60"/>
      <c r="Q17" s="60"/>
      <c r="R17" s="60"/>
      <c r="S17" s="60"/>
      <c r="T17" s="60"/>
      <c r="U17" s="60"/>
      <c r="V17" s="60"/>
      <c r="W17" s="60">
        <v>36639578</v>
      </c>
      <c r="X17" s="60">
        <v>23284787</v>
      </c>
      <c r="Y17" s="60">
        <v>13354791</v>
      </c>
      <c r="Z17" s="140">
        <v>57.35</v>
      </c>
      <c r="AA17" s="62">
        <v>46569574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2004551613</v>
      </c>
      <c r="D19" s="155"/>
      <c r="E19" s="59">
        <v>2018458613</v>
      </c>
      <c r="F19" s="60">
        <v>2018458613</v>
      </c>
      <c r="G19" s="60">
        <v>2005541126</v>
      </c>
      <c r="H19" s="60">
        <v>2010188149</v>
      </c>
      <c r="I19" s="60">
        <v>1996918299</v>
      </c>
      <c r="J19" s="60">
        <v>1996918299</v>
      </c>
      <c r="K19" s="60">
        <v>1992347922</v>
      </c>
      <c r="L19" s="60">
        <v>1987163999</v>
      </c>
      <c r="M19" s="60">
        <v>1985559999</v>
      </c>
      <c r="N19" s="60">
        <v>1985559999</v>
      </c>
      <c r="O19" s="60"/>
      <c r="P19" s="60"/>
      <c r="Q19" s="60"/>
      <c r="R19" s="60"/>
      <c r="S19" s="60"/>
      <c r="T19" s="60"/>
      <c r="U19" s="60"/>
      <c r="V19" s="60"/>
      <c r="W19" s="60">
        <v>1985559999</v>
      </c>
      <c r="X19" s="60">
        <v>1009229307</v>
      </c>
      <c r="Y19" s="60">
        <v>976330692</v>
      </c>
      <c r="Z19" s="140">
        <v>96.74</v>
      </c>
      <c r="AA19" s="62">
        <v>2018458613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1027204</v>
      </c>
      <c r="D22" s="155"/>
      <c r="E22" s="59">
        <v>5958265</v>
      </c>
      <c r="F22" s="60">
        <v>5958265</v>
      </c>
      <c r="G22" s="60">
        <v>75064</v>
      </c>
      <c r="H22" s="60">
        <v>75065</v>
      </c>
      <c r="I22" s="60">
        <v>75065</v>
      </c>
      <c r="J22" s="60">
        <v>75065</v>
      </c>
      <c r="K22" s="60">
        <v>75065</v>
      </c>
      <c r="L22" s="60">
        <v>75065</v>
      </c>
      <c r="M22" s="60">
        <v>75065</v>
      </c>
      <c r="N22" s="60">
        <v>75065</v>
      </c>
      <c r="O22" s="60"/>
      <c r="P22" s="60"/>
      <c r="Q22" s="60"/>
      <c r="R22" s="60"/>
      <c r="S22" s="60"/>
      <c r="T22" s="60"/>
      <c r="U22" s="60"/>
      <c r="V22" s="60"/>
      <c r="W22" s="60">
        <v>75065</v>
      </c>
      <c r="X22" s="60">
        <v>2979133</v>
      </c>
      <c r="Y22" s="60">
        <v>-2904068</v>
      </c>
      <c r="Z22" s="140">
        <v>-97.48</v>
      </c>
      <c r="AA22" s="62">
        <v>5958265</v>
      </c>
    </row>
    <row r="23" spans="1:27" ht="12.75">
      <c r="A23" s="249" t="s">
        <v>158</v>
      </c>
      <c r="B23" s="182"/>
      <c r="C23" s="155">
        <v>18701</v>
      </c>
      <c r="D23" s="155"/>
      <c r="E23" s="59">
        <v>18701</v>
      </c>
      <c r="F23" s="60">
        <v>18701</v>
      </c>
      <c r="G23" s="159">
        <v>18701</v>
      </c>
      <c r="H23" s="159">
        <v>18701</v>
      </c>
      <c r="I23" s="159">
        <v>18701</v>
      </c>
      <c r="J23" s="60">
        <v>18701</v>
      </c>
      <c r="K23" s="159">
        <v>18701</v>
      </c>
      <c r="L23" s="159">
        <v>18701</v>
      </c>
      <c r="M23" s="60">
        <v>18701</v>
      </c>
      <c r="N23" s="159">
        <v>18701</v>
      </c>
      <c r="O23" s="159"/>
      <c r="P23" s="159"/>
      <c r="Q23" s="60"/>
      <c r="R23" s="159"/>
      <c r="S23" s="159"/>
      <c r="T23" s="60"/>
      <c r="U23" s="159"/>
      <c r="V23" s="159"/>
      <c r="W23" s="159">
        <v>18701</v>
      </c>
      <c r="X23" s="60">
        <v>9351</v>
      </c>
      <c r="Y23" s="159">
        <v>9350</v>
      </c>
      <c r="Z23" s="141">
        <v>99.99</v>
      </c>
      <c r="AA23" s="225">
        <v>18701</v>
      </c>
    </row>
    <row r="24" spans="1:27" ht="12.75">
      <c r="A24" s="250" t="s">
        <v>57</v>
      </c>
      <c r="B24" s="253"/>
      <c r="C24" s="168">
        <f aca="true" t="shared" si="1" ref="C24:Y24">SUM(C15:C23)</f>
        <v>2052167092</v>
      </c>
      <c r="D24" s="168">
        <f>SUM(D15:D23)</f>
        <v>0</v>
      </c>
      <c r="E24" s="76">
        <f t="shared" si="1"/>
        <v>2071005153</v>
      </c>
      <c r="F24" s="77">
        <f t="shared" si="1"/>
        <v>2071005153</v>
      </c>
      <c r="G24" s="77">
        <f t="shared" si="1"/>
        <v>2052204465</v>
      </c>
      <c r="H24" s="77">
        <f t="shared" si="1"/>
        <v>2056851489</v>
      </c>
      <c r="I24" s="77">
        <f t="shared" si="1"/>
        <v>2033651639</v>
      </c>
      <c r="J24" s="77">
        <f t="shared" si="1"/>
        <v>2033651639</v>
      </c>
      <c r="K24" s="77">
        <f t="shared" si="1"/>
        <v>2029081262</v>
      </c>
      <c r="L24" s="77">
        <f t="shared" si="1"/>
        <v>2023897339</v>
      </c>
      <c r="M24" s="77">
        <f t="shared" si="1"/>
        <v>2022293343</v>
      </c>
      <c r="N24" s="77">
        <f t="shared" si="1"/>
        <v>2022293343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2022293343</v>
      </c>
      <c r="X24" s="77">
        <f t="shared" si="1"/>
        <v>1035502578</v>
      </c>
      <c r="Y24" s="77">
        <f t="shared" si="1"/>
        <v>986790765</v>
      </c>
      <c r="Z24" s="212">
        <f>+IF(X24&lt;&gt;0,+(Y24/X24)*100,0)</f>
        <v>95.295828901355</v>
      </c>
      <c r="AA24" s="79">
        <f>SUM(AA15:AA23)</f>
        <v>2071005153</v>
      </c>
    </row>
    <row r="25" spans="1:27" ht="12.75">
      <c r="A25" s="250" t="s">
        <v>159</v>
      </c>
      <c r="B25" s="251"/>
      <c r="C25" s="168">
        <f aca="true" t="shared" si="2" ref="C25:Y25">+C12+C24</f>
        <v>2428317622</v>
      </c>
      <c r="D25" s="168">
        <f>+D12+D24</f>
        <v>0</v>
      </c>
      <c r="E25" s="72">
        <f t="shared" si="2"/>
        <v>2370269493</v>
      </c>
      <c r="F25" s="73">
        <f t="shared" si="2"/>
        <v>2370269493</v>
      </c>
      <c r="G25" s="73">
        <f t="shared" si="2"/>
        <v>2499344382</v>
      </c>
      <c r="H25" s="73">
        <f t="shared" si="2"/>
        <v>2488956230</v>
      </c>
      <c r="I25" s="73">
        <f t="shared" si="2"/>
        <v>2412276366</v>
      </c>
      <c r="J25" s="73">
        <f t="shared" si="2"/>
        <v>2412276366</v>
      </c>
      <c r="K25" s="73">
        <f t="shared" si="2"/>
        <v>2416266479</v>
      </c>
      <c r="L25" s="73">
        <f t="shared" si="2"/>
        <v>2413405656</v>
      </c>
      <c r="M25" s="73">
        <f t="shared" si="2"/>
        <v>2441976207</v>
      </c>
      <c r="N25" s="73">
        <f t="shared" si="2"/>
        <v>2441976207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2441976207</v>
      </c>
      <c r="X25" s="73">
        <f t="shared" si="2"/>
        <v>1185134749</v>
      </c>
      <c r="Y25" s="73">
        <f t="shared" si="2"/>
        <v>1256841458</v>
      </c>
      <c r="Z25" s="170">
        <f>+IF(X25&lt;&gt;0,+(Y25/X25)*100,0)</f>
        <v>106.05051105458728</v>
      </c>
      <c r="AA25" s="74">
        <f>+AA12+AA24</f>
        <v>2370269493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27967377</v>
      </c>
      <c r="D30" s="155"/>
      <c r="E30" s="59">
        <v>39077843</v>
      </c>
      <c r="F30" s="60">
        <v>39077843</v>
      </c>
      <c r="G30" s="60">
        <v>28400966</v>
      </c>
      <c r="H30" s="60">
        <v>28400966</v>
      </c>
      <c r="I30" s="60">
        <v>28400966</v>
      </c>
      <c r="J30" s="60">
        <v>28400966</v>
      </c>
      <c r="K30" s="60">
        <v>28400966</v>
      </c>
      <c r="L30" s="60">
        <v>28400965</v>
      </c>
      <c r="M30" s="60">
        <v>18673761</v>
      </c>
      <c r="N30" s="60">
        <v>18673761</v>
      </c>
      <c r="O30" s="60"/>
      <c r="P30" s="60"/>
      <c r="Q30" s="60"/>
      <c r="R30" s="60"/>
      <c r="S30" s="60"/>
      <c r="T30" s="60"/>
      <c r="U30" s="60"/>
      <c r="V30" s="60"/>
      <c r="W30" s="60">
        <v>18673761</v>
      </c>
      <c r="X30" s="60">
        <v>19538922</v>
      </c>
      <c r="Y30" s="60">
        <v>-865161</v>
      </c>
      <c r="Z30" s="140">
        <v>-4.43</v>
      </c>
      <c r="AA30" s="62">
        <v>39077843</v>
      </c>
    </row>
    <row r="31" spans="1:27" ht="12.75">
      <c r="A31" s="249" t="s">
        <v>163</v>
      </c>
      <c r="B31" s="182"/>
      <c r="C31" s="155">
        <v>16418744</v>
      </c>
      <c r="D31" s="155"/>
      <c r="E31" s="59">
        <v>16917936</v>
      </c>
      <c r="F31" s="60">
        <v>16917936</v>
      </c>
      <c r="G31" s="60">
        <v>16464894</v>
      </c>
      <c r="H31" s="60">
        <v>16559382</v>
      </c>
      <c r="I31" s="60">
        <v>16447548</v>
      </c>
      <c r="J31" s="60">
        <v>16447548</v>
      </c>
      <c r="K31" s="60">
        <v>16722311</v>
      </c>
      <c r="L31" s="60">
        <v>16777178</v>
      </c>
      <c r="M31" s="60">
        <v>16788425</v>
      </c>
      <c r="N31" s="60">
        <v>16788425</v>
      </c>
      <c r="O31" s="60"/>
      <c r="P31" s="60"/>
      <c r="Q31" s="60"/>
      <c r="R31" s="60"/>
      <c r="S31" s="60"/>
      <c r="T31" s="60"/>
      <c r="U31" s="60"/>
      <c r="V31" s="60"/>
      <c r="W31" s="60">
        <v>16788425</v>
      </c>
      <c r="X31" s="60">
        <v>8458968</v>
      </c>
      <c r="Y31" s="60">
        <v>8329457</v>
      </c>
      <c r="Z31" s="140">
        <v>98.47</v>
      </c>
      <c r="AA31" s="62">
        <v>16917936</v>
      </c>
    </row>
    <row r="32" spans="1:27" ht="12.75">
      <c r="A32" s="249" t="s">
        <v>164</v>
      </c>
      <c r="B32" s="182"/>
      <c r="C32" s="155">
        <v>118768931</v>
      </c>
      <c r="D32" s="155"/>
      <c r="E32" s="59">
        <v>106419499</v>
      </c>
      <c r="F32" s="60">
        <v>106419499</v>
      </c>
      <c r="G32" s="60">
        <v>53059862</v>
      </c>
      <c r="H32" s="60">
        <v>52749589</v>
      </c>
      <c r="I32" s="60">
        <v>76905386</v>
      </c>
      <c r="J32" s="60">
        <v>76905386</v>
      </c>
      <c r="K32" s="60">
        <v>74974136</v>
      </c>
      <c r="L32" s="60">
        <v>75806051</v>
      </c>
      <c r="M32" s="60">
        <v>83288935</v>
      </c>
      <c r="N32" s="60">
        <v>83288935</v>
      </c>
      <c r="O32" s="60"/>
      <c r="P32" s="60"/>
      <c r="Q32" s="60"/>
      <c r="R32" s="60"/>
      <c r="S32" s="60"/>
      <c r="T32" s="60"/>
      <c r="U32" s="60"/>
      <c r="V32" s="60"/>
      <c r="W32" s="60">
        <v>83288935</v>
      </c>
      <c r="X32" s="60">
        <v>53209750</v>
      </c>
      <c r="Y32" s="60">
        <v>30079185</v>
      </c>
      <c r="Z32" s="140">
        <v>56.53</v>
      </c>
      <c r="AA32" s="62">
        <v>106419499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163155052</v>
      </c>
      <c r="D34" s="168">
        <f>SUM(D29:D33)</f>
        <v>0</v>
      </c>
      <c r="E34" s="72">
        <f t="shared" si="3"/>
        <v>162415278</v>
      </c>
      <c r="F34" s="73">
        <f t="shared" si="3"/>
        <v>162415278</v>
      </c>
      <c r="G34" s="73">
        <f t="shared" si="3"/>
        <v>97925722</v>
      </c>
      <c r="H34" s="73">
        <f t="shared" si="3"/>
        <v>97709937</v>
      </c>
      <c r="I34" s="73">
        <f t="shared" si="3"/>
        <v>121753900</v>
      </c>
      <c r="J34" s="73">
        <f t="shared" si="3"/>
        <v>121753900</v>
      </c>
      <c r="K34" s="73">
        <f t="shared" si="3"/>
        <v>120097413</v>
      </c>
      <c r="L34" s="73">
        <f t="shared" si="3"/>
        <v>120984194</v>
      </c>
      <c r="M34" s="73">
        <f t="shared" si="3"/>
        <v>118751121</v>
      </c>
      <c r="N34" s="73">
        <f t="shared" si="3"/>
        <v>118751121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118751121</v>
      </c>
      <c r="X34" s="73">
        <f t="shared" si="3"/>
        <v>81207640</v>
      </c>
      <c r="Y34" s="73">
        <f t="shared" si="3"/>
        <v>37543481</v>
      </c>
      <c r="Z34" s="170">
        <f>+IF(X34&lt;&gt;0,+(Y34/X34)*100,0)</f>
        <v>46.23146418243407</v>
      </c>
      <c r="AA34" s="74">
        <f>SUM(AA29:AA33)</f>
        <v>162415278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158478444</v>
      </c>
      <c r="D37" s="155"/>
      <c r="E37" s="59">
        <v>154535475</v>
      </c>
      <c r="F37" s="60">
        <v>154535475</v>
      </c>
      <c r="G37" s="60">
        <v>162490726</v>
      </c>
      <c r="H37" s="60">
        <v>161906838</v>
      </c>
      <c r="I37" s="60">
        <v>160823352</v>
      </c>
      <c r="J37" s="60">
        <v>160823352</v>
      </c>
      <c r="K37" s="60">
        <v>160144965</v>
      </c>
      <c r="L37" s="60">
        <v>159418323</v>
      </c>
      <c r="M37" s="60">
        <v>160274621</v>
      </c>
      <c r="N37" s="60">
        <v>160274621</v>
      </c>
      <c r="O37" s="60"/>
      <c r="P37" s="60"/>
      <c r="Q37" s="60"/>
      <c r="R37" s="60"/>
      <c r="S37" s="60"/>
      <c r="T37" s="60"/>
      <c r="U37" s="60"/>
      <c r="V37" s="60"/>
      <c r="W37" s="60">
        <v>160274621</v>
      </c>
      <c r="X37" s="60">
        <v>77267738</v>
      </c>
      <c r="Y37" s="60">
        <v>83006883</v>
      </c>
      <c r="Z37" s="140">
        <v>107.43</v>
      </c>
      <c r="AA37" s="62">
        <v>154535475</v>
      </c>
    </row>
    <row r="38" spans="1:27" ht="12.75">
      <c r="A38" s="249" t="s">
        <v>165</v>
      </c>
      <c r="B38" s="182"/>
      <c r="C38" s="155">
        <v>61977842</v>
      </c>
      <c r="D38" s="155"/>
      <c r="E38" s="59">
        <v>57583784</v>
      </c>
      <c r="F38" s="60">
        <v>57583784</v>
      </c>
      <c r="G38" s="60">
        <v>61977842</v>
      </c>
      <c r="H38" s="60">
        <v>61977843</v>
      </c>
      <c r="I38" s="60">
        <v>61977842</v>
      </c>
      <c r="J38" s="60">
        <v>61977842</v>
      </c>
      <c r="K38" s="60">
        <v>61977842</v>
      </c>
      <c r="L38" s="60">
        <v>61977842</v>
      </c>
      <c r="M38" s="60">
        <v>61977842</v>
      </c>
      <c r="N38" s="60">
        <v>61977842</v>
      </c>
      <c r="O38" s="60"/>
      <c r="P38" s="60"/>
      <c r="Q38" s="60"/>
      <c r="R38" s="60"/>
      <c r="S38" s="60"/>
      <c r="T38" s="60"/>
      <c r="U38" s="60"/>
      <c r="V38" s="60"/>
      <c r="W38" s="60">
        <v>61977842</v>
      </c>
      <c r="X38" s="60">
        <v>28791892</v>
      </c>
      <c r="Y38" s="60">
        <v>33185950</v>
      </c>
      <c r="Z38" s="140">
        <v>115.26</v>
      </c>
      <c r="AA38" s="62">
        <v>57583784</v>
      </c>
    </row>
    <row r="39" spans="1:27" ht="12.75">
      <c r="A39" s="250" t="s">
        <v>59</v>
      </c>
      <c r="B39" s="253"/>
      <c r="C39" s="168">
        <f aca="true" t="shared" si="4" ref="C39:Y39">SUM(C37:C38)</f>
        <v>220456286</v>
      </c>
      <c r="D39" s="168">
        <f>SUM(D37:D38)</f>
        <v>0</v>
      </c>
      <c r="E39" s="76">
        <f t="shared" si="4"/>
        <v>212119259</v>
      </c>
      <c r="F39" s="77">
        <f t="shared" si="4"/>
        <v>212119259</v>
      </c>
      <c r="G39" s="77">
        <f t="shared" si="4"/>
        <v>224468568</v>
      </c>
      <c r="H39" s="77">
        <f t="shared" si="4"/>
        <v>223884681</v>
      </c>
      <c r="I39" s="77">
        <f t="shared" si="4"/>
        <v>222801194</v>
      </c>
      <c r="J39" s="77">
        <f t="shared" si="4"/>
        <v>222801194</v>
      </c>
      <c r="K39" s="77">
        <f t="shared" si="4"/>
        <v>222122807</v>
      </c>
      <c r="L39" s="77">
        <f t="shared" si="4"/>
        <v>221396165</v>
      </c>
      <c r="M39" s="77">
        <f t="shared" si="4"/>
        <v>222252463</v>
      </c>
      <c r="N39" s="77">
        <f t="shared" si="4"/>
        <v>222252463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222252463</v>
      </c>
      <c r="X39" s="77">
        <f t="shared" si="4"/>
        <v>106059630</v>
      </c>
      <c r="Y39" s="77">
        <f t="shared" si="4"/>
        <v>116192833</v>
      </c>
      <c r="Z39" s="212">
        <f>+IF(X39&lt;&gt;0,+(Y39/X39)*100,0)</f>
        <v>109.55425075497622</v>
      </c>
      <c r="AA39" s="79">
        <f>SUM(AA37:AA38)</f>
        <v>212119259</v>
      </c>
    </row>
    <row r="40" spans="1:27" ht="12.75">
      <c r="A40" s="250" t="s">
        <v>167</v>
      </c>
      <c r="B40" s="251"/>
      <c r="C40" s="168">
        <f aca="true" t="shared" si="5" ref="C40:Y40">+C34+C39</f>
        <v>383611338</v>
      </c>
      <c r="D40" s="168">
        <f>+D34+D39</f>
        <v>0</v>
      </c>
      <c r="E40" s="72">
        <f t="shared" si="5"/>
        <v>374534537</v>
      </c>
      <c r="F40" s="73">
        <f t="shared" si="5"/>
        <v>374534537</v>
      </c>
      <c r="G40" s="73">
        <f t="shared" si="5"/>
        <v>322394290</v>
      </c>
      <c r="H40" s="73">
        <f t="shared" si="5"/>
        <v>321594618</v>
      </c>
      <c r="I40" s="73">
        <f t="shared" si="5"/>
        <v>344555094</v>
      </c>
      <c r="J40" s="73">
        <f t="shared" si="5"/>
        <v>344555094</v>
      </c>
      <c r="K40" s="73">
        <f t="shared" si="5"/>
        <v>342220220</v>
      </c>
      <c r="L40" s="73">
        <f t="shared" si="5"/>
        <v>342380359</v>
      </c>
      <c r="M40" s="73">
        <f t="shared" si="5"/>
        <v>341003584</v>
      </c>
      <c r="N40" s="73">
        <f t="shared" si="5"/>
        <v>341003584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341003584</v>
      </c>
      <c r="X40" s="73">
        <f t="shared" si="5"/>
        <v>187267270</v>
      </c>
      <c r="Y40" s="73">
        <f t="shared" si="5"/>
        <v>153736314</v>
      </c>
      <c r="Z40" s="170">
        <f>+IF(X40&lt;&gt;0,+(Y40/X40)*100,0)</f>
        <v>82.09459880522635</v>
      </c>
      <c r="AA40" s="74">
        <f>+AA34+AA39</f>
        <v>374534537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2044706284</v>
      </c>
      <c r="D42" s="257">
        <f>+D25-D40</f>
        <v>0</v>
      </c>
      <c r="E42" s="258">
        <f t="shared" si="6"/>
        <v>1995734956</v>
      </c>
      <c r="F42" s="259">
        <f t="shared" si="6"/>
        <v>1995734956</v>
      </c>
      <c r="G42" s="259">
        <f t="shared" si="6"/>
        <v>2176950092</v>
      </c>
      <c r="H42" s="259">
        <f t="shared" si="6"/>
        <v>2167361612</v>
      </c>
      <c r="I42" s="259">
        <f t="shared" si="6"/>
        <v>2067721272</v>
      </c>
      <c r="J42" s="259">
        <f t="shared" si="6"/>
        <v>2067721272</v>
      </c>
      <c r="K42" s="259">
        <f t="shared" si="6"/>
        <v>2074046259</v>
      </c>
      <c r="L42" s="259">
        <f t="shared" si="6"/>
        <v>2071025297</v>
      </c>
      <c r="M42" s="259">
        <f t="shared" si="6"/>
        <v>2100972623</v>
      </c>
      <c r="N42" s="259">
        <f t="shared" si="6"/>
        <v>2100972623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2100972623</v>
      </c>
      <c r="X42" s="259">
        <f t="shared" si="6"/>
        <v>997867479</v>
      </c>
      <c r="Y42" s="259">
        <f t="shared" si="6"/>
        <v>1103105144</v>
      </c>
      <c r="Z42" s="260">
        <f>+IF(X42&lt;&gt;0,+(Y42/X42)*100,0)</f>
        <v>110.5462566137001</v>
      </c>
      <c r="AA42" s="261">
        <f>+AA25-AA40</f>
        <v>1995734956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2044706284</v>
      </c>
      <c r="D45" s="155"/>
      <c r="E45" s="59">
        <v>1995734956</v>
      </c>
      <c r="F45" s="60">
        <v>1995734956</v>
      </c>
      <c r="G45" s="60">
        <v>2176950092</v>
      </c>
      <c r="H45" s="60">
        <v>2167361612</v>
      </c>
      <c r="I45" s="60">
        <v>2067721272</v>
      </c>
      <c r="J45" s="60">
        <v>2067721272</v>
      </c>
      <c r="K45" s="60">
        <v>2074046259</v>
      </c>
      <c r="L45" s="60">
        <v>2071025297</v>
      </c>
      <c r="M45" s="60">
        <v>2100972623</v>
      </c>
      <c r="N45" s="60">
        <v>2100972623</v>
      </c>
      <c r="O45" s="60"/>
      <c r="P45" s="60"/>
      <c r="Q45" s="60"/>
      <c r="R45" s="60"/>
      <c r="S45" s="60"/>
      <c r="T45" s="60"/>
      <c r="U45" s="60"/>
      <c r="V45" s="60"/>
      <c r="W45" s="60">
        <v>2100972623</v>
      </c>
      <c r="X45" s="60">
        <v>997867478</v>
      </c>
      <c r="Y45" s="60">
        <v>1103105145</v>
      </c>
      <c r="Z45" s="139">
        <v>110.55</v>
      </c>
      <c r="AA45" s="62">
        <v>1995734956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2044706284</v>
      </c>
      <c r="D48" s="217">
        <f>SUM(D45:D47)</f>
        <v>0</v>
      </c>
      <c r="E48" s="264">
        <f t="shared" si="7"/>
        <v>1995734956</v>
      </c>
      <c r="F48" s="219">
        <f t="shared" si="7"/>
        <v>1995734956</v>
      </c>
      <c r="G48" s="219">
        <f t="shared" si="7"/>
        <v>2176950092</v>
      </c>
      <c r="H48" s="219">
        <f t="shared" si="7"/>
        <v>2167361612</v>
      </c>
      <c r="I48" s="219">
        <f t="shared" si="7"/>
        <v>2067721272</v>
      </c>
      <c r="J48" s="219">
        <f t="shared" si="7"/>
        <v>2067721272</v>
      </c>
      <c r="K48" s="219">
        <f t="shared" si="7"/>
        <v>2074046259</v>
      </c>
      <c r="L48" s="219">
        <f t="shared" si="7"/>
        <v>2071025297</v>
      </c>
      <c r="M48" s="219">
        <f t="shared" si="7"/>
        <v>2100972623</v>
      </c>
      <c r="N48" s="219">
        <f t="shared" si="7"/>
        <v>2100972623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2100972623</v>
      </c>
      <c r="X48" s="219">
        <f t="shared" si="7"/>
        <v>997867478</v>
      </c>
      <c r="Y48" s="219">
        <f t="shared" si="7"/>
        <v>1103105145</v>
      </c>
      <c r="Z48" s="265">
        <f>+IF(X48&lt;&gt;0,+(Y48/X48)*100,0)</f>
        <v>110.54625682469631</v>
      </c>
      <c r="AA48" s="232">
        <f>SUM(AA45:AA47)</f>
        <v>1995734956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121588460</v>
      </c>
      <c r="D6" s="155"/>
      <c r="E6" s="59">
        <v>190460858</v>
      </c>
      <c r="F6" s="60">
        <v>190460858</v>
      </c>
      <c r="G6" s="60">
        <v>35095005</v>
      </c>
      <c r="H6" s="60">
        <v>-344109</v>
      </c>
      <c r="I6" s="60">
        <v>10078545</v>
      </c>
      <c r="J6" s="60">
        <v>44829441</v>
      </c>
      <c r="K6" s="60">
        <v>21201700</v>
      </c>
      <c r="L6" s="60">
        <v>17721656</v>
      </c>
      <c r="M6" s="60">
        <v>18890191</v>
      </c>
      <c r="N6" s="60">
        <v>57813547</v>
      </c>
      <c r="O6" s="60"/>
      <c r="P6" s="60"/>
      <c r="Q6" s="60"/>
      <c r="R6" s="60"/>
      <c r="S6" s="60"/>
      <c r="T6" s="60"/>
      <c r="U6" s="60"/>
      <c r="V6" s="60"/>
      <c r="W6" s="60">
        <v>102642988</v>
      </c>
      <c r="X6" s="60">
        <v>92446453</v>
      </c>
      <c r="Y6" s="60">
        <v>10196535</v>
      </c>
      <c r="Z6" s="140">
        <v>11.03</v>
      </c>
      <c r="AA6" s="62">
        <v>190460858</v>
      </c>
    </row>
    <row r="7" spans="1:27" ht="12.75">
      <c r="A7" s="249" t="s">
        <v>32</v>
      </c>
      <c r="B7" s="182"/>
      <c r="C7" s="155">
        <v>584086364</v>
      </c>
      <c r="D7" s="155"/>
      <c r="E7" s="59">
        <v>611717451</v>
      </c>
      <c r="F7" s="60">
        <v>611717451</v>
      </c>
      <c r="G7" s="60">
        <v>22529322</v>
      </c>
      <c r="H7" s="60">
        <v>57468851</v>
      </c>
      <c r="I7" s="60">
        <v>57909830</v>
      </c>
      <c r="J7" s="60">
        <v>137908003</v>
      </c>
      <c r="K7" s="60">
        <v>52803196</v>
      </c>
      <c r="L7" s="60">
        <v>48546657</v>
      </c>
      <c r="M7" s="60">
        <v>55077685</v>
      </c>
      <c r="N7" s="60">
        <v>156427538</v>
      </c>
      <c r="O7" s="60"/>
      <c r="P7" s="60"/>
      <c r="Q7" s="60"/>
      <c r="R7" s="60"/>
      <c r="S7" s="60"/>
      <c r="T7" s="60"/>
      <c r="U7" s="60"/>
      <c r="V7" s="60"/>
      <c r="W7" s="60">
        <v>294335541</v>
      </c>
      <c r="X7" s="60">
        <v>307188470</v>
      </c>
      <c r="Y7" s="60">
        <v>-12852929</v>
      </c>
      <c r="Z7" s="140">
        <v>-4.18</v>
      </c>
      <c r="AA7" s="62">
        <v>611717451</v>
      </c>
    </row>
    <row r="8" spans="1:27" ht="12.75">
      <c r="A8" s="249" t="s">
        <v>178</v>
      </c>
      <c r="B8" s="182"/>
      <c r="C8" s="155">
        <v>75970070</v>
      </c>
      <c r="D8" s="155"/>
      <c r="E8" s="59">
        <v>20795397</v>
      </c>
      <c r="F8" s="60">
        <v>20795397</v>
      </c>
      <c r="G8" s="60">
        <v>15351980</v>
      </c>
      <c r="H8" s="60">
        <v>17692403</v>
      </c>
      <c r="I8" s="60">
        <v>27798479</v>
      </c>
      <c r="J8" s="60">
        <v>60842862</v>
      </c>
      <c r="K8" s="60">
        <v>1723826</v>
      </c>
      <c r="L8" s="60">
        <v>810602</v>
      </c>
      <c r="M8" s="60">
        <v>706194</v>
      </c>
      <c r="N8" s="60">
        <v>3240622</v>
      </c>
      <c r="O8" s="60"/>
      <c r="P8" s="60"/>
      <c r="Q8" s="60"/>
      <c r="R8" s="60"/>
      <c r="S8" s="60"/>
      <c r="T8" s="60"/>
      <c r="U8" s="60"/>
      <c r="V8" s="60"/>
      <c r="W8" s="60">
        <v>64083484</v>
      </c>
      <c r="X8" s="60">
        <v>10475124</v>
      </c>
      <c r="Y8" s="60">
        <v>53608360</v>
      </c>
      <c r="Z8" s="140">
        <v>511.77</v>
      </c>
      <c r="AA8" s="62">
        <v>20795397</v>
      </c>
    </row>
    <row r="9" spans="1:27" ht="12.75">
      <c r="A9" s="249" t="s">
        <v>179</v>
      </c>
      <c r="B9" s="182"/>
      <c r="C9" s="155">
        <v>105174158</v>
      </c>
      <c r="D9" s="155"/>
      <c r="E9" s="59">
        <v>119802456</v>
      </c>
      <c r="F9" s="60">
        <v>119802456</v>
      </c>
      <c r="G9" s="60">
        <v>40497000</v>
      </c>
      <c r="H9" s="60"/>
      <c r="I9" s="60"/>
      <c r="J9" s="60">
        <v>40497000</v>
      </c>
      <c r="K9" s="60"/>
      <c r="L9" s="60"/>
      <c r="M9" s="60">
        <v>5980494</v>
      </c>
      <c r="N9" s="60">
        <v>5980494</v>
      </c>
      <c r="O9" s="60"/>
      <c r="P9" s="60"/>
      <c r="Q9" s="60"/>
      <c r="R9" s="60"/>
      <c r="S9" s="60"/>
      <c r="T9" s="60"/>
      <c r="U9" s="60"/>
      <c r="V9" s="60"/>
      <c r="W9" s="60">
        <v>46477494</v>
      </c>
      <c r="X9" s="60">
        <v>59901228</v>
      </c>
      <c r="Y9" s="60">
        <v>-13423734</v>
      </c>
      <c r="Z9" s="140">
        <v>-22.41</v>
      </c>
      <c r="AA9" s="62">
        <v>119802456</v>
      </c>
    </row>
    <row r="10" spans="1:27" ht="12.75">
      <c r="A10" s="249" t="s">
        <v>180</v>
      </c>
      <c r="B10" s="182"/>
      <c r="C10" s="155">
        <v>60939204</v>
      </c>
      <c r="D10" s="155"/>
      <c r="E10" s="59">
        <v>65223000</v>
      </c>
      <c r="F10" s="60">
        <v>65223000</v>
      </c>
      <c r="G10" s="60">
        <v>23995418</v>
      </c>
      <c r="H10" s="60"/>
      <c r="I10" s="60">
        <v>-23720000</v>
      </c>
      <c r="J10" s="60">
        <v>275418</v>
      </c>
      <c r="K10" s="60">
        <v>2103232</v>
      </c>
      <c r="L10" s="60">
        <v>22769</v>
      </c>
      <c r="M10" s="60">
        <v>14688539</v>
      </c>
      <c r="N10" s="60">
        <v>16814540</v>
      </c>
      <c r="O10" s="60"/>
      <c r="P10" s="60"/>
      <c r="Q10" s="60"/>
      <c r="R10" s="60"/>
      <c r="S10" s="60"/>
      <c r="T10" s="60"/>
      <c r="U10" s="60"/>
      <c r="V10" s="60"/>
      <c r="W10" s="60">
        <v>17089958</v>
      </c>
      <c r="X10" s="60">
        <v>43482000</v>
      </c>
      <c r="Y10" s="60">
        <v>-26392042</v>
      </c>
      <c r="Z10" s="140">
        <v>-60.7</v>
      </c>
      <c r="AA10" s="62">
        <v>65223000</v>
      </c>
    </row>
    <row r="11" spans="1:27" ht="12.75">
      <c r="A11" s="249" t="s">
        <v>181</v>
      </c>
      <c r="B11" s="182"/>
      <c r="C11" s="155">
        <v>23905917</v>
      </c>
      <c r="D11" s="155"/>
      <c r="E11" s="59">
        <v>14487396</v>
      </c>
      <c r="F11" s="60">
        <v>14487396</v>
      </c>
      <c r="G11" s="60">
        <v>1310018</v>
      </c>
      <c r="H11" s="60">
        <v>775864</v>
      </c>
      <c r="I11" s="60">
        <v>1939280</v>
      </c>
      <c r="J11" s="60">
        <v>4025162</v>
      </c>
      <c r="K11" s="60">
        <v>1502861</v>
      </c>
      <c r="L11" s="60">
        <v>1552568</v>
      </c>
      <c r="M11" s="60">
        <v>1485541</v>
      </c>
      <c r="N11" s="60">
        <v>4540970</v>
      </c>
      <c r="O11" s="60"/>
      <c r="P11" s="60"/>
      <c r="Q11" s="60"/>
      <c r="R11" s="60"/>
      <c r="S11" s="60"/>
      <c r="T11" s="60"/>
      <c r="U11" s="60"/>
      <c r="V11" s="60"/>
      <c r="W11" s="60">
        <v>8566132</v>
      </c>
      <c r="X11" s="60">
        <v>7243698</v>
      </c>
      <c r="Y11" s="60">
        <v>1322434</v>
      </c>
      <c r="Z11" s="140">
        <v>18.26</v>
      </c>
      <c r="AA11" s="62">
        <v>14487396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-748134797</v>
      </c>
      <c r="D14" s="155"/>
      <c r="E14" s="59">
        <v>-878504650</v>
      </c>
      <c r="F14" s="60">
        <v>-878504650</v>
      </c>
      <c r="G14" s="60">
        <v>-96747713</v>
      </c>
      <c r="H14" s="60">
        <v>-72232177</v>
      </c>
      <c r="I14" s="60">
        <v>-93498406</v>
      </c>
      <c r="J14" s="60">
        <v>-262478296</v>
      </c>
      <c r="K14" s="60">
        <v>-65967292</v>
      </c>
      <c r="L14" s="60">
        <v>-70227096</v>
      </c>
      <c r="M14" s="60">
        <v>-57095311</v>
      </c>
      <c r="N14" s="60">
        <v>-193289699</v>
      </c>
      <c r="O14" s="60"/>
      <c r="P14" s="60"/>
      <c r="Q14" s="60"/>
      <c r="R14" s="60"/>
      <c r="S14" s="60"/>
      <c r="T14" s="60"/>
      <c r="U14" s="60"/>
      <c r="V14" s="60"/>
      <c r="W14" s="60">
        <v>-455767995</v>
      </c>
      <c r="X14" s="60">
        <v>-420587487</v>
      </c>
      <c r="Y14" s="60">
        <v>-35180508</v>
      </c>
      <c r="Z14" s="140">
        <v>8.36</v>
      </c>
      <c r="AA14" s="62">
        <v>-878504650</v>
      </c>
    </row>
    <row r="15" spans="1:27" ht="12.75">
      <c r="A15" s="249" t="s">
        <v>40</v>
      </c>
      <c r="B15" s="182"/>
      <c r="C15" s="155">
        <v>-17079523</v>
      </c>
      <c r="D15" s="155"/>
      <c r="E15" s="59">
        <v>-25943453</v>
      </c>
      <c r="F15" s="60">
        <v>-25943453</v>
      </c>
      <c r="G15" s="60">
        <v>-123026</v>
      </c>
      <c r="H15" s="60"/>
      <c r="I15" s="60">
        <v>-343990</v>
      </c>
      <c r="J15" s="60">
        <v>-467016</v>
      </c>
      <c r="K15" s="60">
        <v>-256700</v>
      </c>
      <c r="L15" s="60">
        <v>-157500</v>
      </c>
      <c r="M15" s="60">
        <v>-8000291</v>
      </c>
      <c r="N15" s="60">
        <v>-8414491</v>
      </c>
      <c r="O15" s="60"/>
      <c r="P15" s="60"/>
      <c r="Q15" s="60"/>
      <c r="R15" s="60"/>
      <c r="S15" s="60"/>
      <c r="T15" s="60"/>
      <c r="U15" s="60"/>
      <c r="V15" s="60"/>
      <c r="W15" s="60">
        <v>-8881507</v>
      </c>
      <c r="X15" s="60">
        <v>-12926203</v>
      </c>
      <c r="Y15" s="60">
        <v>4044696</v>
      </c>
      <c r="Z15" s="140">
        <v>-31.29</v>
      </c>
      <c r="AA15" s="62">
        <v>-25943453</v>
      </c>
    </row>
    <row r="16" spans="1:27" ht="12.75">
      <c r="A16" s="249" t="s">
        <v>42</v>
      </c>
      <c r="B16" s="182"/>
      <c r="C16" s="155">
        <v>-21386405</v>
      </c>
      <c r="D16" s="155"/>
      <c r="E16" s="59">
        <v>-286524</v>
      </c>
      <c r="F16" s="60">
        <v>-286524</v>
      </c>
      <c r="G16" s="60">
        <v>-45975</v>
      </c>
      <c r="H16" s="60">
        <v>-99032</v>
      </c>
      <c r="I16" s="60">
        <v>-125000</v>
      </c>
      <c r="J16" s="60">
        <v>-270007</v>
      </c>
      <c r="K16" s="60">
        <v>-174300</v>
      </c>
      <c r="L16" s="60"/>
      <c r="M16" s="60">
        <v>-27930</v>
      </c>
      <c r="N16" s="60">
        <v>-202230</v>
      </c>
      <c r="O16" s="60"/>
      <c r="P16" s="60"/>
      <c r="Q16" s="60"/>
      <c r="R16" s="60"/>
      <c r="S16" s="60"/>
      <c r="T16" s="60"/>
      <c r="U16" s="60"/>
      <c r="V16" s="60"/>
      <c r="W16" s="60">
        <v>-472237</v>
      </c>
      <c r="X16" s="60">
        <v>-143262</v>
      </c>
      <c r="Y16" s="60">
        <v>-328975</v>
      </c>
      <c r="Z16" s="140">
        <v>229.63</v>
      </c>
      <c r="AA16" s="62">
        <v>-286524</v>
      </c>
    </row>
    <row r="17" spans="1:27" ht="12.75">
      <c r="A17" s="250" t="s">
        <v>185</v>
      </c>
      <c r="B17" s="251"/>
      <c r="C17" s="168">
        <f aca="true" t="shared" si="0" ref="C17:Y17">SUM(C6:C16)</f>
        <v>185063448</v>
      </c>
      <c r="D17" s="168">
        <f t="shared" si="0"/>
        <v>0</v>
      </c>
      <c r="E17" s="72">
        <f t="shared" si="0"/>
        <v>117751931</v>
      </c>
      <c r="F17" s="73">
        <f t="shared" si="0"/>
        <v>117751931</v>
      </c>
      <c r="G17" s="73">
        <f t="shared" si="0"/>
        <v>41862029</v>
      </c>
      <c r="H17" s="73">
        <f t="shared" si="0"/>
        <v>3261800</v>
      </c>
      <c r="I17" s="73">
        <f t="shared" si="0"/>
        <v>-19961262</v>
      </c>
      <c r="J17" s="73">
        <f t="shared" si="0"/>
        <v>25162567</v>
      </c>
      <c r="K17" s="73">
        <f t="shared" si="0"/>
        <v>12936523</v>
      </c>
      <c r="L17" s="73">
        <f t="shared" si="0"/>
        <v>-1730344</v>
      </c>
      <c r="M17" s="73">
        <f t="shared" si="0"/>
        <v>31705112</v>
      </c>
      <c r="N17" s="73">
        <f t="shared" si="0"/>
        <v>42911291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68073858</v>
      </c>
      <c r="X17" s="73">
        <f t="shared" si="0"/>
        <v>87080021</v>
      </c>
      <c r="Y17" s="73">
        <f t="shared" si="0"/>
        <v>-19006163</v>
      </c>
      <c r="Z17" s="170">
        <f>+IF(X17&lt;&gt;0,+(Y17/X17)*100,0)</f>
        <v>-21.826089132431424</v>
      </c>
      <c r="AA17" s="74">
        <f>SUM(AA6:AA16)</f>
        <v>117751931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725968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-140620470</v>
      </c>
      <c r="D26" s="155"/>
      <c r="E26" s="59">
        <v>-110162000</v>
      </c>
      <c r="F26" s="60">
        <v>-110162000</v>
      </c>
      <c r="G26" s="60">
        <v>-37373</v>
      </c>
      <c r="H26" s="60">
        <v>-4647022</v>
      </c>
      <c r="I26" s="60">
        <v>-6111176</v>
      </c>
      <c r="J26" s="60">
        <v>-10795571</v>
      </c>
      <c r="K26" s="60">
        <v>-5199965</v>
      </c>
      <c r="L26" s="60">
        <v>-4586418</v>
      </c>
      <c r="M26" s="60">
        <v>-8166346</v>
      </c>
      <c r="N26" s="60">
        <v>-17952729</v>
      </c>
      <c r="O26" s="60"/>
      <c r="P26" s="60"/>
      <c r="Q26" s="60"/>
      <c r="R26" s="60"/>
      <c r="S26" s="60"/>
      <c r="T26" s="60"/>
      <c r="U26" s="60"/>
      <c r="V26" s="60"/>
      <c r="W26" s="60">
        <v>-28748300</v>
      </c>
      <c r="X26" s="60">
        <v>-37516000</v>
      </c>
      <c r="Y26" s="60">
        <v>8767700</v>
      </c>
      <c r="Z26" s="140">
        <v>-23.37</v>
      </c>
      <c r="AA26" s="62">
        <v>-110162000</v>
      </c>
    </row>
    <row r="27" spans="1:27" ht="12.75">
      <c r="A27" s="250" t="s">
        <v>192</v>
      </c>
      <c r="B27" s="251"/>
      <c r="C27" s="168">
        <f aca="true" t="shared" si="1" ref="C27:Y27">SUM(C21:C26)</f>
        <v>-139894502</v>
      </c>
      <c r="D27" s="168">
        <f>SUM(D21:D26)</f>
        <v>0</v>
      </c>
      <c r="E27" s="72">
        <f t="shared" si="1"/>
        <v>-110162000</v>
      </c>
      <c r="F27" s="73">
        <f t="shared" si="1"/>
        <v>-110162000</v>
      </c>
      <c r="G27" s="73">
        <f t="shared" si="1"/>
        <v>-37373</v>
      </c>
      <c r="H27" s="73">
        <f t="shared" si="1"/>
        <v>-4647022</v>
      </c>
      <c r="I27" s="73">
        <f t="shared" si="1"/>
        <v>-6111176</v>
      </c>
      <c r="J27" s="73">
        <f t="shared" si="1"/>
        <v>-10795571</v>
      </c>
      <c r="K27" s="73">
        <f t="shared" si="1"/>
        <v>-5199965</v>
      </c>
      <c r="L27" s="73">
        <f t="shared" si="1"/>
        <v>-4586418</v>
      </c>
      <c r="M27" s="73">
        <f t="shared" si="1"/>
        <v>-8166346</v>
      </c>
      <c r="N27" s="73">
        <f t="shared" si="1"/>
        <v>-17952729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-28748300</v>
      </c>
      <c r="X27" s="73">
        <f t="shared" si="1"/>
        <v>-37516000</v>
      </c>
      <c r="Y27" s="73">
        <f t="shared" si="1"/>
        <v>8767700</v>
      </c>
      <c r="Z27" s="170">
        <f>+IF(X27&lt;&gt;0,+(Y27/X27)*100,0)</f>
        <v>-23.37056189359207</v>
      </c>
      <c r="AA27" s="74">
        <f>SUM(AA21:AA26)</f>
        <v>-110162000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51714672</v>
      </c>
      <c r="D32" s="155"/>
      <c r="E32" s="59">
        <v>31900000</v>
      </c>
      <c r="F32" s="60">
        <v>31900000</v>
      </c>
      <c r="G32" s="60">
        <v>813451</v>
      </c>
      <c r="H32" s="60"/>
      <c r="I32" s="60"/>
      <c r="J32" s="60">
        <v>813451</v>
      </c>
      <c r="K32" s="60">
        <v>-61166</v>
      </c>
      <c r="L32" s="60"/>
      <c r="M32" s="60">
        <v>-8870907</v>
      </c>
      <c r="N32" s="60">
        <v>-8932073</v>
      </c>
      <c r="O32" s="60"/>
      <c r="P32" s="60"/>
      <c r="Q32" s="60"/>
      <c r="R32" s="60"/>
      <c r="S32" s="60"/>
      <c r="T32" s="60"/>
      <c r="U32" s="60"/>
      <c r="V32" s="60"/>
      <c r="W32" s="60">
        <v>-8118622</v>
      </c>
      <c r="X32" s="60"/>
      <c r="Y32" s="60">
        <v>-8118622</v>
      </c>
      <c r="Z32" s="140"/>
      <c r="AA32" s="62">
        <v>31900000</v>
      </c>
    </row>
    <row r="33" spans="1:27" ht="12.75">
      <c r="A33" s="249" t="s">
        <v>196</v>
      </c>
      <c r="B33" s="182"/>
      <c r="C33" s="155"/>
      <c r="D33" s="155"/>
      <c r="E33" s="59">
        <v>836244</v>
      </c>
      <c r="F33" s="60">
        <v>836244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418122</v>
      </c>
      <c r="Y33" s="60">
        <v>-418122</v>
      </c>
      <c r="Z33" s="140">
        <v>-100</v>
      </c>
      <c r="AA33" s="62">
        <v>836244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-24990376</v>
      </c>
      <c r="D35" s="155"/>
      <c r="E35" s="59">
        <v>-31578189</v>
      </c>
      <c r="F35" s="60">
        <v>-31578189</v>
      </c>
      <c r="G35" s="60">
        <v>-158459</v>
      </c>
      <c r="H35" s="60">
        <v>-583887</v>
      </c>
      <c r="I35" s="60">
        <v>-1083488</v>
      </c>
      <c r="J35" s="60">
        <v>-1825834</v>
      </c>
      <c r="K35" s="60">
        <v>-617851</v>
      </c>
      <c r="L35" s="60">
        <v>-726641</v>
      </c>
      <c r="M35" s="60"/>
      <c r="N35" s="60">
        <v>-1344492</v>
      </c>
      <c r="O35" s="60"/>
      <c r="P35" s="60"/>
      <c r="Q35" s="60"/>
      <c r="R35" s="60"/>
      <c r="S35" s="60"/>
      <c r="T35" s="60"/>
      <c r="U35" s="60"/>
      <c r="V35" s="60"/>
      <c r="W35" s="60">
        <v>-3170326</v>
      </c>
      <c r="X35" s="60">
        <v>2221724</v>
      </c>
      <c r="Y35" s="60">
        <v>-5392050</v>
      </c>
      <c r="Z35" s="140">
        <v>-242.7</v>
      </c>
      <c r="AA35" s="62">
        <v>-31578189</v>
      </c>
    </row>
    <row r="36" spans="1:27" ht="12.75">
      <c r="A36" s="250" t="s">
        <v>198</v>
      </c>
      <c r="B36" s="251"/>
      <c r="C36" s="168">
        <f aca="true" t="shared" si="2" ref="C36:Y36">SUM(C31:C35)</f>
        <v>26724296</v>
      </c>
      <c r="D36" s="168">
        <f>SUM(D31:D35)</f>
        <v>0</v>
      </c>
      <c r="E36" s="72">
        <f t="shared" si="2"/>
        <v>1158055</v>
      </c>
      <c r="F36" s="73">
        <f t="shared" si="2"/>
        <v>1158055</v>
      </c>
      <c r="G36" s="73">
        <f t="shared" si="2"/>
        <v>654992</v>
      </c>
      <c r="H36" s="73">
        <f t="shared" si="2"/>
        <v>-583887</v>
      </c>
      <c r="I36" s="73">
        <f t="shared" si="2"/>
        <v>-1083488</v>
      </c>
      <c r="J36" s="73">
        <f t="shared" si="2"/>
        <v>-1012383</v>
      </c>
      <c r="K36" s="73">
        <f t="shared" si="2"/>
        <v>-679017</v>
      </c>
      <c r="L36" s="73">
        <f t="shared" si="2"/>
        <v>-726641</v>
      </c>
      <c r="M36" s="73">
        <f t="shared" si="2"/>
        <v>-8870907</v>
      </c>
      <c r="N36" s="73">
        <f t="shared" si="2"/>
        <v>-10276565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-11288948</v>
      </c>
      <c r="X36" s="73">
        <f t="shared" si="2"/>
        <v>2639846</v>
      </c>
      <c r="Y36" s="73">
        <f t="shared" si="2"/>
        <v>-13928794</v>
      </c>
      <c r="Z36" s="170">
        <f>+IF(X36&lt;&gt;0,+(Y36/X36)*100,0)</f>
        <v>-527.636612135708</v>
      </c>
      <c r="AA36" s="74">
        <f>SUM(AA31:AA35)</f>
        <v>1158055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71893242</v>
      </c>
      <c r="D38" s="153">
        <f>+D17+D27+D36</f>
        <v>0</v>
      </c>
      <c r="E38" s="99">
        <f t="shared" si="3"/>
        <v>8747986</v>
      </c>
      <c r="F38" s="100">
        <f t="shared" si="3"/>
        <v>8747986</v>
      </c>
      <c r="G38" s="100">
        <f t="shared" si="3"/>
        <v>42479648</v>
      </c>
      <c r="H38" s="100">
        <f t="shared" si="3"/>
        <v>-1969109</v>
      </c>
      <c r="I38" s="100">
        <f t="shared" si="3"/>
        <v>-27155926</v>
      </c>
      <c r="J38" s="100">
        <f t="shared" si="3"/>
        <v>13354613</v>
      </c>
      <c r="K38" s="100">
        <f t="shared" si="3"/>
        <v>7057541</v>
      </c>
      <c r="L38" s="100">
        <f t="shared" si="3"/>
        <v>-7043403</v>
      </c>
      <c r="M38" s="100">
        <f t="shared" si="3"/>
        <v>14667859</v>
      </c>
      <c r="N38" s="100">
        <f t="shared" si="3"/>
        <v>14681997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28036610</v>
      </c>
      <c r="X38" s="100">
        <f t="shared" si="3"/>
        <v>52203867</v>
      </c>
      <c r="Y38" s="100">
        <f t="shared" si="3"/>
        <v>-24167257</v>
      </c>
      <c r="Z38" s="137">
        <f>+IF(X38&lt;&gt;0,+(Y38/X38)*100,0)</f>
        <v>-46.29399772242926</v>
      </c>
      <c r="AA38" s="102">
        <f>+AA17+AA27+AA36</f>
        <v>8747986</v>
      </c>
    </row>
    <row r="39" spans="1:27" ht="12.75">
      <c r="A39" s="249" t="s">
        <v>200</v>
      </c>
      <c r="B39" s="182"/>
      <c r="C39" s="153">
        <v>130090874</v>
      </c>
      <c r="D39" s="153"/>
      <c r="E39" s="99">
        <v>125810194</v>
      </c>
      <c r="F39" s="100">
        <v>125810194</v>
      </c>
      <c r="G39" s="100">
        <v>201984116</v>
      </c>
      <c r="H39" s="100">
        <v>244463764</v>
      </c>
      <c r="I39" s="100">
        <v>242494655</v>
      </c>
      <c r="J39" s="100">
        <v>201984116</v>
      </c>
      <c r="K39" s="100">
        <v>215338729</v>
      </c>
      <c r="L39" s="100">
        <v>222396270</v>
      </c>
      <c r="M39" s="100">
        <v>215352867</v>
      </c>
      <c r="N39" s="100">
        <v>215338729</v>
      </c>
      <c r="O39" s="100"/>
      <c r="P39" s="100"/>
      <c r="Q39" s="100"/>
      <c r="R39" s="100"/>
      <c r="S39" s="100"/>
      <c r="T39" s="100"/>
      <c r="U39" s="100"/>
      <c r="V39" s="100"/>
      <c r="W39" s="100">
        <v>201984116</v>
      </c>
      <c r="X39" s="100">
        <v>125810194</v>
      </c>
      <c r="Y39" s="100">
        <v>76173922</v>
      </c>
      <c r="Z39" s="137">
        <v>60.55</v>
      </c>
      <c r="AA39" s="102">
        <v>125810194</v>
      </c>
    </row>
    <row r="40" spans="1:27" ht="12.75">
      <c r="A40" s="269" t="s">
        <v>201</v>
      </c>
      <c r="B40" s="256"/>
      <c r="C40" s="257">
        <v>201984116</v>
      </c>
      <c r="D40" s="257"/>
      <c r="E40" s="258">
        <v>134558180</v>
      </c>
      <c r="F40" s="259">
        <v>134558180</v>
      </c>
      <c r="G40" s="259">
        <v>244463764</v>
      </c>
      <c r="H40" s="259">
        <v>242494655</v>
      </c>
      <c r="I40" s="259">
        <v>215338729</v>
      </c>
      <c r="J40" s="259">
        <v>215338729</v>
      </c>
      <c r="K40" s="259">
        <v>222396270</v>
      </c>
      <c r="L40" s="259">
        <v>215352867</v>
      </c>
      <c r="M40" s="259">
        <v>230020726</v>
      </c>
      <c r="N40" s="259">
        <v>230020726</v>
      </c>
      <c r="O40" s="259"/>
      <c r="P40" s="259"/>
      <c r="Q40" s="259"/>
      <c r="R40" s="259"/>
      <c r="S40" s="259"/>
      <c r="T40" s="259"/>
      <c r="U40" s="259"/>
      <c r="V40" s="259"/>
      <c r="W40" s="259">
        <v>230020726</v>
      </c>
      <c r="X40" s="259">
        <v>178014061</v>
      </c>
      <c r="Y40" s="259">
        <v>52006665</v>
      </c>
      <c r="Z40" s="260">
        <v>29.21</v>
      </c>
      <c r="AA40" s="261">
        <v>134558180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67632066</v>
      </c>
      <c r="D5" s="200">
        <f t="shared" si="0"/>
        <v>0</v>
      </c>
      <c r="E5" s="106">
        <f t="shared" si="0"/>
        <v>32876480</v>
      </c>
      <c r="F5" s="106">
        <f t="shared" si="0"/>
        <v>32876480</v>
      </c>
      <c r="G5" s="106">
        <f t="shared" si="0"/>
        <v>37373</v>
      </c>
      <c r="H5" s="106">
        <f t="shared" si="0"/>
        <v>81880</v>
      </c>
      <c r="I5" s="106">
        <f t="shared" si="0"/>
        <v>614447</v>
      </c>
      <c r="J5" s="106">
        <f t="shared" si="0"/>
        <v>733700</v>
      </c>
      <c r="K5" s="106">
        <f t="shared" si="0"/>
        <v>1870461</v>
      </c>
      <c r="L5" s="106">
        <f t="shared" si="0"/>
        <v>495275</v>
      </c>
      <c r="M5" s="106">
        <f t="shared" si="0"/>
        <v>2606424</v>
      </c>
      <c r="N5" s="106">
        <f t="shared" si="0"/>
        <v>4972160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5705860</v>
      </c>
      <c r="X5" s="106">
        <f t="shared" si="0"/>
        <v>16438240</v>
      </c>
      <c r="Y5" s="106">
        <f t="shared" si="0"/>
        <v>-10732380</v>
      </c>
      <c r="Z5" s="201">
        <f>+IF(X5&lt;&gt;0,+(Y5/X5)*100,0)</f>
        <v>-65.28910637635173</v>
      </c>
      <c r="AA5" s="199">
        <f>SUM(AA11:AA18)</f>
        <v>32876480</v>
      </c>
    </row>
    <row r="6" spans="1:27" ht="12.75">
      <c r="A6" s="291" t="s">
        <v>206</v>
      </c>
      <c r="B6" s="142"/>
      <c r="C6" s="62">
        <v>12897495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>
        <v>9721180</v>
      </c>
      <c r="D7" s="156"/>
      <c r="E7" s="60">
        <v>9270000</v>
      </c>
      <c r="F7" s="60">
        <v>9270000</v>
      </c>
      <c r="G7" s="60">
        <v>4013</v>
      </c>
      <c r="H7" s="60">
        <v>27613</v>
      </c>
      <c r="I7" s="60">
        <v>1366</v>
      </c>
      <c r="J7" s="60">
        <v>32992</v>
      </c>
      <c r="K7" s="60"/>
      <c r="L7" s="60">
        <v>7600</v>
      </c>
      <c r="M7" s="60"/>
      <c r="N7" s="60">
        <v>7600</v>
      </c>
      <c r="O7" s="60"/>
      <c r="P7" s="60"/>
      <c r="Q7" s="60"/>
      <c r="R7" s="60"/>
      <c r="S7" s="60"/>
      <c r="T7" s="60"/>
      <c r="U7" s="60"/>
      <c r="V7" s="60"/>
      <c r="W7" s="60">
        <v>40592</v>
      </c>
      <c r="X7" s="60">
        <v>4635000</v>
      </c>
      <c r="Y7" s="60">
        <v>-4594408</v>
      </c>
      <c r="Z7" s="140">
        <v>-99.12</v>
      </c>
      <c r="AA7" s="155">
        <v>9270000</v>
      </c>
    </row>
    <row r="8" spans="1:27" ht="12.75">
      <c r="A8" s="291" t="s">
        <v>208</v>
      </c>
      <c r="B8" s="142"/>
      <c r="C8" s="62"/>
      <c r="D8" s="156"/>
      <c r="E8" s="60">
        <v>2000000</v>
      </c>
      <c r="F8" s="60">
        <v>2000000</v>
      </c>
      <c r="G8" s="60">
        <v>15550</v>
      </c>
      <c r="H8" s="60"/>
      <c r="I8" s="60">
        <v>494695</v>
      </c>
      <c r="J8" s="60">
        <v>510245</v>
      </c>
      <c r="K8" s="60">
        <v>1197029</v>
      </c>
      <c r="L8" s="60">
        <v>303810</v>
      </c>
      <c r="M8" s="60">
        <v>413758</v>
      </c>
      <c r="N8" s="60">
        <v>1914597</v>
      </c>
      <c r="O8" s="60"/>
      <c r="P8" s="60"/>
      <c r="Q8" s="60"/>
      <c r="R8" s="60"/>
      <c r="S8" s="60"/>
      <c r="T8" s="60"/>
      <c r="U8" s="60"/>
      <c r="V8" s="60"/>
      <c r="W8" s="60">
        <v>2424842</v>
      </c>
      <c r="X8" s="60">
        <v>1000000</v>
      </c>
      <c r="Y8" s="60">
        <v>1424842</v>
      </c>
      <c r="Z8" s="140">
        <v>142.48</v>
      </c>
      <c r="AA8" s="155">
        <v>2000000</v>
      </c>
    </row>
    <row r="9" spans="1:27" ht="12.75">
      <c r="A9" s="291" t="s">
        <v>209</v>
      </c>
      <c r="B9" s="142"/>
      <c r="C9" s="62">
        <v>14468727</v>
      </c>
      <c r="D9" s="156"/>
      <c r="E9" s="60">
        <v>1500000</v>
      </c>
      <c r="F9" s="60">
        <v>1500000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750000</v>
      </c>
      <c r="Y9" s="60">
        <v>-750000</v>
      </c>
      <c r="Z9" s="140">
        <v>-100</v>
      </c>
      <c r="AA9" s="155">
        <v>1500000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37087402</v>
      </c>
      <c r="D11" s="294">
        <f t="shared" si="1"/>
        <v>0</v>
      </c>
      <c r="E11" s="295">
        <f t="shared" si="1"/>
        <v>12770000</v>
      </c>
      <c r="F11" s="295">
        <f t="shared" si="1"/>
        <v>12770000</v>
      </c>
      <c r="G11" s="295">
        <f t="shared" si="1"/>
        <v>19563</v>
      </c>
      <c r="H11" s="295">
        <f t="shared" si="1"/>
        <v>27613</v>
      </c>
      <c r="I11" s="295">
        <f t="shared" si="1"/>
        <v>496061</v>
      </c>
      <c r="J11" s="295">
        <f t="shared" si="1"/>
        <v>543237</v>
      </c>
      <c r="K11" s="295">
        <f t="shared" si="1"/>
        <v>1197029</v>
      </c>
      <c r="L11" s="295">
        <f t="shared" si="1"/>
        <v>311410</v>
      </c>
      <c r="M11" s="295">
        <f t="shared" si="1"/>
        <v>413758</v>
      </c>
      <c r="N11" s="295">
        <f t="shared" si="1"/>
        <v>1922197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2465434</v>
      </c>
      <c r="X11" s="295">
        <f t="shared" si="1"/>
        <v>6385000</v>
      </c>
      <c r="Y11" s="295">
        <f t="shared" si="1"/>
        <v>-3919566</v>
      </c>
      <c r="Z11" s="296">
        <f>+IF(X11&lt;&gt;0,+(Y11/X11)*100,0)</f>
        <v>-61.38709475332811</v>
      </c>
      <c r="AA11" s="297">
        <f>SUM(AA6:AA10)</f>
        <v>12770000</v>
      </c>
    </row>
    <row r="12" spans="1:27" ht="12.75">
      <c r="A12" s="298" t="s">
        <v>212</v>
      </c>
      <c r="B12" s="136"/>
      <c r="C12" s="62">
        <v>7300483</v>
      </c>
      <c r="D12" s="156"/>
      <c r="E12" s="60">
        <v>3277480</v>
      </c>
      <c r="F12" s="60">
        <v>3277480</v>
      </c>
      <c r="G12" s="60"/>
      <c r="H12" s="60"/>
      <c r="I12" s="60"/>
      <c r="J12" s="60"/>
      <c r="K12" s="60">
        <v>667286</v>
      </c>
      <c r="L12" s="60">
        <v>182000</v>
      </c>
      <c r="M12" s="60">
        <v>48594</v>
      </c>
      <c r="N12" s="60">
        <v>897880</v>
      </c>
      <c r="O12" s="60"/>
      <c r="P12" s="60"/>
      <c r="Q12" s="60"/>
      <c r="R12" s="60"/>
      <c r="S12" s="60"/>
      <c r="T12" s="60"/>
      <c r="U12" s="60"/>
      <c r="V12" s="60"/>
      <c r="W12" s="60">
        <v>897880</v>
      </c>
      <c r="X12" s="60">
        <v>1638740</v>
      </c>
      <c r="Y12" s="60">
        <v>-740860</v>
      </c>
      <c r="Z12" s="140">
        <v>-45.21</v>
      </c>
      <c r="AA12" s="155">
        <v>3277480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>
        <v>9631000</v>
      </c>
      <c r="D14" s="156"/>
      <c r="E14" s="60">
        <v>1560000</v>
      </c>
      <c r="F14" s="60">
        <v>1560000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780000</v>
      </c>
      <c r="Y14" s="60">
        <v>-780000</v>
      </c>
      <c r="Z14" s="140">
        <v>-100</v>
      </c>
      <c r="AA14" s="155">
        <v>1560000</v>
      </c>
    </row>
    <row r="15" spans="1:27" ht="12.75">
      <c r="A15" s="298" t="s">
        <v>215</v>
      </c>
      <c r="B15" s="136" t="s">
        <v>138</v>
      </c>
      <c r="C15" s="62">
        <v>13358181</v>
      </c>
      <c r="D15" s="156"/>
      <c r="E15" s="60">
        <v>13629000</v>
      </c>
      <c r="F15" s="60">
        <v>13629000</v>
      </c>
      <c r="G15" s="60">
        <v>17810</v>
      </c>
      <c r="H15" s="60">
        <v>54267</v>
      </c>
      <c r="I15" s="60">
        <v>118386</v>
      </c>
      <c r="J15" s="60">
        <v>190463</v>
      </c>
      <c r="K15" s="60">
        <v>6146</v>
      </c>
      <c r="L15" s="60">
        <v>1865</v>
      </c>
      <c r="M15" s="60">
        <v>2144072</v>
      </c>
      <c r="N15" s="60">
        <v>2152083</v>
      </c>
      <c r="O15" s="60"/>
      <c r="P15" s="60"/>
      <c r="Q15" s="60"/>
      <c r="R15" s="60"/>
      <c r="S15" s="60"/>
      <c r="T15" s="60"/>
      <c r="U15" s="60"/>
      <c r="V15" s="60"/>
      <c r="W15" s="60">
        <v>2342546</v>
      </c>
      <c r="X15" s="60">
        <v>6814500</v>
      </c>
      <c r="Y15" s="60">
        <v>-4471954</v>
      </c>
      <c r="Z15" s="140">
        <v>-65.62</v>
      </c>
      <c r="AA15" s="155">
        <v>13629000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255000</v>
      </c>
      <c r="D18" s="276"/>
      <c r="E18" s="82">
        <v>1640000</v>
      </c>
      <c r="F18" s="82">
        <v>1640000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820000</v>
      </c>
      <c r="Y18" s="82">
        <v>-820000</v>
      </c>
      <c r="Z18" s="270">
        <v>-100</v>
      </c>
      <c r="AA18" s="278">
        <v>1640000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34014836</v>
      </c>
      <c r="D20" s="154">
        <f t="shared" si="2"/>
        <v>0</v>
      </c>
      <c r="E20" s="100">
        <f t="shared" si="2"/>
        <v>77285520</v>
      </c>
      <c r="F20" s="100">
        <f t="shared" si="2"/>
        <v>77285520</v>
      </c>
      <c r="G20" s="100">
        <f t="shared" si="2"/>
        <v>0</v>
      </c>
      <c r="H20" s="100">
        <f t="shared" si="2"/>
        <v>4565143</v>
      </c>
      <c r="I20" s="100">
        <f t="shared" si="2"/>
        <v>5496728</v>
      </c>
      <c r="J20" s="100">
        <f t="shared" si="2"/>
        <v>10061871</v>
      </c>
      <c r="K20" s="100">
        <f t="shared" si="2"/>
        <v>3329504</v>
      </c>
      <c r="L20" s="100">
        <f t="shared" si="2"/>
        <v>4091142</v>
      </c>
      <c r="M20" s="100">
        <f t="shared" si="2"/>
        <v>5559923</v>
      </c>
      <c r="N20" s="100">
        <f t="shared" si="2"/>
        <v>12980569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23042440</v>
      </c>
      <c r="X20" s="100">
        <f t="shared" si="2"/>
        <v>38642760</v>
      </c>
      <c r="Y20" s="100">
        <f t="shared" si="2"/>
        <v>-15600320</v>
      </c>
      <c r="Z20" s="137">
        <f>+IF(X20&lt;&gt;0,+(Y20/X20)*100,0)</f>
        <v>-40.370615349421215</v>
      </c>
      <c r="AA20" s="153">
        <f>SUM(AA26:AA33)</f>
        <v>77285520</v>
      </c>
    </row>
    <row r="21" spans="1:27" ht="12.75">
      <c r="A21" s="291" t="s">
        <v>206</v>
      </c>
      <c r="B21" s="142"/>
      <c r="C21" s="62">
        <v>4889133</v>
      </c>
      <c r="D21" s="156"/>
      <c r="E21" s="60">
        <v>18225520</v>
      </c>
      <c r="F21" s="60">
        <v>18225520</v>
      </c>
      <c r="G21" s="60"/>
      <c r="H21" s="60">
        <v>4224943</v>
      </c>
      <c r="I21" s="60"/>
      <c r="J21" s="60">
        <v>4224943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4224943</v>
      </c>
      <c r="X21" s="60">
        <v>9112760</v>
      </c>
      <c r="Y21" s="60">
        <v>-4887817</v>
      </c>
      <c r="Z21" s="140">
        <v>-53.64</v>
      </c>
      <c r="AA21" s="155">
        <v>18225520</v>
      </c>
    </row>
    <row r="22" spans="1:27" ht="12.75">
      <c r="A22" s="291" t="s">
        <v>207</v>
      </c>
      <c r="B22" s="142"/>
      <c r="C22" s="62">
        <v>783995</v>
      </c>
      <c r="D22" s="156"/>
      <c r="E22" s="60">
        <v>5650000</v>
      </c>
      <c r="F22" s="60">
        <v>5650000</v>
      </c>
      <c r="G22" s="60"/>
      <c r="H22" s="60">
        <v>237870</v>
      </c>
      <c r="I22" s="60">
        <v>706397</v>
      </c>
      <c r="J22" s="60">
        <v>944267</v>
      </c>
      <c r="K22" s="60"/>
      <c r="L22" s="60">
        <v>302519</v>
      </c>
      <c r="M22" s="60"/>
      <c r="N22" s="60">
        <v>302519</v>
      </c>
      <c r="O22" s="60"/>
      <c r="P22" s="60"/>
      <c r="Q22" s="60"/>
      <c r="R22" s="60"/>
      <c r="S22" s="60"/>
      <c r="T22" s="60"/>
      <c r="U22" s="60"/>
      <c r="V22" s="60"/>
      <c r="W22" s="60">
        <v>1246786</v>
      </c>
      <c r="X22" s="60">
        <v>2825000</v>
      </c>
      <c r="Y22" s="60">
        <v>-1578214</v>
      </c>
      <c r="Z22" s="140">
        <v>-55.87</v>
      </c>
      <c r="AA22" s="155">
        <v>5650000</v>
      </c>
    </row>
    <row r="23" spans="1:27" ht="12.75">
      <c r="A23" s="291" t="s">
        <v>208</v>
      </c>
      <c r="B23" s="142"/>
      <c r="C23" s="62">
        <v>17801543</v>
      </c>
      <c r="D23" s="156"/>
      <c r="E23" s="60">
        <v>32910000</v>
      </c>
      <c r="F23" s="60">
        <v>32910000</v>
      </c>
      <c r="G23" s="60"/>
      <c r="H23" s="60">
        <v>93332</v>
      </c>
      <c r="I23" s="60">
        <v>4169937</v>
      </c>
      <c r="J23" s="60">
        <v>4263269</v>
      </c>
      <c r="K23" s="60">
        <v>3003760</v>
      </c>
      <c r="L23" s="60">
        <v>2550275</v>
      </c>
      <c r="M23" s="60">
        <v>3686428</v>
      </c>
      <c r="N23" s="60">
        <v>9240463</v>
      </c>
      <c r="O23" s="60"/>
      <c r="P23" s="60"/>
      <c r="Q23" s="60"/>
      <c r="R23" s="60"/>
      <c r="S23" s="60"/>
      <c r="T23" s="60"/>
      <c r="U23" s="60"/>
      <c r="V23" s="60"/>
      <c r="W23" s="60">
        <v>13503732</v>
      </c>
      <c r="X23" s="60">
        <v>16455000</v>
      </c>
      <c r="Y23" s="60">
        <v>-2951268</v>
      </c>
      <c r="Z23" s="140">
        <v>-17.94</v>
      </c>
      <c r="AA23" s="155">
        <v>32910000</v>
      </c>
    </row>
    <row r="24" spans="1:27" ht="12.75">
      <c r="A24" s="291" t="s">
        <v>209</v>
      </c>
      <c r="B24" s="142"/>
      <c r="C24" s="62">
        <v>3268208</v>
      </c>
      <c r="D24" s="156"/>
      <c r="E24" s="60">
        <v>10190000</v>
      </c>
      <c r="F24" s="60">
        <v>10190000</v>
      </c>
      <c r="G24" s="60"/>
      <c r="H24" s="60"/>
      <c r="I24" s="60">
        <v>590780</v>
      </c>
      <c r="J24" s="60">
        <v>590780</v>
      </c>
      <c r="K24" s="60">
        <v>322527</v>
      </c>
      <c r="L24" s="60">
        <v>1126632</v>
      </c>
      <c r="M24" s="60">
        <v>1829471</v>
      </c>
      <c r="N24" s="60">
        <v>3278630</v>
      </c>
      <c r="O24" s="60"/>
      <c r="P24" s="60"/>
      <c r="Q24" s="60"/>
      <c r="R24" s="60"/>
      <c r="S24" s="60"/>
      <c r="T24" s="60"/>
      <c r="U24" s="60"/>
      <c r="V24" s="60"/>
      <c r="W24" s="60">
        <v>3869410</v>
      </c>
      <c r="X24" s="60">
        <v>5095000</v>
      </c>
      <c r="Y24" s="60">
        <v>-1225590</v>
      </c>
      <c r="Z24" s="140">
        <v>-24.05</v>
      </c>
      <c r="AA24" s="155">
        <v>10190000</v>
      </c>
    </row>
    <row r="25" spans="1:27" ht="12.75">
      <c r="A25" s="291" t="s">
        <v>210</v>
      </c>
      <c r="B25" s="142"/>
      <c r="C25" s="62"/>
      <c r="D25" s="156"/>
      <c r="E25" s="60">
        <v>3000000</v>
      </c>
      <c r="F25" s="60">
        <v>3000000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1500000</v>
      </c>
      <c r="Y25" s="60">
        <v>-1500000</v>
      </c>
      <c r="Z25" s="140">
        <v>-100</v>
      </c>
      <c r="AA25" s="155">
        <v>3000000</v>
      </c>
    </row>
    <row r="26" spans="1:27" ht="12.75">
      <c r="A26" s="292" t="s">
        <v>211</v>
      </c>
      <c r="B26" s="302"/>
      <c r="C26" s="293">
        <f aca="true" t="shared" si="3" ref="C26:Y26">SUM(C21:C25)</f>
        <v>26742879</v>
      </c>
      <c r="D26" s="294">
        <f t="shared" si="3"/>
        <v>0</v>
      </c>
      <c r="E26" s="295">
        <f t="shared" si="3"/>
        <v>69975520</v>
      </c>
      <c r="F26" s="295">
        <f t="shared" si="3"/>
        <v>69975520</v>
      </c>
      <c r="G26" s="295">
        <f t="shared" si="3"/>
        <v>0</v>
      </c>
      <c r="H26" s="295">
        <f t="shared" si="3"/>
        <v>4556145</v>
      </c>
      <c r="I26" s="295">
        <f t="shared" si="3"/>
        <v>5467114</v>
      </c>
      <c r="J26" s="295">
        <f t="shared" si="3"/>
        <v>10023259</v>
      </c>
      <c r="K26" s="295">
        <f t="shared" si="3"/>
        <v>3326287</v>
      </c>
      <c r="L26" s="295">
        <f t="shared" si="3"/>
        <v>3979426</v>
      </c>
      <c r="M26" s="295">
        <f t="shared" si="3"/>
        <v>5515899</v>
      </c>
      <c r="N26" s="295">
        <f t="shared" si="3"/>
        <v>12821612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22844871</v>
      </c>
      <c r="X26" s="295">
        <f t="shared" si="3"/>
        <v>34987760</v>
      </c>
      <c r="Y26" s="295">
        <f t="shared" si="3"/>
        <v>-12142889</v>
      </c>
      <c r="Z26" s="296">
        <f>+IF(X26&lt;&gt;0,+(Y26/X26)*100,0)</f>
        <v>-34.706105792425696</v>
      </c>
      <c r="AA26" s="297">
        <f>SUM(AA21:AA25)</f>
        <v>69975520</v>
      </c>
    </row>
    <row r="27" spans="1:27" ht="12.75">
      <c r="A27" s="298" t="s">
        <v>212</v>
      </c>
      <c r="B27" s="147"/>
      <c r="C27" s="62">
        <v>5681914</v>
      </c>
      <c r="D27" s="156"/>
      <c r="E27" s="60">
        <v>4000000</v>
      </c>
      <c r="F27" s="60">
        <v>4000000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2000000</v>
      </c>
      <c r="Y27" s="60">
        <v>-2000000</v>
      </c>
      <c r="Z27" s="140">
        <v>-100</v>
      </c>
      <c r="AA27" s="155">
        <v>4000000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>
        <v>150000</v>
      </c>
      <c r="F29" s="60">
        <v>150000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75000</v>
      </c>
      <c r="Y29" s="60">
        <v>-75000</v>
      </c>
      <c r="Z29" s="140">
        <v>-100</v>
      </c>
      <c r="AA29" s="155">
        <v>150000</v>
      </c>
    </row>
    <row r="30" spans="1:27" ht="12.75">
      <c r="A30" s="298" t="s">
        <v>215</v>
      </c>
      <c r="B30" s="136" t="s">
        <v>138</v>
      </c>
      <c r="C30" s="62">
        <v>1590043</v>
      </c>
      <c r="D30" s="156"/>
      <c r="E30" s="60">
        <v>3160000</v>
      </c>
      <c r="F30" s="60">
        <v>3160000</v>
      </c>
      <c r="G30" s="60"/>
      <c r="H30" s="60">
        <v>8998</v>
      </c>
      <c r="I30" s="60">
        <v>29614</v>
      </c>
      <c r="J30" s="60">
        <v>38612</v>
      </c>
      <c r="K30" s="60">
        <v>3217</v>
      </c>
      <c r="L30" s="60">
        <v>111716</v>
      </c>
      <c r="M30" s="60">
        <v>44024</v>
      </c>
      <c r="N30" s="60">
        <v>158957</v>
      </c>
      <c r="O30" s="60"/>
      <c r="P30" s="60"/>
      <c r="Q30" s="60"/>
      <c r="R30" s="60"/>
      <c r="S30" s="60"/>
      <c r="T30" s="60"/>
      <c r="U30" s="60"/>
      <c r="V30" s="60"/>
      <c r="W30" s="60">
        <v>197569</v>
      </c>
      <c r="X30" s="60">
        <v>1580000</v>
      </c>
      <c r="Y30" s="60">
        <v>-1382431</v>
      </c>
      <c r="Z30" s="140">
        <v>-87.5</v>
      </c>
      <c r="AA30" s="155">
        <v>3160000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17786628</v>
      </c>
      <c r="D36" s="156">
        <f t="shared" si="4"/>
        <v>0</v>
      </c>
      <c r="E36" s="60">
        <f t="shared" si="4"/>
        <v>18225520</v>
      </c>
      <c r="F36" s="60">
        <f t="shared" si="4"/>
        <v>18225520</v>
      </c>
      <c r="G36" s="60">
        <f t="shared" si="4"/>
        <v>0</v>
      </c>
      <c r="H36" s="60">
        <f t="shared" si="4"/>
        <v>4224943</v>
      </c>
      <c r="I36" s="60">
        <f t="shared" si="4"/>
        <v>0</v>
      </c>
      <c r="J36" s="60">
        <f t="shared" si="4"/>
        <v>4224943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4224943</v>
      </c>
      <c r="X36" s="60">
        <f t="shared" si="4"/>
        <v>9112760</v>
      </c>
      <c r="Y36" s="60">
        <f t="shared" si="4"/>
        <v>-4887817</v>
      </c>
      <c r="Z36" s="140">
        <f aca="true" t="shared" si="5" ref="Z36:Z49">+IF(X36&lt;&gt;0,+(Y36/X36)*100,0)</f>
        <v>-53.63706495068453</v>
      </c>
      <c r="AA36" s="155">
        <f>AA6+AA21</f>
        <v>18225520</v>
      </c>
    </row>
    <row r="37" spans="1:27" ht="12.75">
      <c r="A37" s="291" t="s">
        <v>207</v>
      </c>
      <c r="B37" s="142"/>
      <c r="C37" s="62">
        <f t="shared" si="4"/>
        <v>10505175</v>
      </c>
      <c r="D37" s="156">
        <f t="shared" si="4"/>
        <v>0</v>
      </c>
      <c r="E37" s="60">
        <f t="shared" si="4"/>
        <v>14920000</v>
      </c>
      <c r="F37" s="60">
        <f t="shared" si="4"/>
        <v>14920000</v>
      </c>
      <c r="G37" s="60">
        <f t="shared" si="4"/>
        <v>4013</v>
      </c>
      <c r="H37" s="60">
        <f t="shared" si="4"/>
        <v>265483</v>
      </c>
      <c r="I37" s="60">
        <f t="shared" si="4"/>
        <v>707763</v>
      </c>
      <c r="J37" s="60">
        <f t="shared" si="4"/>
        <v>977259</v>
      </c>
      <c r="K37" s="60">
        <f t="shared" si="4"/>
        <v>0</v>
      </c>
      <c r="L37" s="60">
        <f t="shared" si="4"/>
        <v>310119</v>
      </c>
      <c r="M37" s="60">
        <f t="shared" si="4"/>
        <v>0</v>
      </c>
      <c r="N37" s="60">
        <f t="shared" si="4"/>
        <v>310119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1287378</v>
      </c>
      <c r="X37" s="60">
        <f t="shared" si="4"/>
        <v>7460000</v>
      </c>
      <c r="Y37" s="60">
        <f t="shared" si="4"/>
        <v>-6172622</v>
      </c>
      <c r="Z37" s="140">
        <f t="shared" si="5"/>
        <v>-82.74292225201071</v>
      </c>
      <c r="AA37" s="155">
        <f>AA7+AA22</f>
        <v>14920000</v>
      </c>
    </row>
    <row r="38" spans="1:27" ht="12.75">
      <c r="A38" s="291" t="s">
        <v>208</v>
      </c>
      <c r="B38" s="142"/>
      <c r="C38" s="62">
        <f t="shared" si="4"/>
        <v>17801543</v>
      </c>
      <c r="D38" s="156">
        <f t="shared" si="4"/>
        <v>0</v>
      </c>
      <c r="E38" s="60">
        <f t="shared" si="4"/>
        <v>34910000</v>
      </c>
      <c r="F38" s="60">
        <f t="shared" si="4"/>
        <v>34910000</v>
      </c>
      <c r="G38" s="60">
        <f t="shared" si="4"/>
        <v>15550</v>
      </c>
      <c r="H38" s="60">
        <f t="shared" si="4"/>
        <v>93332</v>
      </c>
      <c r="I38" s="60">
        <f t="shared" si="4"/>
        <v>4664632</v>
      </c>
      <c r="J38" s="60">
        <f t="shared" si="4"/>
        <v>4773514</v>
      </c>
      <c r="K38" s="60">
        <f t="shared" si="4"/>
        <v>4200789</v>
      </c>
      <c r="L38" s="60">
        <f t="shared" si="4"/>
        <v>2854085</v>
      </c>
      <c r="M38" s="60">
        <f t="shared" si="4"/>
        <v>4100186</v>
      </c>
      <c r="N38" s="60">
        <f t="shared" si="4"/>
        <v>11155060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15928574</v>
      </c>
      <c r="X38" s="60">
        <f t="shared" si="4"/>
        <v>17455000</v>
      </c>
      <c r="Y38" s="60">
        <f t="shared" si="4"/>
        <v>-1526426</v>
      </c>
      <c r="Z38" s="140">
        <f t="shared" si="5"/>
        <v>-8.744921226009739</v>
      </c>
      <c r="AA38" s="155">
        <f>AA8+AA23</f>
        <v>34910000</v>
      </c>
    </row>
    <row r="39" spans="1:27" ht="12.75">
      <c r="A39" s="291" t="s">
        <v>209</v>
      </c>
      <c r="B39" s="142"/>
      <c r="C39" s="62">
        <f t="shared" si="4"/>
        <v>17736935</v>
      </c>
      <c r="D39" s="156">
        <f t="shared" si="4"/>
        <v>0</v>
      </c>
      <c r="E39" s="60">
        <f t="shared" si="4"/>
        <v>11690000</v>
      </c>
      <c r="F39" s="60">
        <f t="shared" si="4"/>
        <v>11690000</v>
      </c>
      <c r="G39" s="60">
        <f t="shared" si="4"/>
        <v>0</v>
      </c>
      <c r="H39" s="60">
        <f t="shared" si="4"/>
        <v>0</v>
      </c>
      <c r="I39" s="60">
        <f t="shared" si="4"/>
        <v>590780</v>
      </c>
      <c r="J39" s="60">
        <f t="shared" si="4"/>
        <v>590780</v>
      </c>
      <c r="K39" s="60">
        <f t="shared" si="4"/>
        <v>322527</v>
      </c>
      <c r="L39" s="60">
        <f t="shared" si="4"/>
        <v>1126632</v>
      </c>
      <c r="M39" s="60">
        <f t="shared" si="4"/>
        <v>1829471</v>
      </c>
      <c r="N39" s="60">
        <f t="shared" si="4"/>
        <v>3278630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3869410</v>
      </c>
      <c r="X39" s="60">
        <f t="shared" si="4"/>
        <v>5845000</v>
      </c>
      <c r="Y39" s="60">
        <f t="shared" si="4"/>
        <v>-1975590</v>
      </c>
      <c r="Z39" s="140">
        <f t="shared" si="5"/>
        <v>-33.799657827202736</v>
      </c>
      <c r="AA39" s="155">
        <f>AA9+AA24</f>
        <v>11690000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3000000</v>
      </c>
      <c r="F40" s="60">
        <f t="shared" si="4"/>
        <v>3000000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1500000</v>
      </c>
      <c r="Y40" s="60">
        <f t="shared" si="4"/>
        <v>-1500000</v>
      </c>
      <c r="Z40" s="140">
        <f t="shared" si="5"/>
        <v>-100</v>
      </c>
      <c r="AA40" s="155">
        <f>AA10+AA25</f>
        <v>3000000</v>
      </c>
    </row>
    <row r="41" spans="1:27" ht="12.75">
      <c r="A41" s="292" t="s">
        <v>211</v>
      </c>
      <c r="B41" s="142"/>
      <c r="C41" s="293">
        <f aca="true" t="shared" si="6" ref="C41:Y41">SUM(C36:C40)</f>
        <v>63830281</v>
      </c>
      <c r="D41" s="294">
        <f t="shared" si="6"/>
        <v>0</v>
      </c>
      <c r="E41" s="295">
        <f t="shared" si="6"/>
        <v>82745520</v>
      </c>
      <c r="F41" s="295">
        <f t="shared" si="6"/>
        <v>82745520</v>
      </c>
      <c r="G41" s="295">
        <f t="shared" si="6"/>
        <v>19563</v>
      </c>
      <c r="H41" s="295">
        <f t="shared" si="6"/>
        <v>4583758</v>
      </c>
      <c r="I41" s="295">
        <f t="shared" si="6"/>
        <v>5963175</v>
      </c>
      <c r="J41" s="295">
        <f t="shared" si="6"/>
        <v>10566496</v>
      </c>
      <c r="K41" s="295">
        <f t="shared" si="6"/>
        <v>4523316</v>
      </c>
      <c r="L41" s="295">
        <f t="shared" si="6"/>
        <v>4290836</v>
      </c>
      <c r="M41" s="295">
        <f t="shared" si="6"/>
        <v>5929657</v>
      </c>
      <c r="N41" s="295">
        <f t="shared" si="6"/>
        <v>14743809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25310305</v>
      </c>
      <c r="X41" s="295">
        <f t="shared" si="6"/>
        <v>41372760</v>
      </c>
      <c r="Y41" s="295">
        <f t="shared" si="6"/>
        <v>-16062455</v>
      </c>
      <c r="Z41" s="296">
        <f t="shared" si="5"/>
        <v>-38.823745382227344</v>
      </c>
      <c r="AA41" s="297">
        <f>SUM(AA36:AA40)</f>
        <v>82745520</v>
      </c>
    </row>
    <row r="42" spans="1:27" ht="12.75">
      <c r="A42" s="298" t="s">
        <v>212</v>
      </c>
      <c r="B42" s="136"/>
      <c r="C42" s="95">
        <f aca="true" t="shared" si="7" ref="C42:Y48">C12+C27</f>
        <v>12982397</v>
      </c>
      <c r="D42" s="129">
        <f t="shared" si="7"/>
        <v>0</v>
      </c>
      <c r="E42" s="54">
        <f t="shared" si="7"/>
        <v>7277480</v>
      </c>
      <c r="F42" s="54">
        <f t="shared" si="7"/>
        <v>7277480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667286</v>
      </c>
      <c r="L42" s="54">
        <f t="shared" si="7"/>
        <v>182000</v>
      </c>
      <c r="M42" s="54">
        <f t="shared" si="7"/>
        <v>48594</v>
      </c>
      <c r="N42" s="54">
        <f t="shared" si="7"/>
        <v>897880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897880</v>
      </c>
      <c r="X42" s="54">
        <f t="shared" si="7"/>
        <v>3638740</v>
      </c>
      <c r="Y42" s="54">
        <f t="shared" si="7"/>
        <v>-2740860</v>
      </c>
      <c r="Z42" s="184">
        <f t="shared" si="5"/>
        <v>-75.32442548794363</v>
      </c>
      <c r="AA42" s="130">
        <f aca="true" t="shared" si="8" ref="AA42:AA48">AA12+AA27</f>
        <v>7277480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9631000</v>
      </c>
      <c r="D44" s="129">
        <f t="shared" si="7"/>
        <v>0</v>
      </c>
      <c r="E44" s="54">
        <f t="shared" si="7"/>
        <v>1710000</v>
      </c>
      <c r="F44" s="54">
        <f t="shared" si="7"/>
        <v>1710000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855000</v>
      </c>
      <c r="Y44" s="54">
        <f t="shared" si="7"/>
        <v>-855000</v>
      </c>
      <c r="Z44" s="184">
        <f t="shared" si="5"/>
        <v>-100</v>
      </c>
      <c r="AA44" s="130">
        <f t="shared" si="8"/>
        <v>1710000</v>
      </c>
    </row>
    <row r="45" spans="1:27" ht="12.75">
      <c r="A45" s="298" t="s">
        <v>215</v>
      </c>
      <c r="B45" s="136" t="s">
        <v>138</v>
      </c>
      <c r="C45" s="95">
        <f t="shared" si="7"/>
        <v>14948224</v>
      </c>
      <c r="D45" s="129">
        <f t="shared" si="7"/>
        <v>0</v>
      </c>
      <c r="E45" s="54">
        <f t="shared" si="7"/>
        <v>16789000</v>
      </c>
      <c r="F45" s="54">
        <f t="shared" si="7"/>
        <v>16789000</v>
      </c>
      <c r="G45" s="54">
        <f t="shared" si="7"/>
        <v>17810</v>
      </c>
      <c r="H45" s="54">
        <f t="shared" si="7"/>
        <v>63265</v>
      </c>
      <c r="I45" s="54">
        <f t="shared" si="7"/>
        <v>148000</v>
      </c>
      <c r="J45" s="54">
        <f t="shared" si="7"/>
        <v>229075</v>
      </c>
      <c r="K45" s="54">
        <f t="shared" si="7"/>
        <v>9363</v>
      </c>
      <c r="L45" s="54">
        <f t="shared" si="7"/>
        <v>113581</v>
      </c>
      <c r="M45" s="54">
        <f t="shared" si="7"/>
        <v>2188096</v>
      </c>
      <c r="N45" s="54">
        <f t="shared" si="7"/>
        <v>2311040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2540115</v>
      </c>
      <c r="X45" s="54">
        <f t="shared" si="7"/>
        <v>8394500</v>
      </c>
      <c r="Y45" s="54">
        <f t="shared" si="7"/>
        <v>-5854385</v>
      </c>
      <c r="Z45" s="184">
        <f t="shared" si="5"/>
        <v>-69.74072309250104</v>
      </c>
      <c r="AA45" s="130">
        <f t="shared" si="8"/>
        <v>16789000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255000</v>
      </c>
      <c r="D48" s="129">
        <f t="shared" si="7"/>
        <v>0</v>
      </c>
      <c r="E48" s="54">
        <f t="shared" si="7"/>
        <v>1640000</v>
      </c>
      <c r="F48" s="54">
        <f t="shared" si="7"/>
        <v>1640000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820000</v>
      </c>
      <c r="Y48" s="54">
        <f t="shared" si="7"/>
        <v>-820000</v>
      </c>
      <c r="Z48" s="184">
        <f t="shared" si="5"/>
        <v>-100</v>
      </c>
      <c r="AA48" s="130">
        <f t="shared" si="8"/>
        <v>1640000</v>
      </c>
    </row>
    <row r="49" spans="1:27" ht="12.75">
      <c r="A49" s="308" t="s">
        <v>221</v>
      </c>
      <c r="B49" s="149"/>
      <c r="C49" s="239">
        <f aca="true" t="shared" si="9" ref="C49:Y49">SUM(C41:C48)</f>
        <v>101646902</v>
      </c>
      <c r="D49" s="218">
        <f t="shared" si="9"/>
        <v>0</v>
      </c>
      <c r="E49" s="220">
        <f t="shared" si="9"/>
        <v>110162000</v>
      </c>
      <c r="F49" s="220">
        <f t="shared" si="9"/>
        <v>110162000</v>
      </c>
      <c r="G49" s="220">
        <f t="shared" si="9"/>
        <v>37373</v>
      </c>
      <c r="H49" s="220">
        <f t="shared" si="9"/>
        <v>4647023</v>
      </c>
      <c r="I49" s="220">
        <f t="shared" si="9"/>
        <v>6111175</v>
      </c>
      <c r="J49" s="220">
        <f t="shared" si="9"/>
        <v>10795571</v>
      </c>
      <c r="K49" s="220">
        <f t="shared" si="9"/>
        <v>5199965</v>
      </c>
      <c r="L49" s="220">
        <f t="shared" si="9"/>
        <v>4586417</v>
      </c>
      <c r="M49" s="220">
        <f t="shared" si="9"/>
        <v>8166347</v>
      </c>
      <c r="N49" s="220">
        <f t="shared" si="9"/>
        <v>17952729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28748300</v>
      </c>
      <c r="X49" s="220">
        <f t="shared" si="9"/>
        <v>55081000</v>
      </c>
      <c r="Y49" s="220">
        <f t="shared" si="9"/>
        <v>-26332700</v>
      </c>
      <c r="Z49" s="221">
        <f t="shared" si="5"/>
        <v>-47.807229353134474</v>
      </c>
      <c r="AA49" s="222">
        <f>SUM(AA41:AA48)</f>
        <v>110162000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48903571</v>
      </c>
      <c r="D51" s="129">
        <f t="shared" si="10"/>
        <v>0</v>
      </c>
      <c r="E51" s="54">
        <f t="shared" si="10"/>
        <v>112400399</v>
      </c>
      <c r="F51" s="54">
        <f t="shared" si="10"/>
        <v>112400399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56200201</v>
      </c>
      <c r="Y51" s="54">
        <f t="shared" si="10"/>
        <v>-56200201</v>
      </c>
      <c r="Z51" s="184">
        <f>+IF(X51&lt;&gt;0,+(Y51/X51)*100,0)</f>
        <v>-100</v>
      </c>
      <c r="AA51" s="130">
        <f>SUM(AA57:AA61)</f>
        <v>112400399</v>
      </c>
    </row>
    <row r="52" spans="1:27" ht="12.75">
      <c r="A52" s="310" t="s">
        <v>206</v>
      </c>
      <c r="B52" s="142"/>
      <c r="C52" s="62">
        <v>12238122</v>
      </c>
      <c r="D52" s="156"/>
      <c r="E52" s="60">
        <v>30506699</v>
      </c>
      <c r="F52" s="60">
        <v>30506699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15253350</v>
      </c>
      <c r="Y52" s="60">
        <v>-15253350</v>
      </c>
      <c r="Z52" s="140">
        <v>-100</v>
      </c>
      <c r="AA52" s="155">
        <v>30506699</v>
      </c>
    </row>
    <row r="53" spans="1:27" ht="12.75">
      <c r="A53" s="310" t="s">
        <v>207</v>
      </c>
      <c r="B53" s="142"/>
      <c r="C53" s="62">
        <v>13898029</v>
      </c>
      <c r="D53" s="156"/>
      <c r="E53" s="60">
        <v>19837972</v>
      </c>
      <c r="F53" s="60">
        <v>19837972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9918986</v>
      </c>
      <c r="Y53" s="60">
        <v>-9918986</v>
      </c>
      <c r="Z53" s="140">
        <v>-100</v>
      </c>
      <c r="AA53" s="155">
        <v>19837972</v>
      </c>
    </row>
    <row r="54" spans="1:27" ht="12.75">
      <c r="A54" s="310" t="s">
        <v>208</v>
      </c>
      <c r="B54" s="142"/>
      <c r="C54" s="62">
        <v>7519572</v>
      </c>
      <c r="D54" s="156"/>
      <c r="E54" s="60">
        <v>18715233</v>
      </c>
      <c r="F54" s="60">
        <v>18715233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9357617</v>
      </c>
      <c r="Y54" s="60">
        <v>-9357617</v>
      </c>
      <c r="Z54" s="140">
        <v>-100</v>
      </c>
      <c r="AA54" s="155">
        <v>18715233</v>
      </c>
    </row>
    <row r="55" spans="1:27" ht="12.75">
      <c r="A55" s="310" t="s">
        <v>209</v>
      </c>
      <c r="B55" s="142"/>
      <c r="C55" s="62">
        <v>6268985</v>
      </c>
      <c r="D55" s="156"/>
      <c r="E55" s="60">
        <v>26077798</v>
      </c>
      <c r="F55" s="60">
        <v>26077798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13038899</v>
      </c>
      <c r="Y55" s="60">
        <v>-13038899</v>
      </c>
      <c r="Z55" s="140">
        <v>-100</v>
      </c>
      <c r="AA55" s="155">
        <v>26077798</v>
      </c>
    </row>
    <row r="56" spans="1:27" ht="12.75">
      <c r="A56" s="310" t="s">
        <v>210</v>
      </c>
      <c r="B56" s="142"/>
      <c r="C56" s="62">
        <v>7428586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47353294</v>
      </c>
      <c r="D57" s="294">
        <f t="shared" si="11"/>
        <v>0</v>
      </c>
      <c r="E57" s="295">
        <f t="shared" si="11"/>
        <v>95137702</v>
      </c>
      <c r="F57" s="295">
        <f t="shared" si="11"/>
        <v>95137702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47568852</v>
      </c>
      <c r="Y57" s="295">
        <f t="shared" si="11"/>
        <v>-47568852</v>
      </c>
      <c r="Z57" s="296">
        <f>+IF(X57&lt;&gt;0,+(Y57/X57)*100,0)</f>
        <v>-100</v>
      </c>
      <c r="AA57" s="297">
        <f>SUM(AA52:AA56)</f>
        <v>95137702</v>
      </c>
    </row>
    <row r="58" spans="1:27" ht="12.75">
      <c r="A58" s="311" t="s">
        <v>212</v>
      </c>
      <c r="B58" s="136"/>
      <c r="C58" s="62"/>
      <c r="D58" s="156"/>
      <c r="E58" s="60">
        <v>498323</v>
      </c>
      <c r="F58" s="60">
        <v>498323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249162</v>
      </c>
      <c r="Y58" s="60">
        <v>-249162</v>
      </c>
      <c r="Z58" s="140">
        <v>-100</v>
      </c>
      <c r="AA58" s="155">
        <v>498323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1550277</v>
      </c>
      <c r="D61" s="156"/>
      <c r="E61" s="60">
        <v>16764374</v>
      </c>
      <c r="F61" s="60">
        <v>16764374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8382187</v>
      </c>
      <c r="Y61" s="60">
        <v>-8382187</v>
      </c>
      <c r="Z61" s="140">
        <v>-100</v>
      </c>
      <c r="AA61" s="155">
        <v>16764374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64715060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429754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46159526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1096059</v>
      </c>
      <c r="F68" s="60"/>
      <c r="G68" s="60">
        <v>4909229</v>
      </c>
      <c r="H68" s="60">
        <v>6280638</v>
      </c>
      <c r="I68" s="60">
        <v>7124421</v>
      </c>
      <c r="J68" s="60">
        <v>18314288</v>
      </c>
      <c r="K68" s="60">
        <v>7706739</v>
      </c>
      <c r="L68" s="60">
        <v>9263856</v>
      </c>
      <c r="M68" s="60">
        <v>10133581</v>
      </c>
      <c r="N68" s="60">
        <v>27104176</v>
      </c>
      <c r="O68" s="60"/>
      <c r="P68" s="60"/>
      <c r="Q68" s="60"/>
      <c r="R68" s="60"/>
      <c r="S68" s="60"/>
      <c r="T68" s="60"/>
      <c r="U68" s="60"/>
      <c r="V68" s="60"/>
      <c r="W68" s="60">
        <v>45418464</v>
      </c>
      <c r="X68" s="60"/>
      <c r="Y68" s="60">
        <v>45418464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112400399</v>
      </c>
      <c r="F69" s="220">
        <f t="shared" si="12"/>
        <v>0</v>
      </c>
      <c r="G69" s="220">
        <f t="shared" si="12"/>
        <v>4909229</v>
      </c>
      <c r="H69" s="220">
        <f t="shared" si="12"/>
        <v>6280638</v>
      </c>
      <c r="I69" s="220">
        <f t="shared" si="12"/>
        <v>7124421</v>
      </c>
      <c r="J69" s="220">
        <f t="shared" si="12"/>
        <v>18314288</v>
      </c>
      <c r="K69" s="220">
        <f t="shared" si="12"/>
        <v>7706739</v>
      </c>
      <c r="L69" s="220">
        <f t="shared" si="12"/>
        <v>9263856</v>
      </c>
      <c r="M69" s="220">
        <f t="shared" si="12"/>
        <v>10133581</v>
      </c>
      <c r="N69" s="220">
        <f t="shared" si="12"/>
        <v>27104176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45418464</v>
      </c>
      <c r="X69" s="220">
        <f t="shared" si="12"/>
        <v>0</v>
      </c>
      <c r="Y69" s="220">
        <f t="shared" si="12"/>
        <v>45418464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37087402</v>
      </c>
      <c r="D5" s="357">
        <f t="shared" si="0"/>
        <v>0</v>
      </c>
      <c r="E5" s="356">
        <f t="shared" si="0"/>
        <v>12770000</v>
      </c>
      <c r="F5" s="358">
        <f t="shared" si="0"/>
        <v>12770000</v>
      </c>
      <c r="G5" s="358">
        <f t="shared" si="0"/>
        <v>19563</v>
      </c>
      <c r="H5" s="356">
        <f t="shared" si="0"/>
        <v>27613</v>
      </c>
      <c r="I5" s="356">
        <f t="shared" si="0"/>
        <v>496061</v>
      </c>
      <c r="J5" s="358">
        <f t="shared" si="0"/>
        <v>543237</v>
      </c>
      <c r="K5" s="358">
        <f t="shared" si="0"/>
        <v>1197029</v>
      </c>
      <c r="L5" s="356">
        <f t="shared" si="0"/>
        <v>311410</v>
      </c>
      <c r="M5" s="356">
        <f t="shared" si="0"/>
        <v>413758</v>
      </c>
      <c r="N5" s="358">
        <f t="shared" si="0"/>
        <v>1922197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2465434</v>
      </c>
      <c r="X5" s="356">
        <f t="shared" si="0"/>
        <v>6385000</v>
      </c>
      <c r="Y5" s="358">
        <f t="shared" si="0"/>
        <v>-3919566</v>
      </c>
      <c r="Z5" s="359">
        <f>+IF(X5&lt;&gt;0,+(Y5/X5)*100,0)</f>
        <v>-61.38709475332811</v>
      </c>
      <c r="AA5" s="360">
        <f>+AA6+AA8+AA11+AA13+AA15</f>
        <v>12770000</v>
      </c>
    </row>
    <row r="6" spans="1:27" ht="12.75">
      <c r="A6" s="361" t="s">
        <v>206</v>
      </c>
      <c r="B6" s="142"/>
      <c r="C6" s="60">
        <f>+C7</f>
        <v>12897495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12897495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9721180</v>
      </c>
      <c r="D8" s="340">
        <f t="shared" si="2"/>
        <v>0</v>
      </c>
      <c r="E8" s="60">
        <f t="shared" si="2"/>
        <v>9270000</v>
      </c>
      <c r="F8" s="59">
        <f t="shared" si="2"/>
        <v>9270000</v>
      </c>
      <c r="G8" s="59">
        <f t="shared" si="2"/>
        <v>4013</v>
      </c>
      <c r="H8" s="60">
        <f t="shared" si="2"/>
        <v>27613</v>
      </c>
      <c r="I8" s="60">
        <f t="shared" si="2"/>
        <v>1366</v>
      </c>
      <c r="J8" s="59">
        <f t="shared" si="2"/>
        <v>32992</v>
      </c>
      <c r="K8" s="59">
        <f t="shared" si="2"/>
        <v>0</v>
      </c>
      <c r="L8" s="60">
        <f t="shared" si="2"/>
        <v>7600</v>
      </c>
      <c r="M8" s="60">
        <f t="shared" si="2"/>
        <v>0</v>
      </c>
      <c r="N8" s="59">
        <f t="shared" si="2"/>
        <v>7600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40592</v>
      </c>
      <c r="X8" s="60">
        <f t="shared" si="2"/>
        <v>4635000</v>
      </c>
      <c r="Y8" s="59">
        <f t="shared" si="2"/>
        <v>-4594408</v>
      </c>
      <c r="Z8" s="61">
        <f>+IF(X8&lt;&gt;0,+(Y8/X8)*100,0)</f>
        <v>-99.12422869471413</v>
      </c>
      <c r="AA8" s="62">
        <f>SUM(AA9:AA10)</f>
        <v>9270000</v>
      </c>
    </row>
    <row r="9" spans="1:27" ht="12.75">
      <c r="A9" s="291" t="s">
        <v>231</v>
      </c>
      <c r="B9" s="142"/>
      <c r="C9" s="60">
        <v>9721180</v>
      </c>
      <c r="D9" s="340"/>
      <c r="E9" s="60">
        <v>9270000</v>
      </c>
      <c r="F9" s="59">
        <v>9270000</v>
      </c>
      <c r="G9" s="59">
        <v>4013</v>
      </c>
      <c r="H9" s="60">
        <v>27613</v>
      </c>
      <c r="I9" s="60">
        <v>1366</v>
      </c>
      <c r="J9" s="59">
        <v>32992</v>
      </c>
      <c r="K9" s="59"/>
      <c r="L9" s="60">
        <v>7600</v>
      </c>
      <c r="M9" s="60"/>
      <c r="N9" s="59">
        <v>7600</v>
      </c>
      <c r="O9" s="59"/>
      <c r="P9" s="60"/>
      <c r="Q9" s="60"/>
      <c r="R9" s="59"/>
      <c r="S9" s="59"/>
      <c r="T9" s="60"/>
      <c r="U9" s="60"/>
      <c r="V9" s="59"/>
      <c r="W9" s="59">
        <v>40592</v>
      </c>
      <c r="X9" s="60">
        <v>4635000</v>
      </c>
      <c r="Y9" s="59">
        <v>-4594408</v>
      </c>
      <c r="Z9" s="61">
        <v>-99.12</v>
      </c>
      <c r="AA9" s="62">
        <v>9270000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</v>
      </c>
      <c r="F11" s="364">
        <f t="shared" si="3"/>
        <v>2000000</v>
      </c>
      <c r="G11" s="364">
        <f t="shared" si="3"/>
        <v>15550</v>
      </c>
      <c r="H11" s="362">
        <f t="shared" si="3"/>
        <v>0</v>
      </c>
      <c r="I11" s="362">
        <f t="shared" si="3"/>
        <v>494695</v>
      </c>
      <c r="J11" s="364">
        <f t="shared" si="3"/>
        <v>510245</v>
      </c>
      <c r="K11" s="364">
        <f t="shared" si="3"/>
        <v>1197029</v>
      </c>
      <c r="L11" s="362">
        <f t="shared" si="3"/>
        <v>303810</v>
      </c>
      <c r="M11" s="362">
        <f t="shared" si="3"/>
        <v>413758</v>
      </c>
      <c r="N11" s="364">
        <f t="shared" si="3"/>
        <v>1914597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2424842</v>
      </c>
      <c r="X11" s="362">
        <f t="shared" si="3"/>
        <v>1000000</v>
      </c>
      <c r="Y11" s="364">
        <f t="shared" si="3"/>
        <v>1424842</v>
      </c>
      <c r="Z11" s="365">
        <f>+IF(X11&lt;&gt;0,+(Y11/X11)*100,0)</f>
        <v>142.4842</v>
      </c>
      <c r="AA11" s="366">
        <f t="shared" si="3"/>
        <v>2000000</v>
      </c>
    </row>
    <row r="12" spans="1:27" ht="12.75">
      <c r="A12" s="291" t="s">
        <v>233</v>
      </c>
      <c r="B12" s="136"/>
      <c r="C12" s="60"/>
      <c r="D12" s="340"/>
      <c r="E12" s="60">
        <v>2000000</v>
      </c>
      <c r="F12" s="59">
        <v>2000000</v>
      </c>
      <c r="G12" s="59">
        <v>15550</v>
      </c>
      <c r="H12" s="60"/>
      <c r="I12" s="60">
        <v>494695</v>
      </c>
      <c r="J12" s="59">
        <v>510245</v>
      </c>
      <c r="K12" s="59">
        <v>1197029</v>
      </c>
      <c r="L12" s="60">
        <v>303810</v>
      </c>
      <c r="M12" s="60">
        <v>413758</v>
      </c>
      <c r="N12" s="59">
        <v>1914597</v>
      </c>
      <c r="O12" s="59"/>
      <c r="P12" s="60"/>
      <c r="Q12" s="60"/>
      <c r="R12" s="59"/>
      <c r="S12" s="59"/>
      <c r="T12" s="60"/>
      <c r="U12" s="60"/>
      <c r="V12" s="59"/>
      <c r="W12" s="59">
        <v>2424842</v>
      </c>
      <c r="X12" s="60">
        <v>1000000</v>
      </c>
      <c r="Y12" s="59">
        <v>1424842</v>
      </c>
      <c r="Z12" s="61">
        <v>142.48</v>
      </c>
      <c r="AA12" s="62">
        <v>2000000</v>
      </c>
    </row>
    <row r="13" spans="1:27" ht="12.75">
      <c r="A13" s="361" t="s">
        <v>209</v>
      </c>
      <c r="B13" s="136"/>
      <c r="C13" s="275">
        <f>+C14</f>
        <v>14468727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1500000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750000</v>
      </c>
      <c r="Y13" s="342">
        <f t="shared" si="4"/>
        <v>-750000</v>
      </c>
      <c r="Z13" s="335">
        <f>+IF(X13&lt;&gt;0,+(Y13/X13)*100,0)</f>
        <v>-100</v>
      </c>
      <c r="AA13" s="273">
        <f t="shared" si="4"/>
        <v>1500000</v>
      </c>
    </row>
    <row r="14" spans="1:27" ht="12.75">
      <c r="A14" s="291" t="s">
        <v>234</v>
      </c>
      <c r="B14" s="136"/>
      <c r="C14" s="60">
        <v>14468727</v>
      </c>
      <c r="D14" s="340"/>
      <c r="E14" s="60">
        <v>1500000</v>
      </c>
      <c r="F14" s="59">
        <v>1500000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750000</v>
      </c>
      <c r="Y14" s="59">
        <v>-750000</v>
      </c>
      <c r="Z14" s="61">
        <v>-100</v>
      </c>
      <c r="AA14" s="62">
        <v>1500000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7300483</v>
      </c>
      <c r="D22" s="344">
        <f t="shared" si="6"/>
        <v>0</v>
      </c>
      <c r="E22" s="343">
        <f t="shared" si="6"/>
        <v>3277480</v>
      </c>
      <c r="F22" s="345">
        <f t="shared" si="6"/>
        <v>3277480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667286</v>
      </c>
      <c r="L22" s="343">
        <f t="shared" si="6"/>
        <v>182000</v>
      </c>
      <c r="M22" s="343">
        <f t="shared" si="6"/>
        <v>48594</v>
      </c>
      <c r="N22" s="345">
        <f t="shared" si="6"/>
        <v>897880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897880</v>
      </c>
      <c r="X22" s="343">
        <f t="shared" si="6"/>
        <v>1638740</v>
      </c>
      <c r="Y22" s="345">
        <f t="shared" si="6"/>
        <v>-740860</v>
      </c>
      <c r="Z22" s="336">
        <f>+IF(X22&lt;&gt;0,+(Y22/X22)*100,0)</f>
        <v>-45.20912408313704</v>
      </c>
      <c r="AA22" s="350">
        <f>SUM(AA23:AA32)</f>
        <v>3277480</v>
      </c>
    </row>
    <row r="23" spans="1:27" ht="12.75">
      <c r="A23" s="361" t="s">
        <v>238</v>
      </c>
      <c r="B23" s="142"/>
      <c r="C23" s="60">
        <v>1469930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567466</v>
      </c>
      <c r="L24" s="60"/>
      <c r="M24" s="60">
        <v>48594</v>
      </c>
      <c r="N24" s="59">
        <v>616060</v>
      </c>
      <c r="O24" s="59"/>
      <c r="P24" s="60"/>
      <c r="Q24" s="60"/>
      <c r="R24" s="59"/>
      <c r="S24" s="59"/>
      <c r="T24" s="60"/>
      <c r="U24" s="60"/>
      <c r="V24" s="59"/>
      <c r="W24" s="59">
        <v>616060</v>
      </c>
      <c r="X24" s="60"/>
      <c r="Y24" s="59">
        <v>616060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3277480</v>
      </c>
      <c r="F25" s="59">
        <v>3277480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1638740</v>
      </c>
      <c r="Y25" s="59">
        <v>-1638740</v>
      </c>
      <c r="Z25" s="61">
        <v>-100</v>
      </c>
      <c r="AA25" s="62">
        <v>3277480</v>
      </c>
    </row>
    <row r="26" spans="1:27" ht="12.75">
      <c r="A26" s="361" t="s">
        <v>241</v>
      </c>
      <c r="B26" s="302"/>
      <c r="C26" s="362">
        <v>48086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>
        <v>563888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5218579</v>
      </c>
      <c r="D32" s="340"/>
      <c r="E32" s="60"/>
      <c r="F32" s="59"/>
      <c r="G32" s="59"/>
      <c r="H32" s="60"/>
      <c r="I32" s="60"/>
      <c r="J32" s="59"/>
      <c r="K32" s="59">
        <v>99820</v>
      </c>
      <c r="L32" s="60">
        <v>182000</v>
      </c>
      <c r="M32" s="60"/>
      <c r="N32" s="59">
        <v>281820</v>
      </c>
      <c r="O32" s="59"/>
      <c r="P32" s="60"/>
      <c r="Q32" s="60"/>
      <c r="R32" s="59"/>
      <c r="S32" s="59"/>
      <c r="T32" s="60"/>
      <c r="U32" s="60"/>
      <c r="V32" s="59"/>
      <c r="W32" s="59">
        <v>281820</v>
      </c>
      <c r="X32" s="60"/>
      <c r="Y32" s="59">
        <v>281820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9631000</v>
      </c>
      <c r="D37" s="344">
        <f aca="true" t="shared" si="8" ref="D37:AA37">+D38</f>
        <v>0</v>
      </c>
      <c r="E37" s="343">
        <f t="shared" si="8"/>
        <v>1560000</v>
      </c>
      <c r="F37" s="345">
        <f t="shared" si="8"/>
        <v>1560000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780000</v>
      </c>
      <c r="Y37" s="345">
        <f t="shared" si="8"/>
        <v>-780000</v>
      </c>
      <c r="Z37" s="336">
        <f>+IF(X37&lt;&gt;0,+(Y37/X37)*100,0)</f>
        <v>-100</v>
      </c>
      <c r="AA37" s="350">
        <f t="shared" si="8"/>
        <v>1560000</v>
      </c>
    </row>
    <row r="38" spans="1:27" ht="12.75">
      <c r="A38" s="361" t="s">
        <v>214</v>
      </c>
      <c r="B38" s="142"/>
      <c r="C38" s="60">
        <v>9631000</v>
      </c>
      <c r="D38" s="340"/>
      <c r="E38" s="60">
        <v>1560000</v>
      </c>
      <c r="F38" s="59">
        <v>1560000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780000</v>
      </c>
      <c r="Y38" s="59">
        <v>-780000</v>
      </c>
      <c r="Z38" s="61">
        <v>-100</v>
      </c>
      <c r="AA38" s="62">
        <v>1560000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13358181</v>
      </c>
      <c r="D40" s="344">
        <f t="shared" si="9"/>
        <v>0</v>
      </c>
      <c r="E40" s="343">
        <f t="shared" si="9"/>
        <v>13629000</v>
      </c>
      <c r="F40" s="345">
        <f t="shared" si="9"/>
        <v>13629000</v>
      </c>
      <c r="G40" s="345">
        <f t="shared" si="9"/>
        <v>17810</v>
      </c>
      <c r="H40" s="343">
        <f t="shared" si="9"/>
        <v>54267</v>
      </c>
      <c r="I40" s="343">
        <f t="shared" si="9"/>
        <v>118386</v>
      </c>
      <c r="J40" s="345">
        <f t="shared" si="9"/>
        <v>190463</v>
      </c>
      <c r="K40" s="345">
        <f t="shared" si="9"/>
        <v>6146</v>
      </c>
      <c r="L40" s="343">
        <f t="shared" si="9"/>
        <v>1865</v>
      </c>
      <c r="M40" s="343">
        <f t="shared" si="9"/>
        <v>2144072</v>
      </c>
      <c r="N40" s="345">
        <f t="shared" si="9"/>
        <v>2152083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2342546</v>
      </c>
      <c r="X40" s="343">
        <f t="shared" si="9"/>
        <v>6814500</v>
      </c>
      <c r="Y40" s="345">
        <f t="shared" si="9"/>
        <v>-4471954</v>
      </c>
      <c r="Z40" s="336">
        <f>+IF(X40&lt;&gt;0,+(Y40/X40)*100,0)</f>
        <v>-65.62409567833296</v>
      </c>
      <c r="AA40" s="350">
        <f>SUM(AA41:AA49)</f>
        <v>13629000</v>
      </c>
    </row>
    <row r="41" spans="1:27" ht="12.75">
      <c r="A41" s="361" t="s">
        <v>249</v>
      </c>
      <c r="B41" s="142"/>
      <c r="C41" s="362">
        <v>8008818</v>
      </c>
      <c r="D41" s="363"/>
      <c r="E41" s="362"/>
      <c r="F41" s="364"/>
      <c r="G41" s="364"/>
      <c r="H41" s="362"/>
      <c r="I41" s="362">
        <v>52200</v>
      </c>
      <c r="J41" s="364">
        <v>52200</v>
      </c>
      <c r="K41" s="364"/>
      <c r="L41" s="362"/>
      <c r="M41" s="362">
        <v>2027500</v>
      </c>
      <c r="N41" s="364">
        <v>2027500</v>
      </c>
      <c r="O41" s="364"/>
      <c r="P41" s="362"/>
      <c r="Q41" s="362"/>
      <c r="R41" s="364"/>
      <c r="S41" s="364"/>
      <c r="T41" s="362"/>
      <c r="U41" s="362"/>
      <c r="V41" s="364"/>
      <c r="W41" s="364">
        <v>2079700</v>
      </c>
      <c r="X41" s="362"/>
      <c r="Y41" s="364">
        <v>2079700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3729007</v>
      </c>
      <c r="D43" s="369"/>
      <c r="E43" s="305"/>
      <c r="F43" s="370"/>
      <c r="G43" s="370"/>
      <c r="H43" s="305">
        <v>15991</v>
      </c>
      <c r="I43" s="305"/>
      <c r="J43" s="370">
        <v>15991</v>
      </c>
      <c r="K43" s="370">
        <v>2703</v>
      </c>
      <c r="L43" s="305"/>
      <c r="M43" s="305">
        <v>63511</v>
      </c>
      <c r="N43" s="370">
        <v>66214</v>
      </c>
      <c r="O43" s="370"/>
      <c r="P43" s="305"/>
      <c r="Q43" s="305"/>
      <c r="R43" s="370"/>
      <c r="S43" s="370"/>
      <c r="T43" s="305"/>
      <c r="U43" s="305"/>
      <c r="V43" s="370"/>
      <c r="W43" s="370">
        <v>82205</v>
      </c>
      <c r="X43" s="305"/>
      <c r="Y43" s="370">
        <v>82205</v>
      </c>
      <c r="Z43" s="371"/>
      <c r="AA43" s="303"/>
    </row>
    <row r="44" spans="1:27" ht="12.75">
      <c r="A44" s="361" t="s">
        <v>252</v>
      </c>
      <c r="B44" s="136"/>
      <c r="C44" s="60">
        <v>665145</v>
      </c>
      <c r="D44" s="368"/>
      <c r="E44" s="54"/>
      <c r="F44" s="53"/>
      <c r="G44" s="53">
        <v>14800</v>
      </c>
      <c r="H44" s="54">
        <v>17829</v>
      </c>
      <c r="I44" s="54">
        <v>40158</v>
      </c>
      <c r="J44" s="53">
        <v>72787</v>
      </c>
      <c r="K44" s="53">
        <v>3443</v>
      </c>
      <c r="L44" s="54">
        <v>1865</v>
      </c>
      <c r="M44" s="54">
        <v>29616</v>
      </c>
      <c r="N44" s="53">
        <v>34924</v>
      </c>
      <c r="O44" s="53"/>
      <c r="P44" s="54"/>
      <c r="Q44" s="54"/>
      <c r="R44" s="53"/>
      <c r="S44" s="53"/>
      <c r="T44" s="54"/>
      <c r="U44" s="54"/>
      <c r="V44" s="53"/>
      <c r="W44" s="53">
        <v>107711</v>
      </c>
      <c r="X44" s="54"/>
      <c r="Y44" s="53">
        <v>107711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13629000</v>
      </c>
      <c r="F48" s="53">
        <v>13629000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6814500</v>
      </c>
      <c r="Y48" s="53">
        <v>-6814500</v>
      </c>
      <c r="Z48" s="94">
        <v>-100</v>
      </c>
      <c r="AA48" s="95">
        <v>13629000</v>
      </c>
    </row>
    <row r="49" spans="1:27" ht="12.75">
      <c r="A49" s="361" t="s">
        <v>93</v>
      </c>
      <c r="B49" s="136"/>
      <c r="C49" s="54">
        <v>955211</v>
      </c>
      <c r="D49" s="368"/>
      <c r="E49" s="54"/>
      <c r="F49" s="53"/>
      <c r="G49" s="53">
        <v>3010</v>
      </c>
      <c r="H49" s="54">
        <v>20447</v>
      </c>
      <c r="I49" s="54">
        <v>26028</v>
      </c>
      <c r="J49" s="53">
        <v>49485</v>
      </c>
      <c r="K49" s="53"/>
      <c r="L49" s="54"/>
      <c r="M49" s="54">
        <v>23445</v>
      </c>
      <c r="N49" s="53">
        <v>23445</v>
      </c>
      <c r="O49" s="53"/>
      <c r="P49" s="54"/>
      <c r="Q49" s="54"/>
      <c r="R49" s="53"/>
      <c r="S49" s="53"/>
      <c r="T49" s="54"/>
      <c r="U49" s="54"/>
      <c r="V49" s="53"/>
      <c r="W49" s="53">
        <v>72930</v>
      </c>
      <c r="X49" s="54"/>
      <c r="Y49" s="53">
        <v>72930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255000</v>
      </c>
      <c r="D57" s="344">
        <f aca="true" t="shared" si="13" ref="D57:AA57">+D58</f>
        <v>0</v>
      </c>
      <c r="E57" s="343">
        <f t="shared" si="13"/>
        <v>1640000</v>
      </c>
      <c r="F57" s="345">
        <f t="shared" si="13"/>
        <v>1640000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820000</v>
      </c>
      <c r="Y57" s="345">
        <f t="shared" si="13"/>
        <v>-820000</v>
      </c>
      <c r="Z57" s="336">
        <f>+IF(X57&lt;&gt;0,+(Y57/X57)*100,0)</f>
        <v>-100</v>
      </c>
      <c r="AA57" s="350">
        <f t="shared" si="13"/>
        <v>1640000</v>
      </c>
    </row>
    <row r="58" spans="1:27" ht="12.75">
      <c r="A58" s="361" t="s">
        <v>218</v>
      </c>
      <c r="B58" s="136"/>
      <c r="C58" s="60">
        <v>255000</v>
      </c>
      <c r="D58" s="340"/>
      <c r="E58" s="60">
        <v>1640000</v>
      </c>
      <c r="F58" s="59">
        <v>1640000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820000</v>
      </c>
      <c r="Y58" s="59">
        <v>-820000</v>
      </c>
      <c r="Z58" s="61">
        <v>-100</v>
      </c>
      <c r="AA58" s="62">
        <v>1640000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67632066</v>
      </c>
      <c r="D60" s="346">
        <f t="shared" si="14"/>
        <v>0</v>
      </c>
      <c r="E60" s="219">
        <f t="shared" si="14"/>
        <v>32876480</v>
      </c>
      <c r="F60" s="264">
        <f t="shared" si="14"/>
        <v>32876480</v>
      </c>
      <c r="G60" s="264">
        <f t="shared" si="14"/>
        <v>37373</v>
      </c>
      <c r="H60" s="219">
        <f t="shared" si="14"/>
        <v>81880</v>
      </c>
      <c r="I60" s="219">
        <f t="shared" si="14"/>
        <v>614447</v>
      </c>
      <c r="J60" s="264">
        <f t="shared" si="14"/>
        <v>733700</v>
      </c>
      <c r="K60" s="264">
        <f t="shared" si="14"/>
        <v>1870461</v>
      </c>
      <c r="L60" s="219">
        <f t="shared" si="14"/>
        <v>495275</v>
      </c>
      <c r="M60" s="219">
        <f t="shared" si="14"/>
        <v>2606424</v>
      </c>
      <c r="N60" s="264">
        <f t="shared" si="14"/>
        <v>4972160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5705860</v>
      </c>
      <c r="X60" s="219">
        <f t="shared" si="14"/>
        <v>16438240</v>
      </c>
      <c r="Y60" s="264">
        <f t="shared" si="14"/>
        <v>-10732380</v>
      </c>
      <c r="Z60" s="337">
        <f>+IF(X60&lt;&gt;0,+(Y60/X60)*100,0)</f>
        <v>-65.28910637635173</v>
      </c>
      <c r="AA60" s="232">
        <f>+AA57+AA54+AA51+AA40+AA37+AA34+AA22+AA5</f>
        <v>32876480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26742879</v>
      </c>
      <c r="D5" s="357">
        <f t="shared" si="0"/>
        <v>0</v>
      </c>
      <c r="E5" s="356">
        <f t="shared" si="0"/>
        <v>69975520</v>
      </c>
      <c r="F5" s="358">
        <f t="shared" si="0"/>
        <v>69975520</v>
      </c>
      <c r="G5" s="358">
        <f t="shared" si="0"/>
        <v>0</v>
      </c>
      <c r="H5" s="356">
        <f t="shared" si="0"/>
        <v>4556145</v>
      </c>
      <c r="I5" s="356">
        <f t="shared" si="0"/>
        <v>5467114</v>
      </c>
      <c r="J5" s="358">
        <f t="shared" si="0"/>
        <v>10023259</v>
      </c>
      <c r="K5" s="358">
        <f t="shared" si="0"/>
        <v>3326287</v>
      </c>
      <c r="L5" s="356">
        <f t="shared" si="0"/>
        <v>3979426</v>
      </c>
      <c r="M5" s="356">
        <f t="shared" si="0"/>
        <v>5515899</v>
      </c>
      <c r="N5" s="358">
        <f t="shared" si="0"/>
        <v>12821612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22844871</v>
      </c>
      <c r="X5" s="356">
        <f t="shared" si="0"/>
        <v>34987760</v>
      </c>
      <c r="Y5" s="358">
        <f t="shared" si="0"/>
        <v>-12142889</v>
      </c>
      <c r="Z5" s="359">
        <f>+IF(X5&lt;&gt;0,+(Y5/X5)*100,0)</f>
        <v>-34.706105792425696</v>
      </c>
      <c r="AA5" s="360">
        <f>+AA6+AA8+AA11+AA13+AA15</f>
        <v>69975520</v>
      </c>
    </row>
    <row r="6" spans="1:27" ht="12.75">
      <c r="A6" s="361" t="s">
        <v>206</v>
      </c>
      <c r="B6" s="142"/>
      <c r="C6" s="60">
        <f>+C7</f>
        <v>4889133</v>
      </c>
      <c r="D6" s="340">
        <f aca="true" t="shared" si="1" ref="D6:AA6">+D7</f>
        <v>0</v>
      </c>
      <c r="E6" s="60">
        <f t="shared" si="1"/>
        <v>18225520</v>
      </c>
      <c r="F6" s="59">
        <f t="shared" si="1"/>
        <v>18225520</v>
      </c>
      <c r="G6" s="59">
        <f t="shared" si="1"/>
        <v>0</v>
      </c>
      <c r="H6" s="60">
        <f t="shared" si="1"/>
        <v>4224943</v>
      </c>
      <c r="I6" s="60">
        <f t="shared" si="1"/>
        <v>0</v>
      </c>
      <c r="J6" s="59">
        <f t="shared" si="1"/>
        <v>4224943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4224943</v>
      </c>
      <c r="X6" s="60">
        <f t="shared" si="1"/>
        <v>9112760</v>
      </c>
      <c r="Y6" s="59">
        <f t="shared" si="1"/>
        <v>-4887817</v>
      </c>
      <c r="Z6" s="61">
        <f>+IF(X6&lt;&gt;0,+(Y6/X6)*100,0)</f>
        <v>-53.63706495068453</v>
      </c>
      <c r="AA6" s="62">
        <f t="shared" si="1"/>
        <v>18225520</v>
      </c>
    </row>
    <row r="7" spans="1:27" ht="12.75">
      <c r="A7" s="291" t="s">
        <v>230</v>
      </c>
      <c r="B7" s="142"/>
      <c r="C7" s="60">
        <v>4889133</v>
      </c>
      <c r="D7" s="340"/>
      <c r="E7" s="60">
        <v>18225520</v>
      </c>
      <c r="F7" s="59">
        <v>18225520</v>
      </c>
      <c r="G7" s="59"/>
      <c r="H7" s="60">
        <v>4224943</v>
      </c>
      <c r="I7" s="60"/>
      <c r="J7" s="59">
        <v>4224943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4224943</v>
      </c>
      <c r="X7" s="60">
        <v>9112760</v>
      </c>
      <c r="Y7" s="59">
        <v>-4887817</v>
      </c>
      <c r="Z7" s="61">
        <v>-53.64</v>
      </c>
      <c r="AA7" s="62">
        <v>18225520</v>
      </c>
    </row>
    <row r="8" spans="1:27" ht="12.75">
      <c r="A8" s="361" t="s">
        <v>207</v>
      </c>
      <c r="B8" s="142"/>
      <c r="C8" s="60">
        <f aca="true" t="shared" si="2" ref="C8:Y8">SUM(C9:C10)</f>
        <v>783995</v>
      </c>
      <c r="D8" s="340">
        <f t="shared" si="2"/>
        <v>0</v>
      </c>
      <c r="E8" s="60">
        <f t="shared" si="2"/>
        <v>5650000</v>
      </c>
      <c r="F8" s="59">
        <f t="shared" si="2"/>
        <v>5650000</v>
      </c>
      <c r="G8" s="59">
        <f t="shared" si="2"/>
        <v>0</v>
      </c>
      <c r="H8" s="60">
        <f t="shared" si="2"/>
        <v>237870</v>
      </c>
      <c r="I8" s="60">
        <f t="shared" si="2"/>
        <v>706397</v>
      </c>
      <c r="J8" s="59">
        <f t="shared" si="2"/>
        <v>944267</v>
      </c>
      <c r="K8" s="59">
        <f t="shared" si="2"/>
        <v>0</v>
      </c>
      <c r="L8" s="60">
        <f t="shared" si="2"/>
        <v>302519</v>
      </c>
      <c r="M8" s="60">
        <f t="shared" si="2"/>
        <v>0</v>
      </c>
      <c r="N8" s="59">
        <f t="shared" si="2"/>
        <v>302519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1246786</v>
      </c>
      <c r="X8" s="60">
        <f t="shared" si="2"/>
        <v>2825000</v>
      </c>
      <c r="Y8" s="59">
        <f t="shared" si="2"/>
        <v>-1578214</v>
      </c>
      <c r="Z8" s="61">
        <f>+IF(X8&lt;&gt;0,+(Y8/X8)*100,0)</f>
        <v>-55.86598230088495</v>
      </c>
      <c r="AA8" s="62">
        <f>SUM(AA9:AA10)</f>
        <v>5650000</v>
      </c>
    </row>
    <row r="9" spans="1:27" ht="12.75">
      <c r="A9" s="291" t="s">
        <v>231</v>
      </c>
      <c r="B9" s="142"/>
      <c r="C9" s="60">
        <v>783995</v>
      </c>
      <c r="D9" s="340"/>
      <c r="E9" s="60">
        <v>5650000</v>
      </c>
      <c r="F9" s="59">
        <v>5650000</v>
      </c>
      <c r="G9" s="59"/>
      <c r="H9" s="60">
        <v>237870</v>
      </c>
      <c r="I9" s="60">
        <v>706397</v>
      </c>
      <c r="J9" s="59">
        <v>944267</v>
      </c>
      <c r="K9" s="59"/>
      <c r="L9" s="60">
        <v>302519</v>
      </c>
      <c r="M9" s="60"/>
      <c r="N9" s="59">
        <v>302519</v>
      </c>
      <c r="O9" s="59"/>
      <c r="P9" s="60"/>
      <c r="Q9" s="60"/>
      <c r="R9" s="59"/>
      <c r="S9" s="59"/>
      <c r="T9" s="60"/>
      <c r="U9" s="60"/>
      <c r="V9" s="59"/>
      <c r="W9" s="59">
        <v>1246786</v>
      </c>
      <c r="X9" s="60">
        <v>2825000</v>
      </c>
      <c r="Y9" s="59">
        <v>-1578214</v>
      </c>
      <c r="Z9" s="61">
        <v>-55.87</v>
      </c>
      <c r="AA9" s="62">
        <v>5650000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17801543</v>
      </c>
      <c r="D11" s="363">
        <f aca="true" t="shared" si="3" ref="D11:AA11">+D12</f>
        <v>0</v>
      </c>
      <c r="E11" s="362">
        <f t="shared" si="3"/>
        <v>32910000</v>
      </c>
      <c r="F11" s="364">
        <f t="shared" si="3"/>
        <v>32910000</v>
      </c>
      <c r="G11" s="364">
        <f t="shared" si="3"/>
        <v>0</v>
      </c>
      <c r="H11" s="362">
        <f t="shared" si="3"/>
        <v>93332</v>
      </c>
      <c r="I11" s="362">
        <f t="shared" si="3"/>
        <v>4169937</v>
      </c>
      <c r="J11" s="364">
        <f t="shared" si="3"/>
        <v>4263269</v>
      </c>
      <c r="K11" s="364">
        <f t="shared" si="3"/>
        <v>3003760</v>
      </c>
      <c r="L11" s="362">
        <f t="shared" si="3"/>
        <v>2550275</v>
      </c>
      <c r="M11" s="362">
        <f t="shared" si="3"/>
        <v>3686428</v>
      </c>
      <c r="N11" s="364">
        <f t="shared" si="3"/>
        <v>9240463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13503732</v>
      </c>
      <c r="X11" s="362">
        <f t="shared" si="3"/>
        <v>16455000</v>
      </c>
      <c r="Y11" s="364">
        <f t="shared" si="3"/>
        <v>-2951268</v>
      </c>
      <c r="Z11" s="365">
        <f>+IF(X11&lt;&gt;0,+(Y11/X11)*100,0)</f>
        <v>-17.93538742023701</v>
      </c>
      <c r="AA11" s="366">
        <f t="shared" si="3"/>
        <v>32910000</v>
      </c>
    </row>
    <row r="12" spans="1:27" ht="12.75">
      <c r="A12" s="291" t="s">
        <v>233</v>
      </c>
      <c r="B12" s="136"/>
      <c r="C12" s="60">
        <v>17801543</v>
      </c>
      <c r="D12" s="340"/>
      <c r="E12" s="60">
        <v>32910000</v>
      </c>
      <c r="F12" s="59">
        <v>32910000</v>
      </c>
      <c r="G12" s="59"/>
      <c r="H12" s="60">
        <v>93332</v>
      </c>
      <c r="I12" s="60">
        <v>4169937</v>
      </c>
      <c r="J12" s="59">
        <v>4263269</v>
      </c>
      <c r="K12" s="59">
        <v>3003760</v>
      </c>
      <c r="L12" s="60">
        <v>2550275</v>
      </c>
      <c r="M12" s="60">
        <v>3686428</v>
      </c>
      <c r="N12" s="59">
        <v>9240463</v>
      </c>
      <c r="O12" s="59"/>
      <c r="P12" s="60"/>
      <c r="Q12" s="60"/>
      <c r="R12" s="59"/>
      <c r="S12" s="59"/>
      <c r="T12" s="60"/>
      <c r="U12" s="60"/>
      <c r="V12" s="59"/>
      <c r="W12" s="59">
        <v>13503732</v>
      </c>
      <c r="X12" s="60">
        <v>16455000</v>
      </c>
      <c r="Y12" s="59">
        <v>-2951268</v>
      </c>
      <c r="Z12" s="61">
        <v>-17.94</v>
      </c>
      <c r="AA12" s="62">
        <v>32910000</v>
      </c>
    </row>
    <row r="13" spans="1:27" ht="12.75">
      <c r="A13" s="361" t="s">
        <v>209</v>
      </c>
      <c r="B13" s="136"/>
      <c r="C13" s="275">
        <f>+C14</f>
        <v>3268208</v>
      </c>
      <c r="D13" s="341">
        <f aca="true" t="shared" si="4" ref="D13:AA13">+D14</f>
        <v>0</v>
      </c>
      <c r="E13" s="275">
        <f t="shared" si="4"/>
        <v>10190000</v>
      </c>
      <c r="F13" s="342">
        <f t="shared" si="4"/>
        <v>10190000</v>
      </c>
      <c r="G13" s="342">
        <f t="shared" si="4"/>
        <v>0</v>
      </c>
      <c r="H13" s="275">
        <f t="shared" si="4"/>
        <v>0</v>
      </c>
      <c r="I13" s="275">
        <f t="shared" si="4"/>
        <v>590780</v>
      </c>
      <c r="J13" s="342">
        <f t="shared" si="4"/>
        <v>590780</v>
      </c>
      <c r="K13" s="342">
        <f t="shared" si="4"/>
        <v>322527</v>
      </c>
      <c r="L13" s="275">
        <f t="shared" si="4"/>
        <v>1126632</v>
      </c>
      <c r="M13" s="275">
        <f t="shared" si="4"/>
        <v>1829471</v>
      </c>
      <c r="N13" s="342">
        <f t="shared" si="4"/>
        <v>3278630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3869410</v>
      </c>
      <c r="X13" s="275">
        <f t="shared" si="4"/>
        <v>5095000</v>
      </c>
      <c r="Y13" s="342">
        <f t="shared" si="4"/>
        <v>-1225590</v>
      </c>
      <c r="Z13" s="335">
        <f>+IF(X13&lt;&gt;0,+(Y13/X13)*100,0)</f>
        <v>-24.05475956820412</v>
      </c>
      <c r="AA13" s="273">
        <f t="shared" si="4"/>
        <v>10190000</v>
      </c>
    </row>
    <row r="14" spans="1:27" ht="12.75">
      <c r="A14" s="291" t="s">
        <v>234</v>
      </c>
      <c r="B14" s="136"/>
      <c r="C14" s="60">
        <v>3268208</v>
      </c>
      <c r="D14" s="340"/>
      <c r="E14" s="60">
        <v>10190000</v>
      </c>
      <c r="F14" s="59">
        <v>10190000</v>
      </c>
      <c r="G14" s="59"/>
      <c r="H14" s="60"/>
      <c r="I14" s="60">
        <v>590780</v>
      </c>
      <c r="J14" s="59">
        <v>590780</v>
      </c>
      <c r="K14" s="59">
        <v>322527</v>
      </c>
      <c r="L14" s="60">
        <v>1126632</v>
      </c>
      <c r="M14" s="60">
        <v>1829471</v>
      </c>
      <c r="N14" s="59">
        <v>3278630</v>
      </c>
      <c r="O14" s="59"/>
      <c r="P14" s="60"/>
      <c r="Q14" s="60"/>
      <c r="R14" s="59"/>
      <c r="S14" s="59"/>
      <c r="T14" s="60"/>
      <c r="U14" s="60"/>
      <c r="V14" s="59"/>
      <c r="W14" s="59">
        <v>3869410</v>
      </c>
      <c r="X14" s="60">
        <v>5095000</v>
      </c>
      <c r="Y14" s="59">
        <v>-1225590</v>
      </c>
      <c r="Z14" s="61">
        <v>-24.05</v>
      </c>
      <c r="AA14" s="62">
        <v>10190000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3000000</v>
      </c>
    </row>
    <row r="16" spans="1:27" ht="12.75">
      <c r="A16" s="291" t="s">
        <v>235</v>
      </c>
      <c r="B16" s="300"/>
      <c r="C16" s="60"/>
      <c r="D16" s="340"/>
      <c r="E16" s="60">
        <v>3000000</v>
      </c>
      <c r="F16" s="59">
        <v>3000000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1500000</v>
      </c>
      <c r="Y16" s="59">
        <v>-1500000</v>
      </c>
      <c r="Z16" s="61">
        <v>-100</v>
      </c>
      <c r="AA16" s="62">
        <v>3000000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5681914</v>
      </c>
      <c r="D22" s="344">
        <f t="shared" si="6"/>
        <v>0</v>
      </c>
      <c r="E22" s="343">
        <f t="shared" si="6"/>
        <v>4000000</v>
      </c>
      <c r="F22" s="345">
        <f t="shared" si="6"/>
        <v>4000000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2000000</v>
      </c>
      <c r="Y22" s="345">
        <f t="shared" si="6"/>
        <v>-2000000</v>
      </c>
      <c r="Z22" s="336">
        <f>+IF(X22&lt;&gt;0,+(Y22/X22)*100,0)</f>
        <v>-100</v>
      </c>
      <c r="AA22" s="350">
        <f>SUM(AA23:AA32)</f>
        <v>4000000</v>
      </c>
    </row>
    <row r="23" spans="1:27" ht="12.75">
      <c r="A23" s="361" t="s">
        <v>238</v>
      </c>
      <c r="B23" s="142"/>
      <c r="C23" s="60"/>
      <c r="D23" s="340"/>
      <c r="E23" s="60">
        <v>2500000</v>
      </c>
      <c r="F23" s="59">
        <v>2500000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1250000</v>
      </c>
      <c r="Y23" s="59">
        <v>-1250000</v>
      </c>
      <c r="Z23" s="61">
        <v>-100</v>
      </c>
      <c r="AA23" s="62">
        <v>2500000</v>
      </c>
    </row>
    <row r="24" spans="1:27" ht="12.75">
      <c r="A24" s="361" t="s">
        <v>239</v>
      </c>
      <c r="B24" s="142"/>
      <c r="C24" s="60">
        <v>4753199</v>
      </c>
      <c r="D24" s="340"/>
      <c r="E24" s="60">
        <v>2600000</v>
      </c>
      <c r="F24" s="59">
        <v>2600000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1300000</v>
      </c>
      <c r="Y24" s="59">
        <v>-1300000</v>
      </c>
      <c r="Z24" s="61">
        <v>-100</v>
      </c>
      <c r="AA24" s="62">
        <v>2600000</v>
      </c>
    </row>
    <row r="25" spans="1:27" ht="12.75">
      <c r="A25" s="361" t="s">
        <v>240</v>
      </c>
      <c r="B25" s="142"/>
      <c r="C25" s="60"/>
      <c r="D25" s="340"/>
      <c r="E25" s="60">
        <v>-3277480</v>
      </c>
      <c r="F25" s="59">
        <v>-3277480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-1638740</v>
      </c>
      <c r="Y25" s="59">
        <v>1638740</v>
      </c>
      <c r="Z25" s="61">
        <v>-100</v>
      </c>
      <c r="AA25" s="62">
        <v>-3277480</v>
      </c>
    </row>
    <row r="26" spans="1:27" ht="12.75">
      <c r="A26" s="361" t="s">
        <v>241</v>
      </c>
      <c r="B26" s="302"/>
      <c r="C26" s="362">
        <v>928715</v>
      </c>
      <c r="D26" s="363"/>
      <c r="E26" s="362">
        <v>1900000</v>
      </c>
      <c r="F26" s="364">
        <v>1900000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950000</v>
      </c>
      <c r="Y26" s="364">
        <v>-950000</v>
      </c>
      <c r="Z26" s="365">
        <v>-100</v>
      </c>
      <c r="AA26" s="366">
        <v>1900000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277480</v>
      </c>
      <c r="F32" s="59">
        <v>277480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138740</v>
      </c>
      <c r="Y32" s="59">
        <v>-138740</v>
      </c>
      <c r="Z32" s="61">
        <v>-100</v>
      </c>
      <c r="AA32" s="62">
        <v>277480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150000</v>
      </c>
      <c r="F37" s="345">
        <f t="shared" si="8"/>
        <v>150000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75000</v>
      </c>
      <c r="Y37" s="345">
        <f t="shared" si="8"/>
        <v>-75000</v>
      </c>
      <c r="Z37" s="336">
        <f>+IF(X37&lt;&gt;0,+(Y37/X37)*100,0)</f>
        <v>-100</v>
      </c>
      <c r="AA37" s="350">
        <f t="shared" si="8"/>
        <v>150000</v>
      </c>
    </row>
    <row r="38" spans="1:27" ht="12.75">
      <c r="A38" s="361" t="s">
        <v>214</v>
      </c>
      <c r="B38" s="142"/>
      <c r="C38" s="60"/>
      <c r="D38" s="340"/>
      <c r="E38" s="60">
        <v>150000</v>
      </c>
      <c r="F38" s="59">
        <v>150000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75000</v>
      </c>
      <c r="Y38" s="59">
        <v>-75000</v>
      </c>
      <c r="Z38" s="61">
        <v>-100</v>
      </c>
      <c r="AA38" s="62">
        <v>150000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1590043</v>
      </c>
      <c r="D40" s="344">
        <f t="shared" si="9"/>
        <v>0</v>
      </c>
      <c r="E40" s="343">
        <f t="shared" si="9"/>
        <v>3160000</v>
      </c>
      <c r="F40" s="345">
        <f t="shared" si="9"/>
        <v>3160000</v>
      </c>
      <c r="G40" s="345">
        <f t="shared" si="9"/>
        <v>0</v>
      </c>
      <c r="H40" s="343">
        <f t="shared" si="9"/>
        <v>8998</v>
      </c>
      <c r="I40" s="343">
        <f t="shared" si="9"/>
        <v>29614</v>
      </c>
      <c r="J40" s="345">
        <f t="shared" si="9"/>
        <v>38612</v>
      </c>
      <c r="K40" s="345">
        <f t="shared" si="9"/>
        <v>3217</v>
      </c>
      <c r="L40" s="343">
        <f t="shared" si="9"/>
        <v>111716</v>
      </c>
      <c r="M40" s="343">
        <f t="shared" si="9"/>
        <v>44024</v>
      </c>
      <c r="N40" s="345">
        <f t="shared" si="9"/>
        <v>158957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197569</v>
      </c>
      <c r="X40" s="343">
        <f t="shared" si="9"/>
        <v>1580000</v>
      </c>
      <c r="Y40" s="345">
        <f t="shared" si="9"/>
        <v>-1382431</v>
      </c>
      <c r="Z40" s="336">
        <f>+IF(X40&lt;&gt;0,+(Y40/X40)*100,0)</f>
        <v>-87.4956329113924</v>
      </c>
      <c r="AA40" s="350">
        <f>SUM(AA41:AA49)</f>
        <v>3160000</v>
      </c>
    </row>
    <row r="41" spans="1:27" ht="12.75">
      <c r="A41" s="361" t="s">
        <v>249</v>
      </c>
      <c r="B41" s="142"/>
      <c r="C41" s="362">
        <v>1316276</v>
      </c>
      <c r="D41" s="363"/>
      <c r="E41" s="362">
        <v>13430000</v>
      </c>
      <c r="F41" s="364">
        <v>13430000</v>
      </c>
      <c r="G41" s="364"/>
      <c r="H41" s="362"/>
      <c r="I41" s="362"/>
      <c r="J41" s="364"/>
      <c r="K41" s="364"/>
      <c r="L41" s="362"/>
      <c r="M41" s="362">
        <v>1130</v>
      </c>
      <c r="N41" s="364">
        <v>1130</v>
      </c>
      <c r="O41" s="364"/>
      <c r="P41" s="362"/>
      <c r="Q41" s="362"/>
      <c r="R41" s="364"/>
      <c r="S41" s="364"/>
      <c r="T41" s="362"/>
      <c r="U41" s="362"/>
      <c r="V41" s="364"/>
      <c r="W41" s="364">
        <v>1130</v>
      </c>
      <c r="X41" s="362">
        <v>6715000</v>
      </c>
      <c r="Y41" s="364">
        <v>-6713870</v>
      </c>
      <c r="Z41" s="365">
        <v>-99.98</v>
      </c>
      <c r="AA41" s="366">
        <v>13430000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10700</v>
      </c>
      <c r="D43" s="369"/>
      <c r="E43" s="305">
        <v>2015000</v>
      </c>
      <c r="F43" s="370">
        <v>2015000</v>
      </c>
      <c r="G43" s="370"/>
      <c r="H43" s="305"/>
      <c r="I43" s="305">
        <v>26050</v>
      </c>
      <c r="J43" s="370">
        <v>26050</v>
      </c>
      <c r="K43" s="370"/>
      <c r="L43" s="305">
        <v>111716</v>
      </c>
      <c r="M43" s="305">
        <v>42894</v>
      </c>
      <c r="N43" s="370">
        <v>154610</v>
      </c>
      <c r="O43" s="370"/>
      <c r="P43" s="305"/>
      <c r="Q43" s="305"/>
      <c r="R43" s="370"/>
      <c r="S43" s="370"/>
      <c r="T43" s="305"/>
      <c r="U43" s="305"/>
      <c r="V43" s="370"/>
      <c r="W43" s="370">
        <v>180660</v>
      </c>
      <c r="X43" s="305">
        <v>1007500</v>
      </c>
      <c r="Y43" s="370">
        <v>-826840</v>
      </c>
      <c r="Z43" s="371">
        <v>-82.07</v>
      </c>
      <c r="AA43" s="303">
        <v>2015000</v>
      </c>
    </row>
    <row r="44" spans="1:27" ht="12.75">
      <c r="A44" s="361" t="s">
        <v>252</v>
      </c>
      <c r="B44" s="136"/>
      <c r="C44" s="60">
        <v>263067</v>
      </c>
      <c r="D44" s="368"/>
      <c r="E44" s="54">
        <v>1904000</v>
      </c>
      <c r="F44" s="53">
        <v>1904000</v>
      </c>
      <c r="G44" s="53"/>
      <c r="H44" s="54">
        <v>8998</v>
      </c>
      <c r="I44" s="54">
        <v>3564</v>
      </c>
      <c r="J44" s="53">
        <v>12562</v>
      </c>
      <c r="K44" s="53">
        <v>3217</v>
      </c>
      <c r="L44" s="54"/>
      <c r="M44" s="54"/>
      <c r="N44" s="53">
        <v>3217</v>
      </c>
      <c r="O44" s="53"/>
      <c r="P44" s="54"/>
      <c r="Q44" s="54"/>
      <c r="R44" s="53"/>
      <c r="S44" s="53"/>
      <c r="T44" s="54"/>
      <c r="U44" s="54"/>
      <c r="V44" s="53"/>
      <c r="W44" s="53">
        <v>15779</v>
      </c>
      <c r="X44" s="54">
        <v>952000</v>
      </c>
      <c r="Y44" s="53">
        <v>-936221</v>
      </c>
      <c r="Z44" s="94">
        <v>-98.34</v>
      </c>
      <c r="AA44" s="95">
        <v>1904000</v>
      </c>
    </row>
    <row r="45" spans="1:27" ht="12.75">
      <c r="A45" s="361" t="s">
        <v>253</v>
      </c>
      <c r="B45" s="136"/>
      <c r="C45" s="60"/>
      <c r="D45" s="368"/>
      <c r="E45" s="54">
        <v>-1360000</v>
      </c>
      <c r="F45" s="53">
        <v>-1360000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-680000</v>
      </c>
      <c r="Y45" s="53">
        <v>680000</v>
      </c>
      <c r="Z45" s="94">
        <v>-100</v>
      </c>
      <c r="AA45" s="95">
        <v>-1360000</v>
      </c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-950000</v>
      </c>
      <c r="F47" s="53">
        <v>-950000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-475000</v>
      </c>
      <c r="Y47" s="53">
        <v>475000</v>
      </c>
      <c r="Z47" s="94">
        <v>-100</v>
      </c>
      <c r="AA47" s="95">
        <v>-950000</v>
      </c>
    </row>
    <row r="48" spans="1:27" ht="12.75">
      <c r="A48" s="361" t="s">
        <v>256</v>
      </c>
      <c r="B48" s="136"/>
      <c r="C48" s="60"/>
      <c r="D48" s="368"/>
      <c r="E48" s="54">
        <v>-13629000</v>
      </c>
      <c r="F48" s="53">
        <v>-13629000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-6814500</v>
      </c>
      <c r="Y48" s="53">
        <v>6814500</v>
      </c>
      <c r="Z48" s="94">
        <v>-100</v>
      </c>
      <c r="AA48" s="95">
        <v>-13629000</v>
      </c>
    </row>
    <row r="49" spans="1:27" ht="12.75">
      <c r="A49" s="361" t="s">
        <v>93</v>
      </c>
      <c r="B49" s="136"/>
      <c r="C49" s="54"/>
      <c r="D49" s="368"/>
      <c r="E49" s="54">
        <v>1750000</v>
      </c>
      <c r="F49" s="53">
        <v>1750000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875000</v>
      </c>
      <c r="Y49" s="53">
        <v>-875000</v>
      </c>
      <c r="Z49" s="94">
        <v>-100</v>
      </c>
      <c r="AA49" s="95">
        <v>1750000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34014836</v>
      </c>
      <c r="D60" s="346">
        <f t="shared" si="14"/>
        <v>0</v>
      </c>
      <c r="E60" s="219">
        <f t="shared" si="14"/>
        <v>77285520</v>
      </c>
      <c r="F60" s="264">
        <f t="shared" si="14"/>
        <v>77285520</v>
      </c>
      <c r="G60" s="264">
        <f t="shared" si="14"/>
        <v>0</v>
      </c>
      <c r="H60" s="219">
        <f t="shared" si="14"/>
        <v>4565143</v>
      </c>
      <c r="I60" s="219">
        <f t="shared" si="14"/>
        <v>5496728</v>
      </c>
      <c r="J60" s="264">
        <f t="shared" si="14"/>
        <v>10061871</v>
      </c>
      <c r="K60" s="264">
        <f t="shared" si="14"/>
        <v>3329504</v>
      </c>
      <c r="L60" s="219">
        <f t="shared" si="14"/>
        <v>4091142</v>
      </c>
      <c r="M60" s="219">
        <f t="shared" si="14"/>
        <v>5559923</v>
      </c>
      <c r="N60" s="264">
        <f t="shared" si="14"/>
        <v>12980569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23042440</v>
      </c>
      <c r="X60" s="219">
        <f t="shared" si="14"/>
        <v>38642760</v>
      </c>
      <c r="Y60" s="264">
        <f t="shared" si="14"/>
        <v>-15600320</v>
      </c>
      <c r="Z60" s="337">
        <f>+IF(X60&lt;&gt;0,+(Y60/X60)*100,0)</f>
        <v>-40.370615349421215</v>
      </c>
      <c r="AA60" s="232">
        <f>+AA57+AA54+AA51+AA40+AA37+AA34+AA22+AA5</f>
        <v>77285520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2019-01-31T13:26:01Z</dcterms:created>
  <dcterms:modified xsi:type="dcterms:W3CDTF">2019-01-31T13:26:05Z</dcterms:modified>
  <cp:category/>
  <cp:version/>
  <cp:contentType/>
  <cp:contentStatus/>
</cp:coreProperties>
</file>