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<sst xmlns="http://schemas.openxmlformats.org/spreadsheetml/2006/main" count="859" uniqueCount="304">
  <si>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Lesedi(GT423)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</si>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</sst>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106472601</v>
      </c>
      <c r="C5" s="19">
        <v>0</v>
      </c>
      <c r="D5" s="59">
        <v>110157707</v>
      </c>
      <c r="E5" s="60">
        <v>110157707</v>
      </c>
      <c r="F5" s="60">
        <v>9139180</v>
      </c>
      <c r="G5" s="60">
        <v>9124034</v>
      </c>
      <c r="H5" s="60">
        <v>9146473</v>
      </c>
      <c r="I5" s="60">
        <v>27409687</v>
      </c>
      <c r="J5" s="60">
        <v>9140223</v>
      </c>
      <c r="K5" s="60">
        <v>9103507</v>
      </c>
      <c r="L5" s="60">
        <v>9020974</v>
      </c>
      <c r="M5" s="60">
        <v>27264704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54674391</v>
      </c>
      <c r="W5" s="60">
        <v>55078854</v>
      </c>
      <c r="X5" s="60">
        <v>-404463</v>
      </c>
      <c r="Y5" s="61">
        <v>-0.73</v>
      </c>
      <c r="Z5" s="62">
        <v>110157707</v>
      </c>
    </row>
    <row r="6" spans="1:26" ht="12.75">
      <c r="A6" s="58" t="s">
        <v>32</v>
      </c>
      <c r="B6" s="19">
        <v>423210662</v>
      </c>
      <c r="C6" s="19">
        <v>0</v>
      </c>
      <c r="D6" s="59">
        <v>480402544</v>
      </c>
      <c r="E6" s="60">
        <v>480402544</v>
      </c>
      <c r="F6" s="60">
        <v>42480549</v>
      </c>
      <c r="G6" s="60">
        <v>44106424</v>
      </c>
      <c r="H6" s="60">
        <v>45335395</v>
      </c>
      <c r="I6" s="60">
        <v>131922368</v>
      </c>
      <c r="J6" s="60">
        <v>35186361</v>
      </c>
      <c r="K6" s="60">
        <v>41132453</v>
      </c>
      <c r="L6" s="60">
        <v>37454227</v>
      </c>
      <c r="M6" s="60">
        <v>113773041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245695409</v>
      </c>
      <c r="W6" s="60">
        <v>240201276</v>
      </c>
      <c r="X6" s="60">
        <v>5494133</v>
      </c>
      <c r="Y6" s="61">
        <v>2.29</v>
      </c>
      <c r="Z6" s="62">
        <v>480402544</v>
      </c>
    </row>
    <row r="7" spans="1:26" ht="12.75">
      <c r="A7" s="58" t="s">
        <v>33</v>
      </c>
      <c r="B7" s="19">
        <v>4487548</v>
      </c>
      <c r="C7" s="19">
        <v>0</v>
      </c>
      <c r="D7" s="59">
        <v>2000000</v>
      </c>
      <c r="E7" s="60">
        <v>2000000</v>
      </c>
      <c r="F7" s="60">
        <v>200747</v>
      </c>
      <c r="G7" s="60">
        <v>235115</v>
      </c>
      <c r="H7" s="60">
        <v>244351</v>
      </c>
      <c r="I7" s="60">
        <v>680213</v>
      </c>
      <c r="J7" s="60">
        <v>234460</v>
      </c>
      <c r="K7" s="60">
        <v>198058</v>
      </c>
      <c r="L7" s="60">
        <v>1196424</v>
      </c>
      <c r="M7" s="60">
        <v>1628942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2309155</v>
      </c>
      <c r="W7" s="60">
        <v>1000002</v>
      </c>
      <c r="X7" s="60">
        <v>1309153</v>
      </c>
      <c r="Y7" s="61">
        <v>130.92</v>
      </c>
      <c r="Z7" s="62">
        <v>2000000</v>
      </c>
    </row>
    <row r="8" spans="1:26" ht="12.75">
      <c r="A8" s="58" t="s">
        <v>34</v>
      </c>
      <c r="B8" s="19">
        <v>116357815</v>
      </c>
      <c r="C8" s="19">
        <v>0</v>
      </c>
      <c r="D8" s="59">
        <v>131121579</v>
      </c>
      <c r="E8" s="60">
        <v>131121579</v>
      </c>
      <c r="F8" s="60">
        <v>53225000</v>
      </c>
      <c r="G8" s="60">
        <v>0</v>
      </c>
      <c r="H8" s="60">
        <v>0</v>
      </c>
      <c r="I8" s="60">
        <v>53225000</v>
      </c>
      <c r="J8" s="60">
        <v>0</v>
      </c>
      <c r="K8" s="60">
        <v>0</v>
      </c>
      <c r="L8" s="60">
        <v>34858016</v>
      </c>
      <c r="M8" s="60">
        <v>34858016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88083016</v>
      </c>
      <c r="W8" s="60">
        <v>68060790</v>
      </c>
      <c r="X8" s="60">
        <v>20022226</v>
      </c>
      <c r="Y8" s="61">
        <v>29.42</v>
      </c>
      <c r="Z8" s="62">
        <v>131121579</v>
      </c>
    </row>
    <row r="9" spans="1:26" ht="12.75">
      <c r="A9" s="58" t="s">
        <v>35</v>
      </c>
      <c r="B9" s="19">
        <v>80798471</v>
      </c>
      <c r="C9" s="19">
        <v>0</v>
      </c>
      <c r="D9" s="59">
        <v>71276852</v>
      </c>
      <c r="E9" s="60">
        <v>71276852</v>
      </c>
      <c r="F9" s="60">
        <v>2767172</v>
      </c>
      <c r="G9" s="60">
        <v>2718178</v>
      </c>
      <c r="H9" s="60">
        <v>2665860</v>
      </c>
      <c r="I9" s="60">
        <v>8151210</v>
      </c>
      <c r="J9" s="60">
        <v>4313915</v>
      </c>
      <c r="K9" s="60">
        <v>3467419</v>
      </c>
      <c r="L9" s="60">
        <v>2645331</v>
      </c>
      <c r="M9" s="60">
        <v>10426665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18577875</v>
      </c>
      <c r="W9" s="60">
        <v>35638428</v>
      </c>
      <c r="X9" s="60">
        <v>-17060553</v>
      </c>
      <c r="Y9" s="61">
        <v>-47.87</v>
      </c>
      <c r="Z9" s="62">
        <v>71276852</v>
      </c>
    </row>
    <row r="10" spans="1:26" ht="22.5">
      <c r="A10" s="63" t="s">
        <v>279</v>
      </c>
      <c r="B10" s="64">
        <f>SUM(B5:B9)</f>
        <v>731327097</v>
      </c>
      <c r="C10" s="64">
        <f>SUM(C5:C9)</f>
        <v>0</v>
      </c>
      <c r="D10" s="65">
        <f aca="true" t="shared" si="0" ref="D10:Z10">SUM(D5:D9)</f>
        <v>794958682</v>
      </c>
      <c r="E10" s="66">
        <f t="shared" si="0"/>
        <v>794958682</v>
      </c>
      <c r="F10" s="66">
        <f t="shared" si="0"/>
        <v>107812648</v>
      </c>
      <c r="G10" s="66">
        <f t="shared" si="0"/>
        <v>56183751</v>
      </c>
      <c r="H10" s="66">
        <f t="shared" si="0"/>
        <v>57392079</v>
      </c>
      <c r="I10" s="66">
        <f t="shared" si="0"/>
        <v>221388478</v>
      </c>
      <c r="J10" s="66">
        <f t="shared" si="0"/>
        <v>48874959</v>
      </c>
      <c r="K10" s="66">
        <f t="shared" si="0"/>
        <v>53901437</v>
      </c>
      <c r="L10" s="66">
        <f t="shared" si="0"/>
        <v>85174972</v>
      </c>
      <c r="M10" s="66">
        <f t="shared" si="0"/>
        <v>187951368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409339846</v>
      </c>
      <c r="W10" s="66">
        <f t="shared" si="0"/>
        <v>399979350</v>
      </c>
      <c r="X10" s="66">
        <f t="shared" si="0"/>
        <v>9360496</v>
      </c>
      <c r="Y10" s="67">
        <f>+IF(W10&lt;&gt;0,(X10/W10)*100,0)</f>
        <v>2.3402448151385817</v>
      </c>
      <c r="Z10" s="68">
        <f t="shared" si="0"/>
        <v>794958682</v>
      </c>
    </row>
    <row r="11" spans="1:26" ht="12.75">
      <c r="A11" s="58" t="s">
        <v>37</v>
      </c>
      <c r="B11" s="19">
        <v>128952433</v>
      </c>
      <c r="C11" s="19">
        <v>0</v>
      </c>
      <c r="D11" s="59">
        <v>196166190</v>
      </c>
      <c r="E11" s="60">
        <v>196166190</v>
      </c>
      <c r="F11" s="60">
        <v>13307109</v>
      </c>
      <c r="G11" s="60">
        <v>13286237</v>
      </c>
      <c r="H11" s="60">
        <v>15559492</v>
      </c>
      <c r="I11" s="60">
        <v>42152838</v>
      </c>
      <c r="J11" s="60">
        <v>14086977</v>
      </c>
      <c r="K11" s="60">
        <v>14000692</v>
      </c>
      <c r="L11" s="60">
        <v>14305199</v>
      </c>
      <c r="M11" s="60">
        <v>42392868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84545706</v>
      </c>
      <c r="W11" s="60">
        <v>97583244</v>
      </c>
      <c r="X11" s="60">
        <v>-13037538</v>
      </c>
      <c r="Y11" s="61">
        <v>-13.36</v>
      </c>
      <c r="Z11" s="62">
        <v>196166190</v>
      </c>
    </row>
    <row r="12" spans="1:26" ht="12.75">
      <c r="A12" s="58" t="s">
        <v>38</v>
      </c>
      <c r="B12" s="19">
        <v>10666066</v>
      </c>
      <c r="C12" s="19">
        <v>0</v>
      </c>
      <c r="D12" s="59">
        <v>12091333</v>
      </c>
      <c r="E12" s="60">
        <v>12091333</v>
      </c>
      <c r="F12" s="60">
        <v>890879</v>
      </c>
      <c r="G12" s="60">
        <v>890879</v>
      </c>
      <c r="H12" s="60">
        <v>890879</v>
      </c>
      <c r="I12" s="60">
        <v>2672637</v>
      </c>
      <c r="J12" s="60">
        <v>890879</v>
      </c>
      <c r="K12" s="60">
        <v>890879</v>
      </c>
      <c r="L12" s="60">
        <v>890879</v>
      </c>
      <c r="M12" s="60">
        <v>2672637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5345274</v>
      </c>
      <c r="W12" s="60">
        <v>6045666</v>
      </c>
      <c r="X12" s="60">
        <v>-700392</v>
      </c>
      <c r="Y12" s="61">
        <v>-11.59</v>
      </c>
      <c r="Z12" s="62">
        <v>12091333</v>
      </c>
    </row>
    <row r="13" spans="1:26" ht="12.75">
      <c r="A13" s="58" t="s">
        <v>280</v>
      </c>
      <c r="B13" s="19">
        <v>8397106</v>
      </c>
      <c r="C13" s="19">
        <v>0</v>
      </c>
      <c r="D13" s="59">
        <v>38768274</v>
      </c>
      <c r="E13" s="60">
        <v>38768274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1212</v>
      </c>
      <c r="L13" s="60">
        <v>0</v>
      </c>
      <c r="M13" s="60">
        <v>1212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1212</v>
      </c>
      <c r="W13" s="60">
        <v>19384140</v>
      </c>
      <c r="X13" s="60">
        <v>-19382928</v>
      </c>
      <c r="Y13" s="61">
        <v>-99.99</v>
      </c>
      <c r="Z13" s="62">
        <v>38768274</v>
      </c>
    </row>
    <row r="14" spans="1:26" ht="12.75">
      <c r="A14" s="58" t="s">
        <v>40</v>
      </c>
      <c r="B14" s="19">
        <v>10716156</v>
      </c>
      <c r="C14" s="19">
        <v>0</v>
      </c>
      <c r="D14" s="59">
        <v>9711200</v>
      </c>
      <c r="E14" s="60">
        <v>9711200</v>
      </c>
      <c r="F14" s="60">
        <v>0</v>
      </c>
      <c r="G14" s="60">
        <v>853928</v>
      </c>
      <c r="H14" s="60">
        <v>409927</v>
      </c>
      <c r="I14" s="60">
        <v>1263855</v>
      </c>
      <c r="J14" s="60">
        <v>423591</v>
      </c>
      <c r="K14" s="60">
        <v>409927</v>
      </c>
      <c r="L14" s="60">
        <v>0</v>
      </c>
      <c r="M14" s="60">
        <v>833518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2097373</v>
      </c>
      <c r="W14" s="60">
        <v>4855602</v>
      </c>
      <c r="X14" s="60">
        <v>-2758229</v>
      </c>
      <c r="Y14" s="61">
        <v>-56.81</v>
      </c>
      <c r="Z14" s="62">
        <v>9711200</v>
      </c>
    </row>
    <row r="15" spans="1:26" ht="12.75">
      <c r="A15" s="58" t="s">
        <v>41</v>
      </c>
      <c r="B15" s="19">
        <v>286357619</v>
      </c>
      <c r="C15" s="19">
        <v>0</v>
      </c>
      <c r="D15" s="59">
        <v>318518088</v>
      </c>
      <c r="E15" s="60">
        <v>318518088</v>
      </c>
      <c r="F15" s="60">
        <v>3523268</v>
      </c>
      <c r="G15" s="60">
        <v>65765129</v>
      </c>
      <c r="H15" s="60">
        <v>9392941</v>
      </c>
      <c r="I15" s="60">
        <v>78681338</v>
      </c>
      <c r="J15" s="60">
        <v>45051638</v>
      </c>
      <c r="K15" s="60">
        <v>7564000</v>
      </c>
      <c r="L15" s="60">
        <v>26289912</v>
      </c>
      <c r="M15" s="60">
        <v>78905550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157586888</v>
      </c>
      <c r="W15" s="60">
        <v>159259044</v>
      </c>
      <c r="X15" s="60">
        <v>-1672156</v>
      </c>
      <c r="Y15" s="61">
        <v>-1.05</v>
      </c>
      <c r="Z15" s="62">
        <v>318518088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240141349</v>
      </c>
      <c r="C17" s="19">
        <v>0</v>
      </c>
      <c r="D17" s="59">
        <v>242076249</v>
      </c>
      <c r="E17" s="60">
        <v>242076249</v>
      </c>
      <c r="F17" s="60">
        <v>3621741</v>
      </c>
      <c r="G17" s="60">
        <v>6930558</v>
      </c>
      <c r="H17" s="60">
        <v>8803627</v>
      </c>
      <c r="I17" s="60">
        <v>19355926</v>
      </c>
      <c r="J17" s="60">
        <v>10303517</v>
      </c>
      <c r="K17" s="60">
        <v>23379574</v>
      </c>
      <c r="L17" s="60">
        <v>9634576</v>
      </c>
      <c r="M17" s="60">
        <v>43317667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62673593</v>
      </c>
      <c r="W17" s="60">
        <v>121022976</v>
      </c>
      <c r="X17" s="60">
        <v>-58349383</v>
      </c>
      <c r="Y17" s="61">
        <v>-48.21</v>
      </c>
      <c r="Z17" s="62">
        <v>242076249</v>
      </c>
    </row>
    <row r="18" spans="1:26" ht="12.75">
      <c r="A18" s="70" t="s">
        <v>44</v>
      </c>
      <c r="B18" s="71">
        <f>SUM(B11:B17)</f>
        <v>685230729</v>
      </c>
      <c r="C18" s="71">
        <f>SUM(C11:C17)</f>
        <v>0</v>
      </c>
      <c r="D18" s="72">
        <f aca="true" t="shared" si="1" ref="D18:Z18">SUM(D11:D17)</f>
        <v>817331334</v>
      </c>
      <c r="E18" s="73">
        <f t="shared" si="1"/>
        <v>817331334</v>
      </c>
      <c r="F18" s="73">
        <f t="shared" si="1"/>
        <v>21342997</v>
      </c>
      <c r="G18" s="73">
        <f t="shared" si="1"/>
        <v>87726731</v>
      </c>
      <c r="H18" s="73">
        <f t="shared" si="1"/>
        <v>35056866</v>
      </c>
      <c r="I18" s="73">
        <f t="shared" si="1"/>
        <v>144126594</v>
      </c>
      <c r="J18" s="73">
        <f t="shared" si="1"/>
        <v>70756602</v>
      </c>
      <c r="K18" s="73">
        <f t="shared" si="1"/>
        <v>46246284</v>
      </c>
      <c r="L18" s="73">
        <f t="shared" si="1"/>
        <v>51120566</v>
      </c>
      <c r="M18" s="73">
        <f t="shared" si="1"/>
        <v>168123452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312250046</v>
      </c>
      <c r="W18" s="73">
        <f t="shared" si="1"/>
        <v>408150672</v>
      </c>
      <c r="X18" s="73">
        <f t="shared" si="1"/>
        <v>-95900626</v>
      </c>
      <c r="Y18" s="67">
        <f>+IF(W18&lt;&gt;0,(X18/W18)*100,0)</f>
        <v>-23.496378317858067</v>
      </c>
      <c r="Z18" s="74">
        <f t="shared" si="1"/>
        <v>817331334</v>
      </c>
    </row>
    <row r="19" spans="1:26" ht="12.75">
      <c r="A19" s="70" t="s">
        <v>45</v>
      </c>
      <c r="B19" s="75">
        <f>+B10-B18</f>
        <v>46096368</v>
      </c>
      <c r="C19" s="75">
        <f>+C10-C18</f>
        <v>0</v>
      </c>
      <c r="D19" s="76">
        <f aca="true" t="shared" si="2" ref="D19:Z19">+D10-D18</f>
        <v>-22372652</v>
      </c>
      <c r="E19" s="77">
        <f t="shared" si="2"/>
        <v>-22372652</v>
      </c>
      <c r="F19" s="77">
        <f t="shared" si="2"/>
        <v>86469651</v>
      </c>
      <c r="G19" s="77">
        <f t="shared" si="2"/>
        <v>-31542980</v>
      </c>
      <c r="H19" s="77">
        <f t="shared" si="2"/>
        <v>22335213</v>
      </c>
      <c r="I19" s="77">
        <f t="shared" si="2"/>
        <v>77261884</v>
      </c>
      <c r="J19" s="77">
        <f t="shared" si="2"/>
        <v>-21881643</v>
      </c>
      <c r="K19" s="77">
        <f t="shared" si="2"/>
        <v>7655153</v>
      </c>
      <c r="L19" s="77">
        <f t="shared" si="2"/>
        <v>34054406</v>
      </c>
      <c r="M19" s="77">
        <f t="shared" si="2"/>
        <v>19827916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97089800</v>
      </c>
      <c r="W19" s="77">
        <f>IF(E10=E18,0,W10-W18)</f>
        <v>-8171322</v>
      </c>
      <c r="X19" s="77">
        <f t="shared" si="2"/>
        <v>105261122</v>
      </c>
      <c r="Y19" s="78">
        <f>+IF(W19&lt;&gt;0,(X19/W19)*100,0)</f>
        <v>-1288.1773842714802</v>
      </c>
      <c r="Z19" s="79">
        <f t="shared" si="2"/>
        <v>-22372652</v>
      </c>
    </row>
    <row r="20" spans="1:26" ht="12.75">
      <c r="A20" s="58" t="s">
        <v>46</v>
      </c>
      <c r="B20" s="19">
        <v>76082853</v>
      </c>
      <c r="C20" s="19">
        <v>0</v>
      </c>
      <c r="D20" s="59">
        <v>76565200</v>
      </c>
      <c r="E20" s="60">
        <v>76565200</v>
      </c>
      <c r="F20" s="60">
        <v>21875000</v>
      </c>
      <c r="G20" s="60">
        <v>0</v>
      </c>
      <c r="H20" s="60">
        <v>0</v>
      </c>
      <c r="I20" s="60">
        <v>21875000</v>
      </c>
      <c r="J20" s="60">
        <v>0</v>
      </c>
      <c r="K20" s="60">
        <v>0</v>
      </c>
      <c r="L20" s="60">
        <v>14697801</v>
      </c>
      <c r="M20" s="60">
        <v>14697801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36572801</v>
      </c>
      <c r="W20" s="60">
        <v>35282598</v>
      </c>
      <c r="X20" s="60">
        <v>1290203</v>
      </c>
      <c r="Y20" s="61">
        <v>3.66</v>
      </c>
      <c r="Z20" s="62">
        <v>76565200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122179221</v>
      </c>
      <c r="C22" s="86">
        <f>SUM(C19:C21)</f>
        <v>0</v>
      </c>
      <c r="D22" s="87">
        <f aca="true" t="shared" si="3" ref="D22:Z22">SUM(D19:D21)</f>
        <v>54192548</v>
      </c>
      <c r="E22" s="88">
        <f t="shared" si="3"/>
        <v>54192548</v>
      </c>
      <c r="F22" s="88">
        <f t="shared" si="3"/>
        <v>108344651</v>
      </c>
      <c r="G22" s="88">
        <f t="shared" si="3"/>
        <v>-31542980</v>
      </c>
      <c r="H22" s="88">
        <f t="shared" si="3"/>
        <v>22335213</v>
      </c>
      <c r="I22" s="88">
        <f t="shared" si="3"/>
        <v>99136884</v>
      </c>
      <c r="J22" s="88">
        <f t="shared" si="3"/>
        <v>-21881643</v>
      </c>
      <c r="K22" s="88">
        <f t="shared" si="3"/>
        <v>7655153</v>
      </c>
      <c r="L22" s="88">
        <f t="shared" si="3"/>
        <v>48752207</v>
      </c>
      <c r="M22" s="88">
        <f t="shared" si="3"/>
        <v>34525717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133662601</v>
      </c>
      <c r="W22" s="88">
        <f t="shared" si="3"/>
        <v>27111276</v>
      </c>
      <c r="X22" s="88">
        <f t="shared" si="3"/>
        <v>106551325</v>
      </c>
      <c r="Y22" s="89">
        <f>+IF(W22&lt;&gt;0,(X22/W22)*100,0)</f>
        <v>393.0147920739695</v>
      </c>
      <c r="Z22" s="90">
        <f t="shared" si="3"/>
        <v>54192548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122179221</v>
      </c>
      <c r="C24" s="75">
        <f>SUM(C22:C23)</f>
        <v>0</v>
      </c>
      <c r="D24" s="76">
        <f aca="true" t="shared" si="4" ref="D24:Z24">SUM(D22:D23)</f>
        <v>54192548</v>
      </c>
      <c r="E24" s="77">
        <f t="shared" si="4"/>
        <v>54192548</v>
      </c>
      <c r="F24" s="77">
        <f t="shared" si="4"/>
        <v>108344651</v>
      </c>
      <c r="G24" s="77">
        <f t="shared" si="4"/>
        <v>-31542980</v>
      </c>
      <c r="H24" s="77">
        <f t="shared" si="4"/>
        <v>22335213</v>
      </c>
      <c r="I24" s="77">
        <f t="shared" si="4"/>
        <v>99136884</v>
      </c>
      <c r="J24" s="77">
        <f t="shared" si="4"/>
        <v>-21881643</v>
      </c>
      <c r="K24" s="77">
        <f t="shared" si="4"/>
        <v>7655153</v>
      </c>
      <c r="L24" s="77">
        <f t="shared" si="4"/>
        <v>48752207</v>
      </c>
      <c r="M24" s="77">
        <f t="shared" si="4"/>
        <v>34525717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133662601</v>
      </c>
      <c r="W24" s="77">
        <f t="shared" si="4"/>
        <v>27111276</v>
      </c>
      <c r="X24" s="77">
        <f t="shared" si="4"/>
        <v>106551325</v>
      </c>
      <c r="Y24" s="78">
        <f>+IF(W24&lt;&gt;0,(X24/W24)*100,0)</f>
        <v>393.0147920739695</v>
      </c>
      <c r="Z24" s="79">
        <f t="shared" si="4"/>
        <v>54192548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60221510</v>
      </c>
      <c r="C27" s="22">
        <v>0</v>
      </c>
      <c r="D27" s="99">
        <v>90467795</v>
      </c>
      <c r="E27" s="100">
        <v>90467795</v>
      </c>
      <c r="F27" s="100">
        <v>2410618</v>
      </c>
      <c r="G27" s="100">
        <v>2315054</v>
      </c>
      <c r="H27" s="100">
        <v>323659</v>
      </c>
      <c r="I27" s="100">
        <v>5049331</v>
      </c>
      <c r="J27" s="100">
        <v>6912999</v>
      </c>
      <c r="K27" s="100">
        <v>168109</v>
      </c>
      <c r="L27" s="100">
        <v>422804</v>
      </c>
      <c r="M27" s="100">
        <v>7503912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12553243</v>
      </c>
      <c r="W27" s="100">
        <v>45233898</v>
      </c>
      <c r="X27" s="100">
        <v>-32680655</v>
      </c>
      <c r="Y27" s="101">
        <v>-72.25</v>
      </c>
      <c r="Z27" s="102">
        <v>90467795</v>
      </c>
    </row>
    <row r="28" spans="1:26" ht="12.75">
      <c r="A28" s="103" t="s">
        <v>46</v>
      </c>
      <c r="B28" s="19">
        <v>58913851</v>
      </c>
      <c r="C28" s="19">
        <v>0</v>
      </c>
      <c r="D28" s="59">
        <v>62690795</v>
      </c>
      <c r="E28" s="60">
        <v>62690795</v>
      </c>
      <c r="F28" s="60">
        <v>2410618</v>
      </c>
      <c r="G28" s="60">
        <v>2239683</v>
      </c>
      <c r="H28" s="60">
        <v>153697</v>
      </c>
      <c r="I28" s="60">
        <v>4803998</v>
      </c>
      <c r="J28" s="60">
        <v>3297052</v>
      </c>
      <c r="K28" s="60">
        <v>160639</v>
      </c>
      <c r="L28" s="60">
        <v>166717</v>
      </c>
      <c r="M28" s="60">
        <v>3624408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8428406</v>
      </c>
      <c r="W28" s="60">
        <v>31345398</v>
      </c>
      <c r="X28" s="60">
        <v>-22916992</v>
      </c>
      <c r="Y28" s="61">
        <v>-73.11</v>
      </c>
      <c r="Z28" s="62">
        <v>62690795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1307659</v>
      </c>
      <c r="C31" s="19">
        <v>0</v>
      </c>
      <c r="D31" s="59">
        <v>27777000</v>
      </c>
      <c r="E31" s="60">
        <v>27777000</v>
      </c>
      <c r="F31" s="60">
        <v>0</v>
      </c>
      <c r="G31" s="60">
        <v>75371</v>
      </c>
      <c r="H31" s="60">
        <v>169962</v>
      </c>
      <c r="I31" s="60">
        <v>245333</v>
      </c>
      <c r="J31" s="60">
        <v>3615947</v>
      </c>
      <c r="K31" s="60">
        <v>7470</v>
      </c>
      <c r="L31" s="60">
        <v>256087</v>
      </c>
      <c r="M31" s="60">
        <v>3879504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4124837</v>
      </c>
      <c r="W31" s="60">
        <v>13888500</v>
      </c>
      <c r="X31" s="60">
        <v>-9763663</v>
      </c>
      <c r="Y31" s="61">
        <v>-70.3</v>
      </c>
      <c r="Z31" s="62">
        <v>27777000</v>
      </c>
    </row>
    <row r="32" spans="1:26" ht="12.75">
      <c r="A32" s="70" t="s">
        <v>54</v>
      </c>
      <c r="B32" s="22">
        <f>SUM(B28:B31)</f>
        <v>60221510</v>
      </c>
      <c r="C32" s="22">
        <f>SUM(C28:C31)</f>
        <v>0</v>
      </c>
      <c r="D32" s="99">
        <f aca="true" t="shared" si="5" ref="D32:Z32">SUM(D28:D31)</f>
        <v>90467795</v>
      </c>
      <c r="E32" s="100">
        <f t="shared" si="5"/>
        <v>90467795</v>
      </c>
      <c r="F32" s="100">
        <f t="shared" si="5"/>
        <v>2410618</v>
      </c>
      <c r="G32" s="100">
        <f t="shared" si="5"/>
        <v>2315054</v>
      </c>
      <c r="H32" s="100">
        <f t="shared" si="5"/>
        <v>323659</v>
      </c>
      <c r="I32" s="100">
        <f t="shared" si="5"/>
        <v>5049331</v>
      </c>
      <c r="J32" s="100">
        <f t="shared" si="5"/>
        <v>6912999</v>
      </c>
      <c r="K32" s="100">
        <f t="shared" si="5"/>
        <v>168109</v>
      </c>
      <c r="L32" s="100">
        <f t="shared" si="5"/>
        <v>422804</v>
      </c>
      <c r="M32" s="100">
        <f t="shared" si="5"/>
        <v>7503912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12553243</v>
      </c>
      <c r="W32" s="100">
        <f t="shared" si="5"/>
        <v>45233898</v>
      </c>
      <c r="X32" s="100">
        <f t="shared" si="5"/>
        <v>-32680655</v>
      </c>
      <c r="Y32" s="101">
        <f>+IF(W32&lt;&gt;0,(X32/W32)*100,0)</f>
        <v>-72.24815115425162</v>
      </c>
      <c r="Z32" s="102">
        <f t="shared" si="5"/>
        <v>90467795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189206026</v>
      </c>
      <c r="C35" s="19">
        <v>0</v>
      </c>
      <c r="D35" s="59">
        <v>183797408</v>
      </c>
      <c r="E35" s="60">
        <v>183797408</v>
      </c>
      <c r="F35" s="60">
        <v>64822334</v>
      </c>
      <c r="G35" s="60">
        <v>68198105</v>
      </c>
      <c r="H35" s="60">
        <v>367610796</v>
      </c>
      <c r="I35" s="60">
        <v>367610796</v>
      </c>
      <c r="J35" s="60">
        <v>375349282</v>
      </c>
      <c r="K35" s="60">
        <v>376426786</v>
      </c>
      <c r="L35" s="60">
        <v>408308681</v>
      </c>
      <c r="M35" s="60">
        <v>408308681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408308681</v>
      </c>
      <c r="W35" s="60">
        <v>91898704</v>
      </c>
      <c r="X35" s="60">
        <v>316409977</v>
      </c>
      <c r="Y35" s="61">
        <v>344.3</v>
      </c>
      <c r="Z35" s="62">
        <v>183797408</v>
      </c>
    </row>
    <row r="36" spans="1:26" ht="12.75">
      <c r="A36" s="58" t="s">
        <v>57</v>
      </c>
      <c r="B36" s="19">
        <v>845986541</v>
      </c>
      <c r="C36" s="19">
        <v>0</v>
      </c>
      <c r="D36" s="59">
        <v>916782120</v>
      </c>
      <c r="E36" s="60">
        <v>916782120</v>
      </c>
      <c r="F36" s="60">
        <v>2410618</v>
      </c>
      <c r="G36" s="60">
        <v>4725672</v>
      </c>
      <c r="H36" s="60">
        <v>851035868</v>
      </c>
      <c r="I36" s="60">
        <v>851035868</v>
      </c>
      <c r="J36" s="60">
        <v>857948868</v>
      </c>
      <c r="K36" s="60">
        <v>864356253</v>
      </c>
      <c r="L36" s="60">
        <v>868573137</v>
      </c>
      <c r="M36" s="60">
        <v>868573137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868573137</v>
      </c>
      <c r="W36" s="60">
        <v>458391060</v>
      </c>
      <c r="X36" s="60">
        <v>410182077</v>
      </c>
      <c r="Y36" s="61">
        <v>89.48</v>
      </c>
      <c r="Z36" s="62">
        <v>916782120</v>
      </c>
    </row>
    <row r="37" spans="1:26" ht="12.75">
      <c r="A37" s="58" t="s">
        <v>58</v>
      </c>
      <c r="B37" s="19">
        <v>187965117</v>
      </c>
      <c r="C37" s="19">
        <v>0</v>
      </c>
      <c r="D37" s="59">
        <v>144010090</v>
      </c>
      <c r="E37" s="60">
        <v>144010090</v>
      </c>
      <c r="F37" s="60">
        <v>-40345402</v>
      </c>
      <c r="G37" s="60">
        <v>-4029486</v>
      </c>
      <c r="H37" s="60">
        <v>271953315</v>
      </c>
      <c r="I37" s="60">
        <v>271953315</v>
      </c>
      <c r="J37" s="60">
        <v>308295345</v>
      </c>
      <c r="K37" s="60">
        <v>309036863</v>
      </c>
      <c r="L37" s="60">
        <v>301076918</v>
      </c>
      <c r="M37" s="60">
        <v>301076918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301076918</v>
      </c>
      <c r="W37" s="60">
        <v>72005045</v>
      </c>
      <c r="X37" s="60">
        <v>229071873</v>
      </c>
      <c r="Y37" s="61">
        <v>318.13</v>
      </c>
      <c r="Z37" s="62">
        <v>144010090</v>
      </c>
    </row>
    <row r="38" spans="1:26" ht="12.75">
      <c r="A38" s="58" t="s">
        <v>59</v>
      </c>
      <c r="B38" s="19">
        <v>84182010</v>
      </c>
      <c r="C38" s="19">
        <v>0</v>
      </c>
      <c r="D38" s="59">
        <v>133012430</v>
      </c>
      <c r="E38" s="60">
        <v>133012430</v>
      </c>
      <c r="F38" s="60">
        <v>-232491</v>
      </c>
      <c r="G38" s="60">
        <v>388945</v>
      </c>
      <c r="H38" s="60">
        <v>84748390</v>
      </c>
      <c r="I38" s="60">
        <v>84748390</v>
      </c>
      <c r="J38" s="60">
        <v>84939490</v>
      </c>
      <c r="K38" s="60">
        <v>85116925</v>
      </c>
      <c r="L38" s="60">
        <v>80430610</v>
      </c>
      <c r="M38" s="60">
        <v>80430610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80430610</v>
      </c>
      <c r="W38" s="60">
        <v>66506215</v>
      </c>
      <c r="X38" s="60">
        <v>13924395</v>
      </c>
      <c r="Y38" s="61">
        <v>20.94</v>
      </c>
      <c r="Z38" s="62">
        <v>133012430</v>
      </c>
    </row>
    <row r="39" spans="1:26" ht="12.75">
      <c r="A39" s="58" t="s">
        <v>60</v>
      </c>
      <c r="B39" s="19">
        <v>763045440</v>
      </c>
      <c r="C39" s="19">
        <v>0</v>
      </c>
      <c r="D39" s="59">
        <v>823557008</v>
      </c>
      <c r="E39" s="60">
        <v>823557008</v>
      </c>
      <c r="F39" s="60">
        <v>107810845</v>
      </c>
      <c r="G39" s="60">
        <v>76564318</v>
      </c>
      <c r="H39" s="60">
        <v>861944959</v>
      </c>
      <c r="I39" s="60">
        <v>861944959</v>
      </c>
      <c r="J39" s="60">
        <v>840063315</v>
      </c>
      <c r="K39" s="60">
        <v>846629251</v>
      </c>
      <c r="L39" s="60">
        <v>895374290</v>
      </c>
      <c r="M39" s="60">
        <v>895374290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895374290</v>
      </c>
      <c r="W39" s="60">
        <v>411778504</v>
      </c>
      <c r="X39" s="60">
        <v>483595786</v>
      </c>
      <c r="Y39" s="61">
        <v>117.44</v>
      </c>
      <c r="Z39" s="62">
        <v>823557008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105481204</v>
      </c>
      <c r="C42" s="19">
        <v>0</v>
      </c>
      <c r="D42" s="59">
        <v>90231813</v>
      </c>
      <c r="E42" s="60">
        <v>90231813</v>
      </c>
      <c r="F42" s="60">
        <v>63047116</v>
      </c>
      <c r="G42" s="60">
        <v>-17471939</v>
      </c>
      <c r="H42" s="60">
        <v>-11114334</v>
      </c>
      <c r="I42" s="60">
        <v>34460843</v>
      </c>
      <c r="J42" s="60">
        <v>589980</v>
      </c>
      <c r="K42" s="60">
        <v>10121009</v>
      </c>
      <c r="L42" s="60">
        <v>17631614</v>
      </c>
      <c r="M42" s="60">
        <v>28342603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62803446</v>
      </c>
      <c r="W42" s="60">
        <v>73308824</v>
      </c>
      <c r="X42" s="60">
        <v>-10505378</v>
      </c>
      <c r="Y42" s="61">
        <v>-14.33</v>
      </c>
      <c r="Z42" s="62">
        <v>90231813</v>
      </c>
    </row>
    <row r="43" spans="1:26" ht="12.75">
      <c r="A43" s="58" t="s">
        <v>63</v>
      </c>
      <c r="B43" s="19">
        <v>-65817692</v>
      </c>
      <c r="C43" s="19">
        <v>0</v>
      </c>
      <c r="D43" s="59">
        <v>-90467795</v>
      </c>
      <c r="E43" s="60">
        <v>-90467795</v>
      </c>
      <c r="F43" s="60">
        <v>-15012574</v>
      </c>
      <c r="G43" s="60">
        <v>-2453843</v>
      </c>
      <c r="H43" s="60">
        <v>-392833</v>
      </c>
      <c r="I43" s="60">
        <v>-17859250</v>
      </c>
      <c r="J43" s="60">
        <v>-5403658</v>
      </c>
      <c r="K43" s="60">
        <v>-6360204</v>
      </c>
      <c r="L43" s="60">
        <v>-4086391</v>
      </c>
      <c r="M43" s="60">
        <v>-15850253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-33709503</v>
      </c>
      <c r="W43" s="60">
        <v>-40490241</v>
      </c>
      <c r="X43" s="60">
        <v>6780738</v>
      </c>
      <c r="Y43" s="61">
        <v>-16.75</v>
      </c>
      <c r="Z43" s="62">
        <v>-90467795</v>
      </c>
    </row>
    <row r="44" spans="1:26" ht="12.75">
      <c r="A44" s="58" t="s">
        <v>64</v>
      </c>
      <c r="B44" s="19">
        <v>-3671766</v>
      </c>
      <c r="C44" s="19">
        <v>0</v>
      </c>
      <c r="D44" s="59">
        <v>-4010414</v>
      </c>
      <c r="E44" s="60">
        <v>-4010414</v>
      </c>
      <c r="F44" s="60">
        <v>0</v>
      </c>
      <c r="G44" s="60">
        <v>151697</v>
      </c>
      <c r="H44" s="60">
        <v>9361</v>
      </c>
      <c r="I44" s="60">
        <v>161058</v>
      </c>
      <c r="J44" s="60">
        <v>84702</v>
      </c>
      <c r="K44" s="60">
        <v>-2944</v>
      </c>
      <c r="L44" s="60">
        <v>-1869794</v>
      </c>
      <c r="M44" s="60">
        <v>-1788036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-1626978</v>
      </c>
      <c r="W44" s="60">
        <v>-2005207</v>
      </c>
      <c r="X44" s="60">
        <v>378229</v>
      </c>
      <c r="Y44" s="61">
        <v>-18.86</v>
      </c>
      <c r="Z44" s="62">
        <v>-4010414</v>
      </c>
    </row>
    <row r="45" spans="1:26" ht="12.75">
      <c r="A45" s="70" t="s">
        <v>65</v>
      </c>
      <c r="B45" s="22">
        <v>47306697</v>
      </c>
      <c r="C45" s="22">
        <v>0</v>
      </c>
      <c r="D45" s="99">
        <v>4780757</v>
      </c>
      <c r="E45" s="100">
        <v>4780757</v>
      </c>
      <c r="F45" s="100">
        <v>95341284</v>
      </c>
      <c r="G45" s="100">
        <v>75567199</v>
      </c>
      <c r="H45" s="100">
        <v>64069393</v>
      </c>
      <c r="I45" s="100">
        <v>64069393</v>
      </c>
      <c r="J45" s="100">
        <v>59340417</v>
      </c>
      <c r="K45" s="100">
        <v>63098278</v>
      </c>
      <c r="L45" s="100">
        <v>74773707</v>
      </c>
      <c r="M45" s="100">
        <v>74773707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74773707</v>
      </c>
      <c r="W45" s="100">
        <v>39840529</v>
      </c>
      <c r="X45" s="100">
        <v>34933178</v>
      </c>
      <c r="Y45" s="101">
        <v>87.68</v>
      </c>
      <c r="Z45" s="102">
        <v>4780757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48034081</v>
      </c>
      <c r="C49" s="52">
        <v>0</v>
      </c>
      <c r="D49" s="129">
        <v>20949714</v>
      </c>
      <c r="E49" s="54">
        <v>21344837</v>
      </c>
      <c r="F49" s="54">
        <v>0</v>
      </c>
      <c r="G49" s="54">
        <v>0</v>
      </c>
      <c r="H49" s="54">
        <v>0</v>
      </c>
      <c r="I49" s="54">
        <v>18521243</v>
      </c>
      <c r="J49" s="54">
        <v>0</v>
      </c>
      <c r="K49" s="54">
        <v>0</v>
      </c>
      <c r="L49" s="54">
        <v>0</v>
      </c>
      <c r="M49" s="54">
        <v>17098482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15760858</v>
      </c>
      <c r="W49" s="54">
        <v>78691485</v>
      </c>
      <c r="X49" s="54">
        <v>471144414</v>
      </c>
      <c r="Y49" s="54">
        <v>691545114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5905526</v>
      </c>
      <c r="C51" s="52">
        <v>0</v>
      </c>
      <c r="D51" s="129">
        <v>25445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5930971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79.31770054574572</v>
      </c>
      <c r="C58" s="5">
        <f>IF(C67=0,0,+(C76/C67)*100)</f>
        <v>0</v>
      </c>
      <c r="D58" s="6">
        <f aca="true" t="shared" si="6" ref="D58:Z58">IF(D67=0,0,+(D76/D67)*100)</f>
        <v>83.67207506669155</v>
      </c>
      <c r="E58" s="7">
        <f t="shared" si="6"/>
        <v>83.67207506669155</v>
      </c>
      <c r="F58" s="7">
        <f t="shared" si="6"/>
        <v>69.79662717786785</v>
      </c>
      <c r="G58" s="7">
        <f t="shared" si="6"/>
        <v>71.36918561627226</v>
      </c>
      <c r="H58" s="7">
        <f t="shared" si="6"/>
        <v>67.48516680542419</v>
      </c>
      <c r="I58" s="7">
        <f t="shared" si="6"/>
        <v>69.53205931872698</v>
      </c>
      <c r="J58" s="7">
        <f t="shared" si="6"/>
        <v>101.61323700832934</v>
      </c>
      <c r="K58" s="7">
        <f t="shared" si="6"/>
        <v>71.11746163462965</v>
      </c>
      <c r="L58" s="7">
        <f t="shared" si="6"/>
        <v>66.72758430022128</v>
      </c>
      <c r="M58" s="7">
        <f t="shared" si="6"/>
        <v>79.26445425768249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74.1200480793517</v>
      </c>
      <c r="W58" s="7">
        <f t="shared" si="6"/>
        <v>83.61239077587035</v>
      </c>
      <c r="X58" s="7">
        <f t="shared" si="6"/>
        <v>0</v>
      </c>
      <c r="Y58" s="7">
        <f t="shared" si="6"/>
        <v>0</v>
      </c>
      <c r="Z58" s="8">
        <f t="shared" si="6"/>
        <v>83.67207506669155</v>
      </c>
    </row>
    <row r="59" spans="1:26" ht="12.75">
      <c r="A59" s="37" t="s">
        <v>31</v>
      </c>
      <c r="B59" s="9">
        <f aca="true" t="shared" si="7" ref="B59:Z66">IF(B68=0,0,+(B77/B68)*100)</f>
        <v>92.42744901103713</v>
      </c>
      <c r="C59" s="9">
        <f t="shared" si="7"/>
        <v>0</v>
      </c>
      <c r="D59" s="2">
        <f t="shared" si="7"/>
        <v>84.99999913760006</v>
      </c>
      <c r="E59" s="10">
        <f t="shared" si="7"/>
        <v>84.99999913760006</v>
      </c>
      <c r="F59" s="10">
        <f t="shared" si="7"/>
        <v>67.27353001035104</v>
      </c>
      <c r="G59" s="10">
        <f t="shared" si="7"/>
        <v>83.43883856636221</v>
      </c>
      <c r="H59" s="10">
        <f t="shared" si="7"/>
        <v>67.46075782435481</v>
      </c>
      <c r="I59" s="10">
        <f t="shared" si="7"/>
        <v>72.71705437570301</v>
      </c>
      <c r="J59" s="10">
        <f t="shared" si="7"/>
        <v>82.28528997596666</v>
      </c>
      <c r="K59" s="10">
        <f t="shared" si="7"/>
        <v>67.24032837015449</v>
      </c>
      <c r="L59" s="10">
        <f t="shared" si="7"/>
        <v>71.27698184253718</v>
      </c>
      <c r="M59" s="10">
        <f t="shared" si="7"/>
        <v>73.61959623695162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73.1671286471211</v>
      </c>
      <c r="W59" s="10">
        <f t="shared" si="7"/>
        <v>78.02288152182687</v>
      </c>
      <c r="X59" s="10">
        <f t="shared" si="7"/>
        <v>0</v>
      </c>
      <c r="Y59" s="10">
        <f t="shared" si="7"/>
        <v>0</v>
      </c>
      <c r="Z59" s="11">
        <f t="shared" si="7"/>
        <v>84.99999913760006</v>
      </c>
    </row>
    <row r="60" spans="1:26" ht="12.75">
      <c r="A60" s="38" t="s">
        <v>32</v>
      </c>
      <c r="B60" s="12">
        <f t="shared" si="7"/>
        <v>74.96617464708392</v>
      </c>
      <c r="C60" s="12">
        <f t="shared" si="7"/>
        <v>0</v>
      </c>
      <c r="D60" s="3">
        <f t="shared" si="7"/>
        <v>84.99999950041897</v>
      </c>
      <c r="E60" s="13">
        <f t="shared" si="7"/>
        <v>84.99999950041897</v>
      </c>
      <c r="F60" s="13">
        <f t="shared" si="7"/>
        <v>73.20467068351682</v>
      </c>
      <c r="G60" s="13">
        <f t="shared" si="7"/>
        <v>71.52950327598538</v>
      </c>
      <c r="H60" s="13">
        <f t="shared" si="7"/>
        <v>70.23394414011392</v>
      </c>
      <c r="I60" s="13">
        <f t="shared" si="7"/>
        <v>71.62370523852331</v>
      </c>
      <c r="J60" s="13">
        <f t="shared" si="7"/>
        <v>112.18035022149633</v>
      </c>
      <c r="K60" s="13">
        <f t="shared" si="7"/>
        <v>75.32260232571105</v>
      </c>
      <c r="L60" s="13">
        <f t="shared" si="7"/>
        <v>69.18237292682612</v>
      </c>
      <c r="M60" s="13">
        <f t="shared" si="7"/>
        <v>84.70015317600591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77.67895573498485</v>
      </c>
      <c r="W60" s="13">
        <f t="shared" si="7"/>
        <v>86.74091556449517</v>
      </c>
      <c r="X60" s="13">
        <f t="shared" si="7"/>
        <v>0</v>
      </c>
      <c r="Y60" s="13">
        <f t="shared" si="7"/>
        <v>0</v>
      </c>
      <c r="Z60" s="14">
        <f t="shared" si="7"/>
        <v>84.99999950041897</v>
      </c>
    </row>
    <row r="61" spans="1:26" ht="12.75">
      <c r="A61" s="39" t="s">
        <v>103</v>
      </c>
      <c r="B61" s="12">
        <f t="shared" si="7"/>
        <v>69.0743527334812</v>
      </c>
      <c r="C61" s="12">
        <f t="shared" si="7"/>
        <v>0</v>
      </c>
      <c r="D61" s="3">
        <f t="shared" si="7"/>
        <v>84.99999978761646</v>
      </c>
      <c r="E61" s="13">
        <f t="shared" si="7"/>
        <v>84.99999978761646</v>
      </c>
      <c r="F61" s="13">
        <f t="shared" si="7"/>
        <v>56.85888944531173</v>
      </c>
      <c r="G61" s="13">
        <f t="shared" si="7"/>
        <v>75.4068701395812</v>
      </c>
      <c r="H61" s="13">
        <f t="shared" si="7"/>
        <v>62.81252603977012</v>
      </c>
      <c r="I61" s="13">
        <f t="shared" si="7"/>
        <v>65.0012715365722</v>
      </c>
      <c r="J61" s="13">
        <f t="shared" si="7"/>
        <v>112.44705079800106</v>
      </c>
      <c r="K61" s="13">
        <f t="shared" si="7"/>
        <v>55.48125167669726</v>
      </c>
      <c r="L61" s="13">
        <f t="shared" si="7"/>
        <v>73.26393790209373</v>
      </c>
      <c r="M61" s="13">
        <f t="shared" si="7"/>
        <v>77.2572993817803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70.40483498256779</v>
      </c>
      <c r="W61" s="13">
        <f t="shared" si="7"/>
        <v>90.73272150145567</v>
      </c>
      <c r="X61" s="13">
        <f t="shared" si="7"/>
        <v>0</v>
      </c>
      <c r="Y61" s="13">
        <f t="shared" si="7"/>
        <v>0</v>
      </c>
      <c r="Z61" s="14">
        <f t="shared" si="7"/>
        <v>84.99999978761646</v>
      </c>
    </row>
    <row r="62" spans="1:26" ht="12.75">
      <c r="A62" s="39" t="s">
        <v>104</v>
      </c>
      <c r="B62" s="12">
        <f t="shared" si="7"/>
        <v>55.71981293066335</v>
      </c>
      <c r="C62" s="12">
        <f t="shared" si="7"/>
        <v>0</v>
      </c>
      <c r="D62" s="3">
        <f t="shared" si="7"/>
        <v>85.00000021995608</v>
      </c>
      <c r="E62" s="13">
        <f t="shared" si="7"/>
        <v>85.00000021995608</v>
      </c>
      <c r="F62" s="13">
        <f t="shared" si="7"/>
        <v>58.30448320028183</v>
      </c>
      <c r="G62" s="13">
        <f t="shared" si="7"/>
        <v>49.02350481775798</v>
      </c>
      <c r="H62" s="13">
        <f t="shared" si="7"/>
        <v>46.63144632383178</v>
      </c>
      <c r="I62" s="13">
        <f t="shared" si="7"/>
        <v>50.782015454862886</v>
      </c>
      <c r="J62" s="13">
        <f t="shared" si="7"/>
        <v>71.04767372575527</v>
      </c>
      <c r="K62" s="13">
        <f t="shared" si="7"/>
        <v>51.64368466399684</v>
      </c>
      <c r="L62" s="13">
        <f t="shared" si="7"/>
        <v>45.034118889169314</v>
      </c>
      <c r="M62" s="13">
        <f t="shared" si="7"/>
        <v>56.29222491785871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53.57719729396112</v>
      </c>
      <c r="W62" s="13">
        <f t="shared" si="7"/>
        <v>79.7303753780957</v>
      </c>
      <c r="X62" s="13">
        <f t="shared" si="7"/>
        <v>0</v>
      </c>
      <c r="Y62" s="13">
        <f t="shared" si="7"/>
        <v>0</v>
      </c>
      <c r="Z62" s="14">
        <f t="shared" si="7"/>
        <v>85.00000021995608</v>
      </c>
    </row>
    <row r="63" spans="1:26" ht="12.75">
      <c r="A63" s="39" t="s">
        <v>105</v>
      </c>
      <c r="B63" s="12">
        <f t="shared" si="7"/>
        <v>58.37896681954483</v>
      </c>
      <c r="C63" s="12">
        <f t="shared" si="7"/>
        <v>0</v>
      </c>
      <c r="D63" s="3">
        <f t="shared" si="7"/>
        <v>84.99999397344217</v>
      </c>
      <c r="E63" s="13">
        <f t="shared" si="7"/>
        <v>84.99999397344217</v>
      </c>
      <c r="F63" s="13">
        <f t="shared" si="7"/>
        <v>48.35671123669407</v>
      </c>
      <c r="G63" s="13">
        <f t="shared" si="7"/>
        <v>60.42559706062461</v>
      </c>
      <c r="H63" s="13">
        <f t="shared" si="7"/>
        <v>49.842078666753444</v>
      </c>
      <c r="I63" s="13">
        <f t="shared" si="7"/>
        <v>52.86260270113837</v>
      </c>
      <c r="J63" s="13">
        <f t="shared" si="7"/>
        <v>62.450533443369494</v>
      </c>
      <c r="K63" s="13">
        <f t="shared" si="7"/>
        <v>46.663969276281314</v>
      </c>
      <c r="L63" s="13">
        <f t="shared" si="7"/>
        <v>49.35661802812837</v>
      </c>
      <c r="M63" s="13">
        <f t="shared" si="7"/>
        <v>52.825887943771555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52.844437572253696</v>
      </c>
      <c r="W63" s="13">
        <f t="shared" si="7"/>
        <v>79.61809537387725</v>
      </c>
      <c r="X63" s="13">
        <f t="shared" si="7"/>
        <v>0</v>
      </c>
      <c r="Y63" s="13">
        <f t="shared" si="7"/>
        <v>0</v>
      </c>
      <c r="Z63" s="14">
        <f t="shared" si="7"/>
        <v>84.99999397344217</v>
      </c>
    </row>
    <row r="64" spans="1:26" ht="12.75">
      <c r="A64" s="39" t="s">
        <v>106</v>
      </c>
      <c r="B64" s="12">
        <f t="shared" si="7"/>
        <v>49.9987454587613</v>
      </c>
      <c r="C64" s="12">
        <f t="shared" si="7"/>
        <v>0</v>
      </c>
      <c r="D64" s="3">
        <f t="shared" si="7"/>
        <v>84.99999921024197</v>
      </c>
      <c r="E64" s="13">
        <f t="shared" si="7"/>
        <v>84.99999921024197</v>
      </c>
      <c r="F64" s="13">
        <f t="shared" si="7"/>
        <v>42.85389271754988</v>
      </c>
      <c r="G64" s="13">
        <f t="shared" si="7"/>
        <v>49.790490616617916</v>
      </c>
      <c r="H64" s="13">
        <f t="shared" si="7"/>
        <v>41.664096882121335</v>
      </c>
      <c r="I64" s="13">
        <f t="shared" si="7"/>
        <v>44.776156791580256</v>
      </c>
      <c r="J64" s="13">
        <f t="shared" si="7"/>
        <v>54.3779878402117</v>
      </c>
      <c r="K64" s="13">
        <f t="shared" si="7"/>
        <v>39.898723278562834</v>
      </c>
      <c r="L64" s="13">
        <f t="shared" si="7"/>
        <v>41.439517574476916</v>
      </c>
      <c r="M64" s="13">
        <f t="shared" si="7"/>
        <v>45.210037022579975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44.98845698819419</v>
      </c>
      <c r="W64" s="13">
        <f t="shared" si="7"/>
        <v>79.85271835322955</v>
      </c>
      <c r="X64" s="13">
        <f t="shared" si="7"/>
        <v>0</v>
      </c>
      <c r="Y64" s="13">
        <f t="shared" si="7"/>
        <v>0</v>
      </c>
      <c r="Z64" s="14">
        <f t="shared" si="7"/>
        <v>84.99999921024197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39.28904693279075</v>
      </c>
      <c r="E66" s="16">
        <f t="shared" si="7"/>
        <v>39.28904693279075</v>
      </c>
      <c r="F66" s="16">
        <f t="shared" si="7"/>
        <v>7.918240106394012</v>
      </c>
      <c r="G66" s="16">
        <f t="shared" si="7"/>
        <v>13.313623976986817</v>
      </c>
      <c r="H66" s="16">
        <f t="shared" si="7"/>
        <v>6.255223761580877</v>
      </c>
      <c r="I66" s="16">
        <f t="shared" si="7"/>
        <v>9.166801140515506</v>
      </c>
      <c r="J66" s="16">
        <f t="shared" si="7"/>
        <v>7.653057539842072</v>
      </c>
      <c r="K66" s="16">
        <f t="shared" si="7"/>
        <v>6.840925283186593</v>
      </c>
      <c r="L66" s="16">
        <f t="shared" si="7"/>
        <v>6.515624603815685</v>
      </c>
      <c r="M66" s="16">
        <f t="shared" si="7"/>
        <v>6.991585316427732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8.043345884291298</v>
      </c>
      <c r="W66" s="16">
        <f t="shared" si="7"/>
        <v>33.39981002132959</v>
      </c>
      <c r="X66" s="16">
        <f t="shared" si="7"/>
        <v>0</v>
      </c>
      <c r="Y66" s="16">
        <f t="shared" si="7"/>
        <v>0</v>
      </c>
      <c r="Z66" s="17">
        <f t="shared" si="7"/>
        <v>39.28904693279075</v>
      </c>
    </row>
    <row r="67" spans="1:26" ht="12.75" hidden="1">
      <c r="A67" s="41" t="s">
        <v>287</v>
      </c>
      <c r="B67" s="24">
        <v>551237111</v>
      </c>
      <c r="C67" s="24"/>
      <c r="D67" s="25">
        <v>608229603</v>
      </c>
      <c r="E67" s="26">
        <v>608229603</v>
      </c>
      <c r="F67" s="26">
        <v>53586757</v>
      </c>
      <c r="G67" s="26">
        <v>55249127</v>
      </c>
      <c r="H67" s="26">
        <v>56513450</v>
      </c>
      <c r="I67" s="26">
        <v>165349334</v>
      </c>
      <c r="J67" s="26">
        <v>46403597</v>
      </c>
      <c r="K67" s="26">
        <v>52377834</v>
      </c>
      <c r="L67" s="26">
        <v>48683769</v>
      </c>
      <c r="M67" s="26">
        <v>147465200</v>
      </c>
      <c r="N67" s="26"/>
      <c r="O67" s="26"/>
      <c r="P67" s="26"/>
      <c r="Q67" s="26"/>
      <c r="R67" s="26"/>
      <c r="S67" s="26"/>
      <c r="T67" s="26"/>
      <c r="U67" s="26"/>
      <c r="V67" s="26">
        <v>312814534</v>
      </c>
      <c r="W67" s="26">
        <v>304114806</v>
      </c>
      <c r="X67" s="26"/>
      <c r="Y67" s="25"/>
      <c r="Z67" s="27">
        <v>608229603</v>
      </c>
    </row>
    <row r="68" spans="1:26" ht="12.75" hidden="1">
      <c r="A68" s="37" t="s">
        <v>31</v>
      </c>
      <c r="B68" s="19">
        <v>106472601</v>
      </c>
      <c r="C68" s="19"/>
      <c r="D68" s="20">
        <v>110157707</v>
      </c>
      <c r="E68" s="21">
        <v>110157707</v>
      </c>
      <c r="F68" s="21">
        <v>9139180</v>
      </c>
      <c r="G68" s="21">
        <v>9124034</v>
      </c>
      <c r="H68" s="21">
        <v>9146473</v>
      </c>
      <c r="I68" s="21">
        <v>27409687</v>
      </c>
      <c r="J68" s="21">
        <v>9140223</v>
      </c>
      <c r="K68" s="21">
        <v>9103507</v>
      </c>
      <c r="L68" s="21">
        <v>9020974</v>
      </c>
      <c r="M68" s="21">
        <v>27264704</v>
      </c>
      <c r="N68" s="21"/>
      <c r="O68" s="21"/>
      <c r="P68" s="21"/>
      <c r="Q68" s="21"/>
      <c r="R68" s="21"/>
      <c r="S68" s="21"/>
      <c r="T68" s="21"/>
      <c r="U68" s="21"/>
      <c r="V68" s="21">
        <v>54674391</v>
      </c>
      <c r="W68" s="21">
        <v>55078854</v>
      </c>
      <c r="X68" s="21"/>
      <c r="Y68" s="20"/>
      <c r="Z68" s="23">
        <v>110157707</v>
      </c>
    </row>
    <row r="69" spans="1:26" ht="12.75" hidden="1">
      <c r="A69" s="38" t="s">
        <v>32</v>
      </c>
      <c r="B69" s="19">
        <v>423210662</v>
      </c>
      <c r="C69" s="19"/>
      <c r="D69" s="20">
        <v>480402544</v>
      </c>
      <c r="E69" s="21">
        <v>480402544</v>
      </c>
      <c r="F69" s="21">
        <v>42480549</v>
      </c>
      <c r="G69" s="21">
        <v>44106424</v>
      </c>
      <c r="H69" s="21">
        <v>45335395</v>
      </c>
      <c r="I69" s="21">
        <v>131922368</v>
      </c>
      <c r="J69" s="21">
        <v>35186361</v>
      </c>
      <c r="K69" s="21">
        <v>41132453</v>
      </c>
      <c r="L69" s="21">
        <v>37454227</v>
      </c>
      <c r="M69" s="21">
        <v>113773041</v>
      </c>
      <c r="N69" s="21"/>
      <c r="O69" s="21"/>
      <c r="P69" s="21"/>
      <c r="Q69" s="21"/>
      <c r="R69" s="21"/>
      <c r="S69" s="21"/>
      <c r="T69" s="21"/>
      <c r="U69" s="21"/>
      <c r="V69" s="21">
        <v>245695409</v>
      </c>
      <c r="W69" s="21">
        <v>240201276</v>
      </c>
      <c r="X69" s="21"/>
      <c r="Y69" s="20"/>
      <c r="Z69" s="23">
        <v>480402544</v>
      </c>
    </row>
    <row r="70" spans="1:26" ht="12.75" hidden="1">
      <c r="A70" s="39" t="s">
        <v>103</v>
      </c>
      <c r="B70" s="19">
        <v>273298587</v>
      </c>
      <c r="C70" s="19"/>
      <c r="D70" s="20">
        <v>306050089</v>
      </c>
      <c r="E70" s="21">
        <v>306050089</v>
      </c>
      <c r="F70" s="21">
        <v>28960789</v>
      </c>
      <c r="G70" s="21">
        <v>28911989</v>
      </c>
      <c r="H70" s="21">
        <v>29714164</v>
      </c>
      <c r="I70" s="21">
        <v>87586942</v>
      </c>
      <c r="J70" s="21">
        <v>19528859</v>
      </c>
      <c r="K70" s="21">
        <v>27520621</v>
      </c>
      <c r="L70" s="21">
        <v>22017876</v>
      </c>
      <c r="M70" s="21">
        <v>69067356</v>
      </c>
      <c r="N70" s="21"/>
      <c r="O70" s="21"/>
      <c r="P70" s="21"/>
      <c r="Q70" s="21"/>
      <c r="R70" s="21"/>
      <c r="S70" s="21"/>
      <c r="T70" s="21"/>
      <c r="U70" s="21"/>
      <c r="V70" s="21">
        <v>156654298</v>
      </c>
      <c r="W70" s="21">
        <v>153025044</v>
      </c>
      <c r="X70" s="21"/>
      <c r="Y70" s="20"/>
      <c r="Z70" s="23">
        <v>306050089</v>
      </c>
    </row>
    <row r="71" spans="1:26" ht="12.75" hidden="1">
      <c r="A71" s="39" t="s">
        <v>104</v>
      </c>
      <c r="B71" s="19">
        <v>97444297</v>
      </c>
      <c r="C71" s="19"/>
      <c r="D71" s="20">
        <v>113659055</v>
      </c>
      <c r="E71" s="21">
        <v>113659055</v>
      </c>
      <c r="F71" s="21">
        <v>8243174</v>
      </c>
      <c r="G71" s="21">
        <v>10093803</v>
      </c>
      <c r="H71" s="21">
        <v>10663345</v>
      </c>
      <c r="I71" s="21">
        <v>29000322</v>
      </c>
      <c r="J71" s="21">
        <v>10722489</v>
      </c>
      <c r="K71" s="21">
        <v>8653728</v>
      </c>
      <c r="L71" s="21">
        <v>10480265</v>
      </c>
      <c r="M71" s="21">
        <v>29856482</v>
      </c>
      <c r="N71" s="21"/>
      <c r="O71" s="21"/>
      <c r="P71" s="21"/>
      <c r="Q71" s="21"/>
      <c r="R71" s="21"/>
      <c r="S71" s="21"/>
      <c r="T71" s="21"/>
      <c r="U71" s="21"/>
      <c r="V71" s="21">
        <v>58856804</v>
      </c>
      <c r="W71" s="21">
        <v>56829528</v>
      </c>
      <c r="X71" s="21"/>
      <c r="Y71" s="20"/>
      <c r="Z71" s="23">
        <v>113659055</v>
      </c>
    </row>
    <row r="72" spans="1:26" ht="12.75" hidden="1">
      <c r="A72" s="39" t="s">
        <v>105</v>
      </c>
      <c r="B72" s="19">
        <v>25047396</v>
      </c>
      <c r="C72" s="19"/>
      <c r="D72" s="20">
        <v>29038135</v>
      </c>
      <c r="E72" s="21">
        <v>29038135</v>
      </c>
      <c r="F72" s="21">
        <v>2516265</v>
      </c>
      <c r="G72" s="21">
        <v>2462564</v>
      </c>
      <c r="H72" s="21">
        <v>2412277</v>
      </c>
      <c r="I72" s="21">
        <v>7391106</v>
      </c>
      <c r="J72" s="21">
        <v>2413752</v>
      </c>
      <c r="K72" s="21">
        <v>2412208</v>
      </c>
      <c r="L72" s="21">
        <v>2411942</v>
      </c>
      <c r="M72" s="21">
        <v>7237902</v>
      </c>
      <c r="N72" s="21"/>
      <c r="O72" s="21"/>
      <c r="P72" s="21"/>
      <c r="Q72" s="21"/>
      <c r="R72" s="21"/>
      <c r="S72" s="21"/>
      <c r="T72" s="21"/>
      <c r="U72" s="21"/>
      <c r="V72" s="21">
        <v>14629008</v>
      </c>
      <c r="W72" s="21">
        <v>14519070</v>
      </c>
      <c r="X72" s="21"/>
      <c r="Y72" s="20"/>
      <c r="Z72" s="23">
        <v>29038135</v>
      </c>
    </row>
    <row r="73" spans="1:26" ht="12.75" hidden="1">
      <c r="A73" s="39" t="s">
        <v>106</v>
      </c>
      <c r="B73" s="19">
        <v>27420382</v>
      </c>
      <c r="C73" s="19"/>
      <c r="D73" s="20">
        <v>31655265</v>
      </c>
      <c r="E73" s="21">
        <v>31655265</v>
      </c>
      <c r="F73" s="21">
        <v>2760321</v>
      </c>
      <c r="G73" s="21">
        <v>2638068</v>
      </c>
      <c r="H73" s="21">
        <v>2545609</v>
      </c>
      <c r="I73" s="21">
        <v>7943998</v>
      </c>
      <c r="J73" s="21">
        <v>2521261</v>
      </c>
      <c r="K73" s="21">
        <v>2545896</v>
      </c>
      <c r="L73" s="21">
        <v>2544144</v>
      </c>
      <c r="M73" s="21">
        <v>7611301</v>
      </c>
      <c r="N73" s="21"/>
      <c r="O73" s="21"/>
      <c r="P73" s="21"/>
      <c r="Q73" s="21"/>
      <c r="R73" s="21"/>
      <c r="S73" s="21"/>
      <c r="T73" s="21"/>
      <c r="U73" s="21"/>
      <c r="V73" s="21">
        <v>15555299</v>
      </c>
      <c r="W73" s="21">
        <v>15827634</v>
      </c>
      <c r="X73" s="21"/>
      <c r="Y73" s="20"/>
      <c r="Z73" s="23">
        <v>31655265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21553848</v>
      </c>
      <c r="C75" s="28"/>
      <c r="D75" s="29">
        <v>17669352</v>
      </c>
      <c r="E75" s="30">
        <v>17669352</v>
      </c>
      <c r="F75" s="30">
        <v>1967028</v>
      </c>
      <c r="G75" s="30">
        <v>2018669</v>
      </c>
      <c r="H75" s="30">
        <v>2031582</v>
      </c>
      <c r="I75" s="30">
        <v>6017279</v>
      </c>
      <c r="J75" s="30">
        <v>2077013</v>
      </c>
      <c r="K75" s="30">
        <v>2141874</v>
      </c>
      <c r="L75" s="30">
        <v>2208568</v>
      </c>
      <c r="M75" s="30">
        <v>6427455</v>
      </c>
      <c r="N75" s="30"/>
      <c r="O75" s="30"/>
      <c r="P75" s="30"/>
      <c r="Q75" s="30"/>
      <c r="R75" s="30"/>
      <c r="S75" s="30"/>
      <c r="T75" s="30"/>
      <c r="U75" s="30"/>
      <c r="V75" s="30">
        <v>12444734</v>
      </c>
      <c r="W75" s="30">
        <v>8834676</v>
      </c>
      <c r="X75" s="30"/>
      <c r="Y75" s="29"/>
      <c r="Z75" s="31">
        <v>17669352</v>
      </c>
    </row>
    <row r="76" spans="1:26" ht="12.75" hidden="1">
      <c r="A76" s="42" t="s">
        <v>288</v>
      </c>
      <c r="B76" s="32">
        <v>437228601</v>
      </c>
      <c r="C76" s="32"/>
      <c r="D76" s="33">
        <v>508918330</v>
      </c>
      <c r="E76" s="34">
        <v>508918330</v>
      </c>
      <c r="F76" s="34">
        <v>37401749</v>
      </c>
      <c r="G76" s="34">
        <v>39430852</v>
      </c>
      <c r="H76" s="34">
        <v>38138196</v>
      </c>
      <c r="I76" s="34">
        <v>114970797</v>
      </c>
      <c r="J76" s="34">
        <v>47152197</v>
      </c>
      <c r="K76" s="34">
        <v>37249786</v>
      </c>
      <c r="L76" s="34">
        <v>32485503</v>
      </c>
      <c r="M76" s="34">
        <v>116887486</v>
      </c>
      <c r="N76" s="34"/>
      <c r="O76" s="34"/>
      <c r="P76" s="34"/>
      <c r="Q76" s="34"/>
      <c r="R76" s="34"/>
      <c r="S76" s="34"/>
      <c r="T76" s="34"/>
      <c r="U76" s="34"/>
      <c r="V76" s="34">
        <v>231858283</v>
      </c>
      <c r="W76" s="34">
        <v>254277660</v>
      </c>
      <c r="X76" s="34"/>
      <c r="Y76" s="33"/>
      <c r="Z76" s="35">
        <v>508918330</v>
      </c>
    </row>
    <row r="77" spans="1:26" ht="12.75" hidden="1">
      <c r="A77" s="37" t="s">
        <v>31</v>
      </c>
      <c r="B77" s="19">
        <v>98409909</v>
      </c>
      <c r="C77" s="19"/>
      <c r="D77" s="20">
        <v>93634050</v>
      </c>
      <c r="E77" s="21">
        <v>93634050</v>
      </c>
      <c r="F77" s="21">
        <v>6148249</v>
      </c>
      <c r="G77" s="21">
        <v>7612988</v>
      </c>
      <c r="H77" s="21">
        <v>6170280</v>
      </c>
      <c r="I77" s="21">
        <v>19931517</v>
      </c>
      <c r="J77" s="21">
        <v>7521059</v>
      </c>
      <c r="K77" s="21">
        <v>6121228</v>
      </c>
      <c r="L77" s="21">
        <v>6429878</v>
      </c>
      <c r="M77" s="21">
        <v>20072165</v>
      </c>
      <c r="N77" s="21"/>
      <c r="O77" s="21"/>
      <c r="P77" s="21"/>
      <c r="Q77" s="21"/>
      <c r="R77" s="21"/>
      <c r="S77" s="21"/>
      <c r="T77" s="21"/>
      <c r="U77" s="21"/>
      <c r="V77" s="21">
        <v>40003682</v>
      </c>
      <c r="W77" s="21">
        <v>42974109</v>
      </c>
      <c r="X77" s="21"/>
      <c r="Y77" s="20"/>
      <c r="Z77" s="23">
        <v>93634050</v>
      </c>
    </row>
    <row r="78" spans="1:26" ht="12.75" hidden="1">
      <c r="A78" s="38" t="s">
        <v>32</v>
      </c>
      <c r="B78" s="19">
        <v>317264844</v>
      </c>
      <c r="C78" s="19"/>
      <c r="D78" s="20">
        <v>408342160</v>
      </c>
      <c r="E78" s="21">
        <v>408342160</v>
      </c>
      <c r="F78" s="21">
        <v>31097746</v>
      </c>
      <c r="G78" s="21">
        <v>31549106</v>
      </c>
      <c r="H78" s="21">
        <v>31840836</v>
      </c>
      <c r="I78" s="21">
        <v>94487688</v>
      </c>
      <c r="J78" s="21">
        <v>39472183</v>
      </c>
      <c r="K78" s="21">
        <v>30982034</v>
      </c>
      <c r="L78" s="21">
        <v>25911723</v>
      </c>
      <c r="M78" s="21">
        <v>96365940</v>
      </c>
      <c r="N78" s="21"/>
      <c r="O78" s="21"/>
      <c r="P78" s="21"/>
      <c r="Q78" s="21"/>
      <c r="R78" s="21"/>
      <c r="S78" s="21"/>
      <c r="T78" s="21"/>
      <c r="U78" s="21"/>
      <c r="V78" s="21">
        <v>190853628</v>
      </c>
      <c r="W78" s="21">
        <v>208352786</v>
      </c>
      <c r="X78" s="21"/>
      <c r="Y78" s="20"/>
      <c r="Z78" s="23">
        <v>408342160</v>
      </c>
    </row>
    <row r="79" spans="1:26" ht="12.75" hidden="1">
      <c r="A79" s="39" t="s">
        <v>103</v>
      </c>
      <c r="B79" s="19">
        <v>188779230</v>
      </c>
      <c r="C79" s="19"/>
      <c r="D79" s="20">
        <v>260142575</v>
      </c>
      <c r="E79" s="21">
        <v>260142575</v>
      </c>
      <c r="F79" s="21">
        <v>16466783</v>
      </c>
      <c r="G79" s="21">
        <v>21801626</v>
      </c>
      <c r="H79" s="21">
        <v>18664217</v>
      </c>
      <c r="I79" s="21">
        <v>56932626</v>
      </c>
      <c r="J79" s="21">
        <v>21959626</v>
      </c>
      <c r="K79" s="21">
        <v>15268785</v>
      </c>
      <c r="L79" s="21">
        <v>16131163</v>
      </c>
      <c r="M79" s="21">
        <v>53359574</v>
      </c>
      <c r="N79" s="21"/>
      <c r="O79" s="21"/>
      <c r="P79" s="21"/>
      <c r="Q79" s="21"/>
      <c r="R79" s="21"/>
      <c r="S79" s="21"/>
      <c r="T79" s="21"/>
      <c r="U79" s="21"/>
      <c r="V79" s="21">
        <v>110292200</v>
      </c>
      <c r="W79" s="21">
        <v>138843787</v>
      </c>
      <c r="X79" s="21"/>
      <c r="Y79" s="20"/>
      <c r="Z79" s="23">
        <v>260142575</v>
      </c>
    </row>
    <row r="80" spans="1:26" ht="12.75" hidden="1">
      <c r="A80" s="39" t="s">
        <v>104</v>
      </c>
      <c r="B80" s="19">
        <v>54295780</v>
      </c>
      <c r="C80" s="19"/>
      <c r="D80" s="20">
        <v>96610197</v>
      </c>
      <c r="E80" s="21">
        <v>96610197</v>
      </c>
      <c r="F80" s="21">
        <v>4806140</v>
      </c>
      <c r="G80" s="21">
        <v>4948336</v>
      </c>
      <c r="H80" s="21">
        <v>4972472</v>
      </c>
      <c r="I80" s="21">
        <v>14726948</v>
      </c>
      <c r="J80" s="21">
        <v>7618079</v>
      </c>
      <c r="K80" s="21">
        <v>4469104</v>
      </c>
      <c r="L80" s="21">
        <v>4719695</v>
      </c>
      <c r="M80" s="21">
        <v>16806878</v>
      </c>
      <c r="N80" s="21"/>
      <c r="O80" s="21"/>
      <c r="P80" s="21"/>
      <c r="Q80" s="21"/>
      <c r="R80" s="21"/>
      <c r="S80" s="21"/>
      <c r="T80" s="21"/>
      <c r="U80" s="21"/>
      <c r="V80" s="21">
        <v>31533826</v>
      </c>
      <c r="W80" s="21">
        <v>45310396</v>
      </c>
      <c r="X80" s="21"/>
      <c r="Y80" s="20"/>
      <c r="Z80" s="23">
        <v>96610197</v>
      </c>
    </row>
    <row r="81" spans="1:26" ht="12.75" hidden="1">
      <c r="A81" s="39" t="s">
        <v>105</v>
      </c>
      <c r="B81" s="19">
        <v>14622411</v>
      </c>
      <c r="C81" s="19"/>
      <c r="D81" s="20">
        <v>24682413</v>
      </c>
      <c r="E81" s="21">
        <v>24682413</v>
      </c>
      <c r="F81" s="21">
        <v>1216783</v>
      </c>
      <c r="G81" s="21">
        <v>1488019</v>
      </c>
      <c r="H81" s="21">
        <v>1202329</v>
      </c>
      <c r="I81" s="21">
        <v>3907131</v>
      </c>
      <c r="J81" s="21">
        <v>1507401</v>
      </c>
      <c r="K81" s="21">
        <v>1125632</v>
      </c>
      <c r="L81" s="21">
        <v>1190453</v>
      </c>
      <c r="M81" s="21">
        <v>3823486</v>
      </c>
      <c r="N81" s="21"/>
      <c r="O81" s="21"/>
      <c r="P81" s="21"/>
      <c r="Q81" s="21"/>
      <c r="R81" s="21"/>
      <c r="S81" s="21"/>
      <c r="T81" s="21"/>
      <c r="U81" s="21"/>
      <c r="V81" s="21">
        <v>7730617</v>
      </c>
      <c r="W81" s="21">
        <v>11559807</v>
      </c>
      <c r="X81" s="21"/>
      <c r="Y81" s="20"/>
      <c r="Z81" s="23">
        <v>24682413</v>
      </c>
    </row>
    <row r="82" spans="1:26" ht="12.75" hidden="1">
      <c r="A82" s="39" t="s">
        <v>106</v>
      </c>
      <c r="B82" s="19">
        <v>13709847</v>
      </c>
      <c r="C82" s="19"/>
      <c r="D82" s="20">
        <v>26906975</v>
      </c>
      <c r="E82" s="21">
        <v>26906975</v>
      </c>
      <c r="F82" s="21">
        <v>1182905</v>
      </c>
      <c r="G82" s="21">
        <v>1313507</v>
      </c>
      <c r="H82" s="21">
        <v>1060605</v>
      </c>
      <c r="I82" s="21">
        <v>3557017</v>
      </c>
      <c r="J82" s="21">
        <v>1371011</v>
      </c>
      <c r="K82" s="21">
        <v>1015780</v>
      </c>
      <c r="L82" s="21">
        <v>1054281</v>
      </c>
      <c r="M82" s="21">
        <v>3441072</v>
      </c>
      <c r="N82" s="21"/>
      <c r="O82" s="21"/>
      <c r="P82" s="21"/>
      <c r="Q82" s="21"/>
      <c r="R82" s="21"/>
      <c r="S82" s="21"/>
      <c r="T82" s="21"/>
      <c r="U82" s="21"/>
      <c r="V82" s="21">
        <v>6998089</v>
      </c>
      <c r="W82" s="21">
        <v>12638796</v>
      </c>
      <c r="X82" s="21"/>
      <c r="Y82" s="20"/>
      <c r="Z82" s="23">
        <v>26906975</v>
      </c>
    </row>
    <row r="83" spans="1:26" ht="12.75" hidden="1">
      <c r="A83" s="39" t="s">
        <v>107</v>
      </c>
      <c r="B83" s="19">
        <v>45857576</v>
      </c>
      <c r="C83" s="19"/>
      <c r="D83" s="20"/>
      <c r="E83" s="21"/>
      <c r="F83" s="21">
        <v>7425135</v>
      </c>
      <c r="G83" s="21">
        <v>1997618</v>
      </c>
      <c r="H83" s="21">
        <v>5941213</v>
      </c>
      <c r="I83" s="21">
        <v>15363966</v>
      </c>
      <c r="J83" s="21">
        <v>7016066</v>
      </c>
      <c r="K83" s="21">
        <v>9102733</v>
      </c>
      <c r="L83" s="21">
        <v>2816131</v>
      </c>
      <c r="M83" s="21">
        <v>18934930</v>
      </c>
      <c r="N83" s="21"/>
      <c r="O83" s="21"/>
      <c r="P83" s="21"/>
      <c r="Q83" s="21"/>
      <c r="R83" s="21"/>
      <c r="S83" s="21"/>
      <c r="T83" s="21"/>
      <c r="U83" s="21"/>
      <c r="V83" s="21">
        <v>34298896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21553848</v>
      </c>
      <c r="C84" s="28"/>
      <c r="D84" s="29">
        <v>6942120</v>
      </c>
      <c r="E84" s="30">
        <v>6942120</v>
      </c>
      <c r="F84" s="30">
        <v>155754</v>
      </c>
      <c r="G84" s="30">
        <v>268758</v>
      </c>
      <c r="H84" s="30">
        <v>127080</v>
      </c>
      <c r="I84" s="30">
        <v>551592</v>
      </c>
      <c r="J84" s="30">
        <v>158955</v>
      </c>
      <c r="K84" s="30">
        <v>146524</v>
      </c>
      <c r="L84" s="30">
        <v>143902</v>
      </c>
      <c r="M84" s="30">
        <v>449381</v>
      </c>
      <c r="N84" s="30"/>
      <c r="O84" s="30"/>
      <c r="P84" s="30"/>
      <c r="Q84" s="30"/>
      <c r="R84" s="30"/>
      <c r="S84" s="30"/>
      <c r="T84" s="30"/>
      <c r="U84" s="30"/>
      <c r="V84" s="30">
        <v>1000973</v>
      </c>
      <c r="W84" s="30">
        <v>2950765</v>
      </c>
      <c r="X84" s="30"/>
      <c r="Y84" s="29"/>
      <c r="Z84" s="31">
        <v>6942120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20950000</v>
      </c>
      <c r="F5" s="358">
        <f t="shared" si="0"/>
        <v>20950000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10475000</v>
      </c>
      <c r="Y5" s="358">
        <f t="shared" si="0"/>
        <v>-10475000</v>
      </c>
      <c r="Z5" s="359">
        <f>+IF(X5&lt;&gt;0,+(Y5/X5)*100,0)</f>
        <v>-100</v>
      </c>
      <c r="AA5" s="360">
        <f>+AA6+AA8+AA11+AA13+AA15</f>
        <v>20950000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4520000</v>
      </c>
      <c r="F6" s="59">
        <f t="shared" si="1"/>
        <v>4520000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2260000</v>
      </c>
      <c r="Y6" s="59">
        <f t="shared" si="1"/>
        <v>-2260000</v>
      </c>
      <c r="Z6" s="61">
        <f>+IF(X6&lt;&gt;0,+(Y6/X6)*100,0)</f>
        <v>-100</v>
      </c>
      <c r="AA6" s="62">
        <f t="shared" si="1"/>
        <v>4520000</v>
      </c>
    </row>
    <row r="7" spans="1:27" ht="12.75">
      <c r="A7" s="291" t="s">
        <v>230</v>
      </c>
      <c r="B7" s="142"/>
      <c r="C7" s="60"/>
      <c r="D7" s="340"/>
      <c r="E7" s="60">
        <v>4520000</v>
      </c>
      <c r="F7" s="59">
        <v>4520000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2260000</v>
      </c>
      <c r="Y7" s="59">
        <v>-2260000</v>
      </c>
      <c r="Z7" s="61">
        <v>-100</v>
      </c>
      <c r="AA7" s="62">
        <v>4520000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11010000</v>
      </c>
      <c r="F8" s="59">
        <f t="shared" si="2"/>
        <v>11010000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5505000</v>
      </c>
      <c r="Y8" s="59">
        <f t="shared" si="2"/>
        <v>-5505000</v>
      </c>
      <c r="Z8" s="61">
        <f>+IF(X8&lt;&gt;0,+(Y8/X8)*100,0)</f>
        <v>-100</v>
      </c>
      <c r="AA8" s="62">
        <f>SUM(AA9:AA10)</f>
        <v>11010000</v>
      </c>
    </row>
    <row r="9" spans="1:27" ht="12.75">
      <c r="A9" s="291" t="s">
        <v>231</v>
      </c>
      <c r="B9" s="142"/>
      <c r="C9" s="60"/>
      <c r="D9" s="340"/>
      <c r="E9" s="60">
        <v>11010000</v>
      </c>
      <c r="F9" s="59">
        <v>11010000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5505000</v>
      </c>
      <c r="Y9" s="59">
        <v>-5505000</v>
      </c>
      <c r="Z9" s="61">
        <v>-100</v>
      </c>
      <c r="AA9" s="62">
        <v>11010000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1610000</v>
      </c>
      <c r="F11" s="364">
        <f t="shared" si="3"/>
        <v>1610000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805000</v>
      </c>
      <c r="Y11" s="364">
        <f t="shared" si="3"/>
        <v>-805000</v>
      </c>
      <c r="Z11" s="365">
        <f>+IF(X11&lt;&gt;0,+(Y11/X11)*100,0)</f>
        <v>-100</v>
      </c>
      <c r="AA11" s="366">
        <f t="shared" si="3"/>
        <v>1610000</v>
      </c>
    </row>
    <row r="12" spans="1:27" ht="12.75">
      <c r="A12" s="291" t="s">
        <v>233</v>
      </c>
      <c r="B12" s="136"/>
      <c r="C12" s="60"/>
      <c r="D12" s="340"/>
      <c r="E12" s="60">
        <v>1610000</v>
      </c>
      <c r="F12" s="59">
        <v>1610000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805000</v>
      </c>
      <c r="Y12" s="59">
        <v>-805000</v>
      </c>
      <c r="Z12" s="61">
        <v>-100</v>
      </c>
      <c r="AA12" s="62">
        <v>1610000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2560000</v>
      </c>
      <c r="F13" s="342">
        <f t="shared" si="4"/>
        <v>2560000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1280000</v>
      </c>
      <c r="Y13" s="342">
        <f t="shared" si="4"/>
        <v>-1280000</v>
      </c>
      <c r="Z13" s="335">
        <f>+IF(X13&lt;&gt;0,+(Y13/X13)*100,0)</f>
        <v>-100</v>
      </c>
      <c r="AA13" s="273">
        <f t="shared" si="4"/>
        <v>2560000</v>
      </c>
    </row>
    <row r="14" spans="1:27" ht="12.75">
      <c r="A14" s="291" t="s">
        <v>234</v>
      </c>
      <c r="B14" s="136"/>
      <c r="C14" s="60"/>
      <c r="D14" s="340"/>
      <c r="E14" s="60">
        <v>2560000</v>
      </c>
      <c r="F14" s="59">
        <v>2560000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1280000</v>
      </c>
      <c r="Y14" s="59">
        <v>-1280000</v>
      </c>
      <c r="Z14" s="61">
        <v>-100</v>
      </c>
      <c r="AA14" s="62">
        <v>2560000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1250000</v>
      </c>
      <c r="F15" s="59">
        <f t="shared" si="5"/>
        <v>1250000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625000</v>
      </c>
      <c r="Y15" s="59">
        <f t="shared" si="5"/>
        <v>-625000</v>
      </c>
      <c r="Z15" s="61">
        <f>+IF(X15&lt;&gt;0,+(Y15/X15)*100,0)</f>
        <v>-100</v>
      </c>
      <c r="AA15" s="62">
        <f>SUM(AA16:AA20)</f>
        <v>1250000</v>
      </c>
    </row>
    <row r="16" spans="1:27" ht="12.75">
      <c r="A16" s="291" t="s">
        <v>235</v>
      </c>
      <c r="B16" s="300"/>
      <c r="C16" s="60"/>
      <c r="D16" s="340"/>
      <c r="E16" s="60">
        <v>1250000</v>
      </c>
      <c r="F16" s="59">
        <v>1250000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625000</v>
      </c>
      <c r="Y16" s="59">
        <v>-625000</v>
      </c>
      <c r="Z16" s="61">
        <v>-100</v>
      </c>
      <c r="AA16" s="62">
        <v>1250000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400000</v>
      </c>
      <c r="F22" s="345">
        <f t="shared" si="6"/>
        <v>400000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200000</v>
      </c>
      <c r="Y22" s="345">
        <f t="shared" si="6"/>
        <v>-200000</v>
      </c>
      <c r="Z22" s="336">
        <f>+IF(X22&lt;&gt;0,+(Y22/X22)*100,0)</f>
        <v>-100</v>
      </c>
      <c r="AA22" s="350">
        <f>SUM(AA23:AA32)</f>
        <v>400000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>
        <v>400000</v>
      </c>
      <c r="F26" s="364">
        <v>400000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200000</v>
      </c>
      <c r="Y26" s="364">
        <v>-200000</v>
      </c>
      <c r="Z26" s="365">
        <v>-100</v>
      </c>
      <c r="AA26" s="366">
        <v>400000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6775000</v>
      </c>
      <c r="F40" s="345">
        <f t="shared" si="9"/>
        <v>6775000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3387500</v>
      </c>
      <c r="Y40" s="345">
        <f t="shared" si="9"/>
        <v>-3387500</v>
      </c>
      <c r="Z40" s="336">
        <f>+IF(X40&lt;&gt;0,+(Y40/X40)*100,0)</f>
        <v>-100</v>
      </c>
      <c r="AA40" s="350">
        <f>SUM(AA41:AA49)</f>
        <v>6775000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6775000</v>
      </c>
      <c r="F43" s="370">
        <v>6775000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3387500</v>
      </c>
      <c r="Y43" s="370">
        <v>-3387500</v>
      </c>
      <c r="Z43" s="371">
        <v>-100</v>
      </c>
      <c r="AA43" s="303">
        <v>6775000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80000</v>
      </c>
      <c r="F57" s="345">
        <f t="shared" si="13"/>
        <v>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40000</v>
      </c>
      <c r="Y57" s="345">
        <f t="shared" si="13"/>
        <v>-40000</v>
      </c>
      <c r="Z57" s="336">
        <f>+IF(X57&lt;&gt;0,+(Y57/X57)*100,0)</f>
        <v>-100</v>
      </c>
      <c r="AA57" s="350">
        <f t="shared" si="13"/>
        <v>80000</v>
      </c>
    </row>
    <row r="58" spans="1:27" ht="12.75">
      <c r="A58" s="361" t="s">
        <v>218</v>
      </c>
      <c r="B58" s="136"/>
      <c r="C58" s="60"/>
      <c r="D58" s="340"/>
      <c r="E58" s="60">
        <v>80000</v>
      </c>
      <c r="F58" s="59">
        <v>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40000</v>
      </c>
      <c r="Y58" s="59">
        <v>-40000</v>
      </c>
      <c r="Z58" s="61">
        <v>-100</v>
      </c>
      <c r="AA58" s="62">
        <v>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28205000</v>
      </c>
      <c r="F60" s="264">
        <f t="shared" si="14"/>
        <v>28205000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14102500</v>
      </c>
      <c r="Y60" s="264">
        <f t="shared" si="14"/>
        <v>-14102500</v>
      </c>
      <c r="Z60" s="337">
        <f>+IF(X60&lt;&gt;0,+(Y60/X60)*100,0)</f>
        <v>-100</v>
      </c>
      <c r="AA60" s="232">
        <f>+AA57+AA54+AA51+AA40+AA37+AA34+AA22+AA5</f>
        <v>28205000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228262635</v>
      </c>
      <c r="D5" s="153">
        <f>SUM(D6:D8)</f>
        <v>0</v>
      </c>
      <c r="E5" s="154">
        <f t="shared" si="0"/>
        <v>242070006</v>
      </c>
      <c r="F5" s="100">
        <f t="shared" si="0"/>
        <v>242070006</v>
      </c>
      <c r="G5" s="100">
        <f t="shared" si="0"/>
        <v>60321087</v>
      </c>
      <c r="H5" s="100">
        <f t="shared" si="0"/>
        <v>10184513</v>
      </c>
      <c r="I5" s="100">
        <f t="shared" si="0"/>
        <v>10203459</v>
      </c>
      <c r="J5" s="100">
        <f t="shared" si="0"/>
        <v>80709059</v>
      </c>
      <c r="K5" s="100">
        <f t="shared" si="0"/>
        <v>10183820</v>
      </c>
      <c r="L5" s="100">
        <f t="shared" si="0"/>
        <v>10202553</v>
      </c>
      <c r="M5" s="100">
        <f t="shared" si="0"/>
        <v>42717718</v>
      </c>
      <c r="N5" s="100">
        <f t="shared" si="0"/>
        <v>63104091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143813150</v>
      </c>
      <c r="X5" s="100">
        <f t="shared" si="0"/>
        <v>121035000</v>
      </c>
      <c r="Y5" s="100">
        <f t="shared" si="0"/>
        <v>22778150</v>
      </c>
      <c r="Z5" s="137">
        <f>+IF(X5&lt;&gt;0,+(Y5/X5)*100,0)</f>
        <v>18.819473705952824</v>
      </c>
      <c r="AA5" s="153">
        <f>SUM(AA6:AA8)</f>
        <v>242070006</v>
      </c>
    </row>
    <row r="6" spans="1:27" ht="12.75">
      <c r="A6" s="138" t="s">
        <v>75</v>
      </c>
      <c r="B6" s="136"/>
      <c r="C6" s="155">
        <v>6127761</v>
      </c>
      <c r="D6" s="155"/>
      <c r="E6" s="156">
        <v>7220513</v>
      </c>
      <c r="F6" s="60">
        <v>7220513</v>
      </c>
      <c r="G6" s="60">
        <v>2681746</v>
      </c>
      <c r="H6" s="60">
        <v>236967</v>
      </c>
      <c r="I6" s="60">
        <v>232560</v>
      </c>
      <c r="J6" s="60">
        <v>3151273</v>
      </c>
      <c r="K6" s="60">
        <v>238071</v>
      </c>
      <c r="L6" s="60">
        <v>220436</v>
      </c>
      <c r="M6" s="60">
        <v>1508354</v>
      </c>
      <c r="N6" s="60">
        <v>1966861</v>
      </c>
      <c r="O6" s="60"/>
      <c r="P6" s="60"/>
      <c r="Q6" s="60"/>
      <c r="R6" s="60"/>
      <c r="S6" s="60"/>
      <c r="T6" s="60"/>
      <c r="U6" s="60"/>
      <c r="V6" s="60"/>
      <c r="W6" s="60">
        <v>5118134</v>
      </c>
      <c r="X6" s="60">
        <v>3610254</v>
      </c>
      <c r="Y6" s="60">
        <v>1507880</v>
      </c>
      <c r="Z6" s="140">
        <v>41.77</v>
      </c>
      <c r="AA6" s="155">
        <v>7220513</v>
      </c>
    </row>
    <row r="7" spans="1:27" ht="12.75">
      <c r="A7" s="138" t="s">
        <v>76</v>
      </c>
      <c r="B7" s="136"/>
      <c r="C7" s="157">
        <v>217707623</v>
      </c>
      <c r="D7" s="157"/>
      <c r="E7" s="158">
        <v>234849493</v>
      </c>
      <c r="F7" s="159">
        <v>234849493</v>
      </c>
      <c r="G7" s="159">
        <v>57535331</v>
      </c>
      <c r="H7" s="159">
        <v>9836162</v>
      </c>
      <c r="I7" s="159">
        <v>9857903</v>
      </c>
      <c r="J7" s="159">
        <v>77229396</v>
      </c>
      <c r="K7" s="159">
        <v>9826981</v>
      </c>
      <c r="L7" s="159">
        <v>9771554</v>
      </c>
      <c r="M7" s="159">
        <v>40531004</v>
      </c>
      <c r="N7" s="159">
        <v>60129539</v>
      </c>
      <c r="O7" s="159"/>
      <c r="P7" s="159"/>
      <c r="Q7" s="159"/>
      <c r="R7" s="159"/>
      <c r="S7" s="159"/>
      <c r="T7" s="159"/>
      <c r="U7" s="159"/>
      <c r="V7" s="159"/>
      <c r="W7" s="159">
        <v>137358935</v>
      </c>
      <c r="X7" s="159">
        <v>117424746</v>
      </c>
      <c r="Y7" s="159">
        <v>19934189</v>
      </c>
      <c r="Z7" s="141">
        <v>16.98</v>
      </c>
      <c r="AA7" s="157">
        <v>234849493</v>
      </c>
    </row>
    <row r="8" spans="1:27" ht="12.75">
      <c r="A8" s="138" t="s">
        <v>77</v>
      </c>
      <c r="B8" s="136"/>
      <c r="C8" s="155">
        <v>4427251</v>
      </c>
      <c r="D8" s="155"/>
      <c r="E8" s="156"/>
      <c r="F8" s="60"/>
      <c r="G8" s="60">
        <v>104010</v>
      </c>
      <c r="H8" s="60">
        <v>111384</v>
      </c>
      <c r="I8" s="60">
        <v>112996</v>
      </c>
      <c r="J8" s="60">
        <v>328390</v>
      </c>
      <c r="K8" s="60">
        <v>118768</v>
      </c>
      <c r="L8" s="60">
        <v>210563</v>
      </c>
      <c r="M8" s="60">
        <v>678360</v>
      </c>
      <c r="N8" s="60">
        <v>1007691</v>
      </c>
      <c r="O8" s="60"/>
      <c r="P8" s="60"/>
      <c r="Q8" s="60"/>
      <c r="R8" s="60"/>
      <c r="S8" s="60"/>
      <c r="T8" s="60"/>
      <c r="U8" s="60"/>
      <c r="V8" s="60"/>
      <c r="W8" s="60">
        <v>1336081</v>
      </c>
      <c r="X8" s="60"/>
      <c r="Y8" s="60">
        <v>1336081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28175385</v>
      </c>
      <c r="D9" s="153">
        <f>SUM(D10:D14)</f>
        <v>0</v>
      </c>
      <c r="E9" s="154">
        <f t="shared" si="1"/>
        <v>28191370</v>
      </c>
      <c r="F9" s="100">
        <f t="shared" si="1"/>
        <v>28191370</v>
      </c>
      <c r="G9" s="100">
        <f t="shared" si="1"/>
        <v>441469</v>
      </c>
      <c r="H9" s="100">
        <f t="shared" si="1"/>
        <v>451417</v>
      </c>
      <c r="I9" s="100">
        <f t="shared" si="1"/>
        <v>398181</v>
      </c>
      <c r="J9" s="100">
        <f t="shared" si="1"/>
        <v>1291067</v>
      </c>
      <c r="K9" s="100">
        <f t="shared" si="1"/>
        <v>1995636</v>
      </c>
      <c r="L9" s="100">
        <f t="shared" si="1"/>
        <v>1052762</v>
      </c>
      <c r="M9" s="100">
        <f t="shared" si="1"/>
        <v>3173744</v>
      </c>
      <c r="N9" s="100">
        <f t="shared" si="1"/>
        <v>6222142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7513209</v>
      </c>
      <c r="X9" s="100">
        <f t="shared" si="1"/>
        <v>14095686</v>
      </c>
      <c r="Y9" s="100">
        <f t="shared" si="1"/>
        <v>-6582477</v>
      </c>
      <c r="Z9" s="137">
        <f>+IF(X9&lt;&gt;0,+(Y9/X9)*100,0)</f>
        <v>-46.69852180305378</v>
      </c>
      <c r="AA9" s="153">
        <f>SUM(AA10:AA14)</f>
        <v>28191370</v>
      </c>
    </row>
    <row r="10" spans="1:27" ht="12.75">
      <c r="A10" s="138" t="s">
        <v>79</v>
      </c>
      <c r="B10" s="136"/>
      <c r="C10" s="155">
        <v>13352872</v>
      </c>
      <c r="D10" s="155"/>
      <c r="E10" s="156">
        <v>14603388</v>
      </c>
      <c r="F10" s="60">
        <v>14603388</v>
      </c>
      <c r="G10" s="60">
        <v>216667</v>
      </c>
      <c r="H10" s="60">
        <v>120896</v>
      </c>
      <c r="I10" s="60">
        <v>173205</v>
      </c>
      <c r="J10" s="60">
        <v>510768</v>
      </c>
      <c r="K10" s="60">
        <v>147636</v>
      </c>
      <c r="L10" s="60">
        <v>436043</v>
      </c>
      <c r="M10" s="60">
        <v>2959853</v>
      </c>
      <c r="N10" s="60">
        <v>3543532</v>
      </c>
      <c r="O10" s="60"/>
      <c r="P10" s="60"/>
      <c r="Q10" s="60"/>
      <c r="R10" s="60"/>
      <c r="S10" s="60"/>
      <c r="T10" s="60"/>
      <c r="U10" s="60"/>
      <c r="V10" s="60"/>
      <c r="W10" s="60">
        <v>4054300</v>
      </c>
      <c r="X10" s="60">
        <v>7301694</v>
      </c>
      <c r="Y10" s="60">
        <v>-3247394</v>
      </c>
      <c r="Z10" s="140">
        <v>-44.47</v>
      </c>
      <c r="AA10" s="155">
        <v>14603388</v>
      </c>
    </row>
    <row r="11" spans="1:27" ht="12.75">
      <c r="A11" s="138" t="s">
        <v>80</v>
      </c>
      <c r="B11" s="136"/>
      <c r="C11" s="155">
        <v>6880196</v>
      </c>
      <c r="D11" s="155"/>
      <c r="E11" s="156">
        <v>5794327</v>
      </c>
      <c r="F11" s="60">
        <v>5794327</v>
      </c>
      <c r="G11" s="60"/>
      <c r="H11" s="60"/>
      <c r="I11" s="60"/>
      <c r="J11" s="60"/>
      <c r="K11" s="60"/>
      <c r="L11" s="60"/>
      <c r="M11" s="60">
        <v>51838</v>
      </c>
      <c r="N11" s="60">
        <v>51838</v>
      </c>
      <c r="O11" s="60"/>
      <c r="P11" s="60"/>
      <c r="Q11" s="60"/>
      <c r="R11" s="60"/>
      <c r="S11" s="60"/>
      <c r="T11" s="60"/>
      <c r="U11" s="60"/>
      <c r="V11" s="60"/>
      <c r="W11" s="60">
        <v>51838</v>
      </c>
      <c r="X11" s="60">
        <v>2897166</v>
      </c>
      <c r="Y11" s="60">
        <v>-2845328</v>
      </c>
      <c r="Z11" s="140">
        <v>-98.21</v>
      </c>
      <c r="AA11" s="155">
        <v>5794327</v>
      </c>
    </row>
    <row r="12" spans="1:27" ht="12.75">
      <c r="A12" s="138" t="s">
        <v>81</v>
      </c>
      <c r="B12" s="136"/>
      <c r="C12" s="155">
        <v>53100</v>
      </c>
      <c r="D12" s="155"/>
      <c r="E12" s="156">
        <v>65000</v>
      </c>
      <c r="F12" s="60">
        <v>65000</v>
      </c>
      <c r="G12" s="60">
        <v>2396</v>
      </c>
      <c r="H12" s="60">
        <v>2963</v>
      </c>
      <c r="I12" s="60">
        <v>2844</v>
      </c>
      <c r="J12" s="60">
        <v>8203</v>
      </c>
      <c r="K12" s="60">
        <v>76923</v>
      </c>
      <c r="L12" s="60">
        <v>4627</v>
      </c>
      <c r="M12" s="60"/>
      <c r="N12" s="60">
        <v>81550</v>
      </c>
      <c r="O12" s="60"/>
      <c r="P12" s="60"/>
      <c r="Q12" s="60"/>
      <c r="R12" s="60"/>
      <c r="S12" s="60"/>
      <c r="T12" s="60"/>
      <c r="U12" s="60"/>
      <c r="V12" s="60"/>
      <c r="W12" s="60">
        <v>89753</v>
      </c>
      <c r="X12" s="60">
        <v>32502</v>
      </c>
      <c r="Y12" s="60">
        <v>57251</v>
      </c>
      <c r="Z12" s="140">
        <v>176.15</v>
      </c>
      <c r="AA12" s="155">
        <v>65000</v>
      </c>
    </row>
    <row r="13" spans="1:27" ht="12.75">
      <c r="A13" s="138" t="s">
        <v>82</v>
      </c>
      <c r="B13" s="136"/>
      <c r="C13" s="155">
        <v>2630038</v>
      </c>
      <c r="D13" s="155"/>
      <c r="E13" s="156">
        <v>1919452</v>
      </c>
      <c r="F13" s="60">
        <v>1919452</v>
      </c>
      <c r="G13" s="60">
        <v>222406</v>
      </c>
      <c r="H13" s="60">
        <v>327558</v>
      </c>
      <c r="I13" s="60">
        <v>222132</v>
      </c>
      <c r="J13" s="60">
        <v>772096</v>
      </c>
      <c r="K13" s="60">
        <v>1771077</v>
      </c>
      <c r="L13" s="60">
        <v>612092</v>
      </c>
      <c r="M13" s="60">
        <v>162053</v>
      </c>
      <c r="N13" s="60">
        <v>2545222</v>
      </c>
      <c r="O13" s="60"/>
      <c r="P13" s="60"/>
      <c r="Q13" s="60"/>
      <c r="R13" s="60"/>
      <c r="S13" s="60"/>
      <c r="T13" s="60"/>
      <c r="U13" s="60"/>
      <c r="V13" s="60"/>
      <c r="W13" s="60">
        <v>3317318</v>
      </c>
      <c r="X13" s="60">
        <v>959724</v>
      </c>
      <c r="Y13" s="60">
        <v>2357594</v>
      </c>
      <c r="Z13" s="140">
        <v>245.65</v>
      </c>
      <c r="AA13" s="155">
        <v>1919452</v>
      </c>
    </row>
    <row r="14" spans="1:27" ht="12.75">
      <c r="A14" s="138" t="s">
        <v>83</v>
      </c>
      <c r="B14" s="136"/>
      <c r="C14" s="157">
        <v>5259179</v>
      </c>
      <c r="D14" s="157"/>
      <c r="E14" s="158">
        <v>5809203</v>
      </c>
      <c r="F14" s="159">
        <v>5809203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2904600</v>
      </c>
      <c r="Y14" s="159">
        <v>-2904600</v>
      </c>
      <c r="Z14" s="141">
        <v>-100</v>
      </c>
      <c r="AA14" s="157">
        <v>5809203</v>
      </c>
    </row>
    <row r="15" spans="1:27" ht="12.75">
      <c r="A15" s="135" t="s">
        <v>84</v>
      </c>
      <c r="B15" s="142"/>
      <c r="C15" s="153">
        <f aca="true" t="shared" si="2" ref="C15:Y15">SUM(C16:C18)</f>
        <v>86897516</v>
      </c>
      <c r="D15" s="153">
        <f>SUM(D16:D18)</f>
        <v>0</v>
      </c>
      <c r="E15" s="154">
        <f t="shared" si="2"/>
        <v>67930916</v>
      </c>
      <c r="F15" s="100">
        <f t="shared" si="2"/>
        <v>67930916</v>
      </c>
      <c r="G15" s="100">
        <f t="shared" si="2"/>
        <v>10406444</v>
      </c>
      <c r="H15" s="100">
        <f t="shared" si="2"/>
        <v>50842</v>
      </c>
      <c r="I15" s="100">
        <f t="shared" si="2"/>
        <v>55251</v>
      </c>
      <c r="J15" s="100">
        <f t="shared" si="2"/>
        <v>10512537</v>
      </c>
      <c r="K15" s="100">
        <f t="shared" si="2"/>
        <v>48775</v>
      </c>
      <c r="L15" s="100">
        <f t="shared" si="2"/>
        <v>31711</v>
      </c>
      <c r="M15" s="100">
        <f t="shared" si="2"/>
        <v>10643138</v>
      </c>
      <c r="N15" s="100">
        <f t="shared" si="2"/>
        <v>10723624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21236161</v>
      </c>
      <c r="X15" s="100">
        <f t="shared" si="2"/>
        <v>33965460</v>
      </c>
      <c r="Y15" s="100">
        <f t="shared" si="2"/>
        <v>-12729299</v>
      </c>
      <c r="Z15" s="137">
        <f>+IF(X15&lt;&gt;0,+(Y15/X15)*100,0)</f>
        <v>-37.47718711891434</v>
      </c>
      <c r="AA15" s="153">
        <f>SUM(AA16:AA18)</f>
        <v>67930916</v>
      </c>
    </row>
    <row r="16" spans="1:27" ht="12.75">
      <c r="A16" s="138" t="s">
        <v>85</v>
      </c>
      <c r="B16" s="136"/>
      <c r="C16" s="155">
        <v>162434</v>
      </c>
      <c r="D16" s="155"/>
      <c r="E16" s="156">
        <v>1374168</v>
      </c>
      <c r="F16" s="60">
        <v>1374168</v>
      </c>
      <c r="G16" s="60">
        <v>12558</v>
      </c>
      <c r="H16" s="60">
        <v>13050</v>
      </c>
      <c r="I16" s="60">
        <v>12558</v>
      </c>
      <c r="J16" s="60">
        <v>38166</v>
      </c>
      <c r="K16" s="60">
        <v>13071</v>
      </c>
      <c r="L16" s="60">
        <v>18571</v>
      </c>
      <c r="M16" s="60">
        <v>12571</v>
      </c>
      <c r="N16" s="60">
        <v>44213</v>
      </c>
      <c r="O16" s="60"/>
      <c r="P16" s="60"/>
      <c r="Q16" s="60"/>
      <c r="R16" s="60"/>
      <c r="S16" s="60"/>
      <c r="T16" s="60"/>
      <c r="U16" s="60"/>
      <c r="V16" s="60"/>
      <c r="W16" s="60">
        <v>82379</v>
      </c>
      <c r="X16" s="60">
        <v>687084</v>
      </c>
      <c r="Y16" s="60">
        <v>-604705</v>
      </c>
      <c r="Z16" s="140">
        <v>-88.01</v>
      </c>
      <c r="AA16" s="155">
        <v>1374168</v>
      </c>
    </row>
    <row r="17" spans="1:27" ht="12.75">
      <c r="A17" s="138" t="s">
        <v>86</v>
      </c>
      <c r="B17" s="136"/>
      <c r="C17" s="155">
        <v>86735082</v>
      </c>
      <c r="D17" s="155"/>
      <c r="E17" s="156">
        <v>66556748</v>
      </c>
      <c r="F17" s="60">
        <v>66556748</v>
      </c>
      <c r="G17" s="60">
        <v>10393886</v>
      </c>
      <c r="H17" s="60">
        <v>37792</v>
      </c>
      <c r="I17" s="60">
        <v>42693</v>
      </c>
      <c r="J17" s="60">
        <v>10474371</v>
      </c>
      <c r="K17" s="60">
        <v>35704</v>
      </c>
      <c r="L17" s="60">
        <v>13140</v>
      </c>
      <c r="M17" s="60">
        <v>10630567</v>
      </c>
      <c r="N17" s="60">
        <v>10679411</v>
      </c>
      <c r="O17" s="60"/>
      <c r="P17" s="60"/>
      <c r="Q17" s="60"/>
      <c r="R17" s="60"/>
      <c r="S17" s="60"/>
      <c r="T17" s="60"/>
      <c r="U17" s="60"/>
      <c r="V17" s="60"/>
      <c r="W17" s="60">
        <v>21153782</v>
      </c>
      <c r="X17" s="60">
        <v>33278376</v>
      </c>
      <c r="Y17" s="60">
        <v>-12124594</v>
      </c>
      <c r="Z17" s="140">
        <v>-36.43</v>
      </c>
      <c r="AA17" s="155">
        <v>66556748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464074414</v>
      </c>
      <c r="D19" s="153">
        <f>SUM(D20:D23)</f>
        <v>0</v>
      </c>
      <c r="E19" s="154">
        <f t="shared" si="3"/>
        <v>533331590</v>
      </c>
      <c r="F19" s="100">
        <f t="shared" si="3"/>
        <v>533331590</v>
      </c>
      <c r="G19" s="100">
        <f t="shared" si="3"/>
        <v>58518648</v>
      </c>
      <c r="H19" s="100">
        <f t="shared" si="3"/>
        <v>45496979</v>
      </c>
      <c r="I19" s="100">
        <f t="shared" si="3"/>
        <v>46735188</v>
      </c>
      <c r="J19" s="100">
        <f t="shared" si="3"/>
        <v>150750815</v>
      </c>
      <c r="K19" s="100">
        <f t="shared" si="3"/>
        <v>36646728</v>
      </c>
      <c r="L19" s="100">
        <f t="shared" si="3"/>
        <v>42614411</v>
      </c>
      <c r="M19" s="100">
        <f t="shared" si="3"/>
        <v>43338173</v>
      </c>
      <c r="N19" s="100">
        <f t="shared" si="3"/>
        <v>122599312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273350127</v>
      </c>
      <c r="X19" s="100">
        <f t="shared" si="3"/>
        <v>266165796</v>
      </c>
      <c r="Y19" s="100">
        <f t="shared" si="3"/>
        <v>7184331</v>
      </c>
      <c r="Z19" s="137">
        <f>+IF(X19&lt;&gt;0,+(Y19/X19)*100,0)</f>
        <v>2.6991939264803206</v>
      </c>
      <c r="AA19" s="153">
        <f>SUM(AA20:AA23)</f>
        <v>533331590</v>
      </c>
    </row>
    <row r="20" spans="1:27" ht="12.75">
      <c r="A20" s="138" t="s">
        <v>89</v>
      </c>
      <c r="B20" s="136"/>
      <c r="C20" s="155">
        <v>295998987</v>
      </c>
      <c r="D20" s="155"/>
      <c r="E20" s="156">
        <v>327713910</v>
      </c>
      <c r="F20" s="60">
        <v>327713910</v>
      </c>
      <c r="G20" s="60">
        <v>34420772</v>
      </c>
      <c r="H20" s="60">
        <v>29706082</v>
      </c>
      <c r="I20" s="60">
        <v>30512739</v>
      </c>
      <c r="J20" s="60">
        <v>94639593</v>
      </c>
      <c r="K20" s="60">
        <v>20369207</v>
      </c>
      <c r="L20" s="60">
        <v>28363910</v>
      </c>
      <c r="M20" s="60">
        <v>25829128</v>
      </c>
      <c r="N20" s="60">
        <v>74562245</v>
      </c>
      <c r="O20" s="60"/>
      <c r="P20" s="60"/>
      <c r="Q20" s="60"/>
      <c r="R20" s="60"/>
      <c r="S20" s="60"/>
      <c r="T20" s="60"/>
      <c r="U20" s="60"/>
      <c r="V20" s="60"/>
      <c r="W20" s="60">
        <v>169201838</v>
      </c>
      <c r="X20" s="60">
        <v>163791954</v>
      </c>
      <c r="Y20" s="60">
        <v>5409884</v>
      </c>
      <c r="Z20" s="140">
        <v>3.3</v>
      </c>
      <c r="AA20" s="155">
        <v>327713910</v>
      </c>
    </row>
    <row r="21" spans="1:27" ht="12.75">
      <c r="A21" s="138" t="s">
        <v>90</v>
      </c>
      <c r="B21" s="136"/>
      <c r="C21" s="155">
        <v>112743138</v>
      </c>
      <c r="D21" s="155"/>
      <c r="E21" s="156">
        <v>141479417</v>
      </c>
      <c r="F21" s="60">
        <v>141479417</v>
      </c>
      <c r="G21" s="60">
        <v>18549168</v>
      </c>
      <c r="H21" s="60">
        <v>10412724</v>
      </c>
      <c r="I21" s="60">
        <v>10986789</v>
      </c>
      <c r="J21" s="60">
        <v>39948681</v>
      </c>
      <c r="K21" s="60">
        <v>11056216</v>
      </c>
      <c r="L21" s="60">
        <v>8997976</v>
      </c>
      <c r="M21" s="60">
        <v>11809240</v>
      </c>
      <c r="N21" s="60">
        <v>31863432</v>
      </c>
      <c r="O21" s="60"/>
      <c r="P21" s="60"/>
      <c r="Q21" s="60"/>
      <c r="R21" s="60"/>
      <c r="S21" s="60"/>
      <c r="T21" s="60"/>
      <c r="U21" s="60"/>
      <c r="V21" s="60"/>
      <c r="W21" s="60">
        <v>71812113</v>
      </c>
      <c r="X21" s="60">
        <v>70804710</v>
      </c>
      <c r="Y21" s="60">
        <v>1007403</v>
      </c>
      <c r="Z21" s="140">
        <v>1.42</v>
      </c>
      <c r="AA21" s="155">
        <v>141479417</v>
      </c>
    </row>
    <row r="22" spans="1:27" ht="12.75">
      <c r="A22" s="138" t="s">
        <v>91</v>
      </c>
      <c r="B22" s="136"/>
      <c r="C22" s="157">
        <v>26619507</v>
      </c>
      <c r="D22" s="157"/>
      <c r="E22" s="158">
        <v>30713644</v>
      </c>
      <c r="F22" s="159">
        <v>30713644</v>
      </c>
      <c r="G22" s="159">
        <v>2694131</v>
      </c>
      <c r="H22" s="159">
        <v>2644364</v>
      </c>
      <c r="I22" s="159">
        <v>2592741</v>
      </c>
      <c r="J22" s="159">
        <v>7931236</v>
      </c>
      <c r="K22" s="159">
        <v>2600297</v>
      </c>
      <c r="L22" s="159">
        <v>2603403</v>
      </c>
      <c r="M22" s="159">
        <v>2658874</v>
      </c>
      <c r="N22" s="159">
        <v>7862574</v>
      </c>
      <c r="O22" s="159"/>
      <c r="P22" s="159"/>
      <c r="Q22" s="159"/>
      <c r="R22" s="159"/>
      <c r="S22" s="159"/>
      <c r="T22" s="159"/>
      <c r="U22" s="159"/>
      <c r="V22" s="159"/>
      <c r="W22" s="159">
        <v>15793810</v>
      </c>
      <c r="X22" s="159">
        <v>15356820</v>
      </c>
      <c r="Y22" s="159">
        <v>436990</v>
      </c>
      <c r="Z22" s="141">
        <v>2.85</v>
      </c>
      <c r="AA22" s="157">
        <v>30713644</v>
      </c>
    </row>
    <row r="23" spans="1:27" ht="12.75">
      <c r="A23" s="138" t="s">
        <v>92</v>
      </c>
      <c r="B23" s="136"/>
      <c r="C23" s="155">
        <v>28712782</v>
      </c>
      <c r="D23" s="155"/>
      <c r="E23" s="156">
        <v>33424619</v>
      </c>
      <c r="F23" s="60">
        <v>33424619</v>
      </c>
      <c r="G23" s="60">
        <v>2854577</v>
      </c>
      <c r="H23" s="60">
        <v>2733809</v>
      </c>
      <c r="I23" s="60">
        <v>2642919</v>
      </c>
      <c r="J23" s="60">
        <v>8231305</v>
      </c>
      <c r="K23" s="60">
        <v>2621008</v>
      </c>
      <c r="L23" s="60">
        <v>2649122</v>
      </c>
      <c r="M23" s="60">
        <v>3040931</v>
      </c>
      <c r="N23" s="60">
        <v>8311061</v>
      </c>
      <c r="O23" s="60"/>
      <c r="P23" s="60"/>
      <c r="Q23" s="60"/>
      <c r="R23" s="60"/>
      <c r="S23" s="60"/>
      <c r="T23" s="60"/>
      <c r="U23" s="60"/>
      <c r="V23" s="60"/>
      <c r="W23" s="60">
        <v>16542366</v>
      </c>
      <c r="X23" s="60">
        <v>16212312</v>
      </c>
      <c r="Y23" s="60">
        <v>330054</v>
      </c>
      <c r="Z23" s="140">
        <v>2.04</v>
      </c>
      <c r="AA23" s="155">
        <v>33424619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807409950</v>
      </c>
      <c r="D25" s="168">
        <f>+D5+D9+D15+D19+D24</f>
        <v>0</v>
      </c>
      <c r="E25" s="169">
        <f t="shared" si="4"/>
        <v>871523882</v>
      </c>
      <c r="F25" s="73">
        <f t="shared" si="4"/>
        <v>871523882</v>
      </c>
      <c r="G25" s="73">
        <f t="shared" si="4"/>
        <v>129687648</v>
      </c>
      <c r="H25" s="73">
        <f t="shared" si="4"/>
        <v>56183751</v>
      </c>
      <c r="I25" s="73">
        <f t="shared" si="4"/>
        <v>57392079</v>
      </c>
      <c r="J25" s="73">
        <f t="shared" si="4"/>
        <v>243263478</v>
      </c>
      <c r="K25" s="73">
        <f t="shared" si="4"/>
        <v>48874959</v>
      </c>
      <c r="L25" s="73">
        <f t="shared" si="4"/>
        <v>53901437</v>
      </c>
      <c r="M25" s="73">
        <f t="shared" si="4"/>
        <v>99872773</v>
      </c>
      <c r="N25" s="73">
        <f t="shared" si="4"/>
        <v>202649169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445912647</v>
      </c>
      <c r="X25" s="73">
        <f t="shared" si="4"/>
        <v>435261942</v>
      </c>
      <c r="Y25" s="73">
        <f t="shared" si="4"/>
        <v>10650705</v>
      </c>
      <c r="Z25" s="170">
        <f>+IF(X25&lt;&gt;0,+(Y25/X25)*100,0)</f>
        <v>2.4469644534187185</v>
      </c>
      <c r="AA25" s="168">
        <f>+AA5+AA9+AA15+AA19+AA24</f>
        <v>871523882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99546967</v>
      </c>
      <c r="D28" s="153">
        <f>SUM(D29:D31)</f>
        <v>0</v>
      </c>
      <c r="E28" s="154">
        <f t="shared" si="5"/>
        <v>169487964</v>
      </c>
      <c r="F28" s="100">
        <f t="shared" si="5"/>
        <v>169487964</v>
      </c>
      <c r="G28" s="100">
        <f t="shared" si="5"/>
        <v>7723597</v>
      </c>
      <c r="H28" s="100">
        <f t="shared" si="5"/>
        <v>8776962</v>
      </c>
      <c r="I28" s="100">
        <f t="shared" si="5"/>
        <v>12680551</v>
      </c>
      <c r="J28" s="100">
        <f t="shared" si="5"/>
        <v>29181110</v>
      </c>
      <c r="K28" s="100">
        <f t="shared" si="5"/>
        <v>11458274</v>
      </c>
      <c r="L28" s="100">
        <f t="shared" si="5"/>
        <v>10187826</v>
      </c>
      <c r="M28" s="100">
        <f t="shared" si="5"/>
        <v>12433982</v>
      </c>
      <c r="N28" s="100">
        <f t="shared" si="5"/>
        <v>34080082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63261192</v>
      </c>
      <c r="X28" s="100">
        <f t="shared" si="5"/>
        <v>84743982</v>
      </c>
      <c r="Y28" s="100">
        <f t="shared" si="5"/>
        <v>-21482790</v>
      </c>
      <c r="Z28" s="137">
        <f>+IF(X28&lt;&gt;0,+(Y28/X28)*100,0)</f>
        <v>-25.35022486906504</v>
      </c>
      <c r="AA28" s="153">
        <f>SUM(AA29:AA31)</f>
        <v>169487964</v>
      </c>
    </row>
    <row r="29" spans="1:27" ht="12.75">
      <c r="A29" s="138" t="s">
        <v>75</v>
      </c>
      <c r="B29" s="136"/>
      <c r="C29" s="155">
        <v>-7783930</v>
      </c>
      <c r="D29" s="155"/>
      <c r="E29" s="156">
        <v>37345114</v>
      </c>
      <c r="F29" s="60">
        <v>37345114</v>
      </c>
      <c r="G29" s="60">
        <v>3320288</v>
      </c>
      <c r="H29" s="60">
        <v>1573466</v>
      </c>
      <c r="I29" s="60">
        <v>2268756</v>
      </c>
      <c r="J29" s="60">
        <v>7162510</v>
      </c>
      <c r="K29" s="60">
        <v>1597296</v>
      </c>
      <c r="L29" s="60">
        <v>1592872</v>
      </c>
      <c r="M29" s="60">
        <v>2071598</v>
      </c>
      <c r="N29" s="60">
        <v>5261766</v>
      </c>
      <c r="O29" s="60"/>
      <c r="P29" s="60"/>
      <c r="Q29" s="60"/>
      <c r="R29" s="60"/>
      <c r="S29" s="60"/>
      <c r="T29" s="60"/>
      <c r="U29" s="60"/>
      <c r="V29" s="60"/>
      <c r="W29" s="60">
        <v>12424276</v>
      </c>
      <c r="X29" s="60">
        <v>18672558</v>
      </c>
      <c r="Y29" s="60">
        <v>-6248282</v>
      </c>
      <c r="Z29" s="140">
        <v>-33.46</v>
      </c>
      <c r="AA29" s="155">
        <v>37345114</v>
      </c>
    </row>
    <row r="30" spans="1:27" ht="12.75">
      <c r="A30" s="138" t="s">
        <v>76</v>
      </c>
      <c r="B30" s="136"/>
      <c r="C30" s="157">
        <v>54236951</v>
      </c>
      <c r="D30" s="157"/>
      <c r="E30" s="158">
        <v>132142850</v>
      </c>
      <c r="F30" s="159">
        <v>132142850</v>
      </c>
      <c r="G30" s="159">
        <v>2411542</v>
      </c>
      <c r="H30" s="159">
        <v>3176557</v>
      </c>
      <c r="I30" s="159">
        <v>3106398</v>
      </c>
      <c r="J30" s="159">
        <v>8694497</v>
      </c>
      <c r="K30" s="159">
        <v>5122268</v>
      </c>
      <c r="L30" s="159">
        <v>5798117</v>
      </c>
      <c r="M30" s="159">
        <v>3991513</v>
      </c>
      <c r="N30" s="159">
        <v>14911898</v>
      </c>
      <c r="O30" s="159"/>
      <c r="P30" s="159"/>
      <c r="Q30" s="159"/>
      <c r="R30" s="159"/>
      <c r="S30" s="159"/>
      <c r="T30" s="159"/>
      <c r="U30" s="159"/>
      <c r="V30" s="159"/>
      <c r="W30" s="159">
        <v>23606395</v>
      </c>
      <c r="X30" s="159">
        <v>66071424</v>
      </c>
      <c r="Y30" s="159">
        <v>-42465029</v>
      </c>
      <c r="Z30" s="141">
        <v>-64.27</v>
      </c>
      <c r="AA30" s="157">
        <v>132142850</v>
      </c>
    </row>
    <row r="31" spans="1:27" ht="12.75">
      <c r="A31" s="138" t="s">
        <v>77</v>
      </c>
      <c r="B31" s="136"/>
      <c r="C31" s="155">
        <v>53093946</v>
      </c>
      <c r="D31" s="155"/>
      <c r="E31" s="156"/>
      <c r="F31" s="60"/>
      <c r="G31" s="60">
        <v>1991767</v>
      </c>
      <c r="H31" s="60">
        <v>4026939</v>
      </c>
      <c r="I31" s="60">
        <v>7305397</v>
      </c>
      <c r="J31" s="60">
        <v>13324103</v>
      </c>
      <c r="K31" s="60">
        <v>4738710</v>
      </c>
      <c r="L31" s="60">
        <v>2796837</v>
      </c>
      <c r="M31" s="60">
        <v>6370871</v>
      </c>
      <c r="N31" s="60">
        <v>13906418</v>
      </c>
      <c r="O31" s="60"/>
      <c r="P31" s="60"/>
      <c r="Q31" s="60"/>
      <c r="R31" s="60"/>
      <c r="S31" s="60"/>
      <c r="T31" s="60"/>
      <c r="U31" s="60"/>
      <c r="V31" s="60"/>
      <c r="W31" s="60">
        <v>27230521</v>
      </c>
      <c r="X31" s="60"/>
      <c r="Y31" s="60">
        <v>27230521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57747783</v>
      </c>
      <c r="D32" s="153">
        <f>SUM(D33:D37)</f>
        <v>0</v>
      </c>
      <c r="E32" s="154">
        <f t="shared" si="6"/>
        <v>69995838</v>
      </c>
      <c r="F32" s="100">
        <f t="shared" si="6"/>
        <v>69995838</v>
      </c>
      <c r="G32" s="100">
        <f t="shared" si="6"/>
        <v>4559927</v>
      </c>
      <c r="H32" s="100">
        <f t="shared" si="6"/>
        <v>5340153</v>
      </c>
      <c r="I32" s="100">
        <f t="shared" si="6"/>
        <v>5472957</v>
      </c>
      <c r="J32" s="100">
        <f t="shared" si="6"/>
        <v>15373037</v>
      </c>
      <c r="K32" s="100">
        <f t="shared" si="6"/>
        <v>4907964</v>
      </c>
      <c r="L32" s="100">
        <f t="shared" si="6"/>
        <v>4775950</v>
      </c>
      <c r="M32" s="100">
        <f t="shared" si="6"/>
        <v>4817179</v>
      </c>
      <c r="N32" s="100">
        <f t="shared" si="6"/>
        <v>14501093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29874130</v>
      </c>
      <c r="X32" s="100">
        <f t="shared" si="6"/>
        <v>34497912</v>
      </c>
      <c r="Y32" s="100">
        <f t="shared" si="6"/>
        <v>-4623782</v>
      </c>
      <c r="Z32" s="137">
        <f>+IF(X32&lt;&gt;0,+(Y32/X32)*100,0)</f>
        <v>-13.403077844247502</v>
      </c>
      <c r="AA32" s="153">
        <f>SUM(AA33:AA37)</f>
        <v>69995838</v>
      </c>
    </row>
    <row r="33" spans="1:27" ht="12.75">
      <c r="A33" s="138" t="s">
        <v>79</v>
      </c>
      <c r="B33" s="136"/>
      <c r="C33" s="155">
        <v>19465957</v>
      </c>
      <c r="D33" s="155"/>
      <c r="E33" s="156">
        <v>20417698</v>
      </c>
      <c r="F33" s="60">
        <v>20417698</v>
      </c>
      <c r="G33" s="60">
        <v>1648691</v>
      </c>
      <c r="H33" s="60">
        <v>1889428</v>
      </c>
      <c r="I33" s="60">
        <v>1848995</v>
      </c>
      <c r="J33" s="60">
        <v>5387114</v>
      </c>
      <c r="K33" s="60">
        <v>1761257</v>
      </c>
      <c r="L33" s="60">
        <v>1799955</v>
      </c>
      <c r="M33" s="60">
        <v>1895570</v>
      </c>
      <c r="N33" s="60">
        <v>5456782</v>
      </c>
      <c r="O33" s="60"/>
      <c r="P33" s="60"/>
      <c r="Q33" s="60"/>
      <c r="R33" s="60"/>
      <c r="S33" s="60"/>
      <c r="T33" s="60"/>
      <c r="U33" s="60"/>
      <c r="V33" s="60"/>
      <c r="W33" s="60">
        <v>10843896</v>
      </c>
      <c r="X33" s="60">
        <v>9708846</v>
      </c>
      <c r="Y33" s="60">
        <v>1135050</v>
      </c>
      <c r="Z33" s="140">
        <v>11.69</v>
      </c>
      <c r="AA33" s="155">
        <v>20417698</v>
      </c>
    </row>
    <row r="34" spans="1:27" ht="12.75">
      <c r="A34" s="138" t="s">
        <v>80</v>
      </c>
      <c r="B34" s="136"/>
      <c r="C34" s="155">
        <v>16000741</v>
      </c>
      <c r="D34" s="155"/>
      <c r="E34" s="156">
        <v>19325100</v>
      </c>
      <c r="F34" s="60">
        <v>19325100</v>
      </c>
      <c r="G34" s="60">
        <v>1215020</v>
      </c>
      <c r="H34" s="60">
        <v>1429286</v>
      </c>
      <c r="I34" s="60">
        <v>1546917</v>
      </c>
      <c r="J34" s="60">
        <v>4191223</v>
      </c>
      <c r="K34" s="60">
        <v>1313488</v>
      </c>
      <c r="L34" s="60">
        <v>1323419</v>
      </c>
      <c r="M34" s="60">
        <v>1224789</v>
      </c>
      <c r="N34" s="60">
        <v>3861696</v>
      </c>
      <c r="O34" s="60"/>
      <c r="P34" s="60"/>
      <c r="Q34" s="60"/>
      <c r="R34" s="60"/>
      <c r="S34" s="60"/>
      <c r="T34" s="60"/>
      <c r="U34" s="60"/>
      <c r="V34" s="60"/>
      <c r="W34" s="60">
        <v>8052919</v>
      </c>
      <c r="X34" s="60">
        <v>9662550</v>
      </c>
      <c r="Y34" s="60">
        <v>-1609631</v>
      </c>
      <c r="Z34" s="140">
        <v>-16.66</v>
      </c>
      <c r="AA34" s="155">
        <v>19325100</v>
      </c>
    </row>
    <row r="35" spans="1:27" ht="12.75">
      <c r="A35" s="138" t="s">
        <v>81</v>
      </c>
      <c r="B35" s="136"/>
      <c r="C35" s="155">
        <v>11227701</v>
      </c>
      <c r="D35" s="155"/>
      <c r="E35" s="156">
        <v>16789289</v>
      </c>
      <c r="F35" s="60">
        <v>16789289</v>
      </c>
      <c r="G35" s="60">
        <v>857304</v>
      </c>
      <c r="H35" s="60">
        <v>1072952</v>
      </c>
      <c r="I35" s="60">
        <v>1123472</v>
      </c>
      <c r="J35" s="60">
        <v>3053728</v>
      </c>
      <c r="K35" s="60">
        <v>974042</v>
      </c>
      <c r="L35" s="60">
        <v>748488</v>
      </c>
      <c r="M35" s="60">
        <v>862302</v>
      </c>
      <c r="N35" s="60">
        <v>2584832</v>
      </c>
      <c r="O35" s="60"/>
      <c r="P35" s="60"/>
      <c r="Q35" s="60"/>
      <c r="R35" s="60"/>
      <c r="S35" s="60"/>
      <c r="T35" s="60"/>
      <c r="U35" s="60"/>
      <c r="V35" s="60"/>
      <c r="W35" s="60">
        <v>5638560</v>
      </c>
      <c r="X35" s="60">
        <v>8394642</v>
      </c>
      <c r="Y35" s="60">
        <v>-2756082</v>
      </c>
      <c r="Z35" s="140">
        <v>-32.83</v>
      </c>
      <c r="AA35" s="155">
        <v>16789289</v>
      </c>
    </row>
    <row r="36" spans="1:27" ht="12.75">
      <c r="A36" s="138" t="s">
        <v>82</v>
      </c>
      <c r="B36" s="136"/>
      <c r="C36" s="155">
        <v>6123629</v>
      </c>
      <c r="D36" s="155"/>
      <c r="E36" s="156">
        <v>7469945</v>
      </c>
      <c r="F36" s="60">
        <v>7469945</v>
      </c>
      <c r="G36" s="60">
        <v>423475</v>
      </c>
      <c r="H36" s="60">
        <v>431016</v>
      </c>
      <c r="I36" s="60">
        <v>505035</v>
      </c>
      <c r="J36" s="60">
        <v>1359526</v>
      </c>
      <c r="K36" s="60">
        <v>469565</v>
      </c>
      <c r="L36" s="60">
        <v>530186</v>
      </c>
      <c r="M36" s="60">
        <v>462134</v>
      </c>
      <c r="N36" s="60">
        <v>1461885</v>
      </c>
      <c r="O36" s="60"/>
      <c r="P36" s="60"/>
      <c r="Q36" s="60"/>
      <c r="R36" s="60"/>
      <c r="S36" s="60"/>
      <c r="T36" s="60"/>
      <c r="U36" s="60"/>
      <c r="V36" s="60"/>
      <c r="W36" s="60">
        <v>2821411</v>
      </c>
      <c r="X36" s="60">
        <v>3734970</v>
      </c>
      <c r="Y36" s="60">
        <v>-913559</v>
      </c>
      <c r="Z36" s="140">
        <v>-24.46</v>
      </c>
      <c r="AA36" s="155">
        <v>7469945</v>
      </c>
    </row>
    <row r="37" spans="1:27" ht="12.75">
      <c r="A37" s="138" t="s">
        <v>83</v>
      </c>
      <c r="B37" s="136"/>
      <c r="C37" s="157">
        <v>4929755</v>
      </c>
      <c r="D37" s="157"/>
      <c r="E37" s="158">
        <v>5993806</v>
      </c>
      <c r="F37" s="159">
        <v>5993806</v>
      </c>
      <c r="G37" s="159">
        <v>415437</v>
      </c>
      <c r="H37" s="159">
        <v>517471</v>
      </c>
      <c r="I37" s="159">
        <v>448538</v>
      </c>
      <c r="J37" s="159">
        <v>1381446</v>
      </c>
      <c r="K37" s="159">
        <v>389612</v>
      </c>
      <c r="L37" s="159">
        <v>373902</v>
      </c>
      <c r="M37" s="159">
        <v>372384</v>
      </c>
      <c r="N37" s="159">
        <v>1135898</v>
      </c>
      <c r="O37" s="159"/>
      <c r="P37" s="159"/>
      <c r="Q37" s="159"/>
      <c r="R37" s="159"/>
      <c r="S37" s="159"/>
      <c r="T37" s="159"/>
      <c r="U37" s="159"/>
      <c r="V37" s="159"/>
      <c r="W37" s="159">
        <v>2517344</v>
      </c>
      <c r="X37" s="159">
        <v>2996904</v>
      </c>
      <c r="Y37" s="159">
        <v>-479560</v>
      </c>
      <c r="Z37" s="141">
        <v>-16</v>
      </c>
      <c r="AA37" s="157">
        <v>5993806</v>
      </c>
    </row>
    <row r="38" spans="1:27" ht="12.75">
      <c r="A38" s="135" t="s">
        <v>84</v>
      </c>
      <c r="B38" s="142"/>
      <c r="C38" s="153">
        <f aca="true" t="shared" si="7" ref="C38:Y38">SUM(C39:C41)</f>
        <v>71592564</v>
      </c>
      <c r="D38" s="153">
        <f>SUM(D39:D41)</f>
        <v>0</v>
      </c>
      <c r="E38" s="154">
        <f t="shared" si="7"/>
        <v>103483520</v>
      </c>
      <c r="F38" s="100">
        <f t="shared" si="7"/>
        <v>103483520</v>
      </c>
      <c r="G38" s="100">
        <f t="shared" si="7"/>
        <v>2218036</v>
      </c>
      <c r="H38" s="100">
        <f t="shared" si="7"/>
        <v>2858979</v>
      </c>
      <c r="I38" s="100">
        <f t="shared" si="7"/>
        <v>3216445</v>
      </c>
      <c r="J38" s="100">
        <f t="shared" si="7"/>
        <v>8293460</v>
      </c>
      <c r="K38" s="100">
        <f t="shared" si="7"/>
        <v>2454463</v>
      </c>
      <c r="L38" s="100">
        <f t="shared" si="7"/>
        <v>2576213</v>
      </c>
      <c r="M38" s="100">
        <f t="shared" si="7"/>
        <v>2774644</v>
      </c>
      <c r="N38" s="100">
        <f t="shared" si="7"/>
        <v>7805320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16098780</v>
      </c>
      <c r="X38" s="100">
        <f t="shared" si="7"/>
        <v>51741762</v>
      </c>
      <c r="Y38" s="100">
        <f t="shared" si="7"/>
        <v>-35642982</v>
      </c>
      <c r="Z38" s="137">
        <f>+IF(X38&lt;&gt;0,+(Y38/X38)*100,0)</f>
        <v>-68.88629343546515</v>
      </c>
      <c r="AA38" s="153">
        <f>SUM(AA39:AA41)</f>
        <v>103483520</v>
      </c>
    </row>
    <row r="39" spans="1:27" ht="12.75">
      <c r="A39" s="138" t="s">
        <v>85</v>
      </c>
      <c r="B39" s="136"/>
      <c r="C39" s="155">
        <v>5079514</v>
      </c>
      <c r="D39" s="155"/>
      <c r="E39" s="156">
        <v>22901874</v>
      </c>
      <c r="F39" s="60">
        <v>22901874</v>
      </c>
      <c r="G39" s="60">
        <v>402579</v>
      </c>
      <c r="H39" s="60">
        <v>371468</v>
      </c>
      <c r="I39" s="60">
        <v>685813</v>
      </c>
      <c r="J39" s="60">
        <v>1459860</v>
      </c>
      <c r="K39" s="60">
        <v>374159</v>
      </c>
      <c r="L39" s="60">
        <v>404000</v>
      </c>
      <c r="M39" s="60">
        <v>617436</v>
      </c>
      <c r="N39" s="60">
        <v>1395595</v>
      </c>
      <c r="O39" s="60"/>
      <c r="P39" s="60"/>
      <c r="Q39" s="60"/>
      <c r="R39" s="60"/>
      <c r="S39" s="60"/>
      <c r="T39" s="60"/>
      <c r="U39" s="60"/>
      <c r="V39" s="60"/>
      <c r="W39" s="60">
        <v>2855455</v>
      </c>
      <c r="X39" s="60">
        <v>11450940</v>
      </c>
      <c r="Y39" s="60">
        <v>-8595485</v>
      </c>
      <c r="Z39" s="140">
        <v>-75.06</v>
      </c>
      <c r="AA39" s="155">
        <v>22901874</v>
      </c>
    </row>
    <row r="40" spans="1:27" ht="12.75">
      <c r="A40" s="138" t="s">
        <v>86</v>
      </c>
      <c r="B40" s="136"/>
      <c r="C40" s="155">
        <v>66513050</v>
      </c>
      <c r="D40" s="155"/>
      <c r="E40" s="156">
        <v>80581646</v>
      </c>
      <c r="F40" s="60">
        <v>80581646</v>
      </c>
      <c r="G40" s="60">
        <v>1815457</v>
      </c>
      <c r="H40" s="60">
        <v>2487511</v>
      </c>
      <c r="I40" s="60">
        <v>2530632</v>
      </c>
      <c r="J40" s="60">
        <v>6833600</v>
      </c>
      <c r="K40" s="60">
        <v>2080304</v>
      </c>
      <c r="L40" s="60">
        <v>2172213</v>
      </c>
      <c r="M40" s="60">
        <v>2157208</v>
      </c>
      <c r="N40" s="60">
        <v>6409725</v>
      </c>
      <c r="O40" s="60"/>
      <c r="P40" s="60"/>
      <c r="Q40" s="60"/>
      <c r="R40" s="60"/>
      <c r="S40" s="60"/>
      <c r="T40" s="60"/>
      <c r="U40" s="60"/>
      <c r="V40" s="60"/>
      <c r="W40" s="60">
        <v>13243325</v>
      </c>
      <c r="X40" s="60">
        <v>40290822</v>
      </c>
      <c r="Y40" s="60">
        <v>-27047497</v>
      </c>
      <c r="Z40" s="140">
        <v>-67.13</v>
      </c>
      <c r="AA40" s="155">
        <v>80581646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456343415</v>
      </c>
      <c r="D42" s="153">
        <f>SUM(D43:D46)</f>
        <v>0</v>
      </c>
      <c r="E42" s="154">
        <f t="shared" si="8"/>
        <v>474364012</v>
      </c>
      <c r="F42" s="100">
        <f t="shared" si="8"/>
        <v>474364012</v>
      </c>
      <c r="G42" s="100">
        <f t="shared" si="8"/>
        <v>6841437</v>
      </c>
      <c r="H42" s="100">
        <f t="shared" si="8"/>
        <v>70750637</v>
      </c>
      <c r="I42" s="100">
        <f t="shared" si="8"/>
        <v>13686913</v>
      </c>
      <c r="J42" s="100">
        <f t="shared" si="8"/>
        <v>91278987</v>
      </c>
      <c r="K42" s="100">
        <f t="shared" si="8"/>
        <v>51935901</v>
      </c>
      <c r="L42" s="100">
        <f t="shared" si="8"/>
        <v>28706295</v>
      </c>
      <c r="M42" s="100">
        <f t="shared" si="8"/>
        <v>31094761</v>
      </c>
      <c r="N42" s="100">
        <f t="shared" si="8"/>
        <v>111736957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203015944</v>
      </c>
      <c r="X42" s="100">
        <f t="shared" si="8"/>
        <v>237182004</v>
      </c>
      <c r="Y42" s="100">
        <f t="shared" si="8"/>
        <v>-34166060</v>
      </c>
      <c r="Z42" s="137">
        <f>+IF(X42&lt;&gt;0,+(Y42/X42)*100,0)</f>
        <v>-14.404996763582451</v>
      </c>
      <c r="AA42" s="153">
        <f>SUM(AA43:AA46)</f>
        <v>474364012</v>
      </c>
    </row>
    <row r="43" spans="1:27" ht="12.75">
      <c r="A43" s="138" t="s">
        <v>89</v>
      </c>
      <c r="B43" s="136"/>
      <c r="C43" s="155">
        <v>278264442</v>
      </c>
      <c r="D43" s="155"/>
      <c r="E43" s="156">
        <v>318975316</v>
      </c>
      <c r="F43" s="60">
        <v>318975316</v>
      </c>
      <c r="G43" s="60">
        <v>4464822</v>
      </c>
      <c r="H43" s="60">
        <v>61765611</v>
      </c>
      <c r="I43" s="60">
        <v>3774249</v>
      </c>
      <c r="J43" s="60">
        <v>70004682</v>
      </c>
      <c r="K43" s="60">
        <v>41019646</v>
      </c>
      <c r="L43" s="60">
        <v>7410566</v>
      </c>
      <c r="M43" s="60">
        <v>21427430</v>
      </c>
      <c r="N43" s="60">
        <v>69857642</v>
      </c>
      <c r="O43" s="60"/>
      <c r="P43" s="60"/>
      <c r="Q43" s="60"/>
      <c r="R43" s="60"/>
      <c r="S43" s="60"/>
      <c r="T43" s="60"/>
      <c r="U43" s="60"/>
      <c r="V43" s="60"/>
      <c r="W43" s="60">
        <v>139862324</v>
      </c>
      <c r="X43" s="60">
        <v>159487656</v>
      </c>
      <c r="Y43" s="60">
        <v>-19625332</v>
      </c>
      <c r="Z43" s="140">
        <v>-12.31</v>
      </c>
      <c r="AA43" s="155">
        <v>318975316</v>
      </c>
    </row>
    <row r="44" spans="1:27" ht="12.75">
      <c r="A44" s="138" t="s">
        <v>90</v>
      </c>
      <c r="B44" s="136"/>
      <c r="C44" s="155">
        <v>115024497</v>
      </c>
      <c r="D44" s="155"/>
      <c r="E44" s="156">
        <v>105554568</v>
      </c>
      <c r="F44" s="60">
        <v>105554568</v>
      </c>
      <c r="G44" s="60">
        <v>937633</v>
      </c>
      <c r="H44" s="60">
        <v>6738781</v>
      </c>
      <c r="I44" s="60">
        <v>7939554</v>
      </c>
      <c r="J44" s="60">
        <v>15615968</v>
      </c>
      <c r="K44" s="60">
        <v>7703106</v>
      </c>
      <c r="L44" s="60">
        <v>13991313</v>
      </c>
      <c r="M44" s="60">
        <v>7511073</v>
      </c>
      <c r="N44" s="60">
        <v>29205492</v>
      </c>
      <c r="O44" s="60"/>
      <c r="P44" s="60"/>
      <c r="Q44" s="60"/>
      <c r="R44" s="60"/>
      <c r="S44" s="60"/>
      <c r="T44" s="60"/>
      <c r="U44" s="60"/>
      <c r="V44" s="60"/>
      <c r="W44" s="60">
        <v>44821460</v>
      </c>
      <c r="X44" s="60">
        <v>52777284</v>
      </c>
      <c r="Y44" s="60">
        <v>-7955824</v>
      </c>
      <c r="Z44" s="140">
        <v>-15.07</v>
      </c>
      <c r="AA44" s="155">
        <v>105554568</v>
      </c>
    </row>
    <row r="45" spans="1:27" ht="12.75">
      <c r="A45" s="138" t="s">
        <v>91</v>
      </c>
      <c r="B45" s="136"/>
      <c r="C45" s="157">
        <v>30900630</v>
      </c>
      <c r="D45" s="157"/>
      <c r="E45" s="158">
        <v>19870315</v>
      </c>
      <c r="F45" s="159">
        <v>19870315</v>
      </c>
      <c r="G45" s="159">
        <v>464721</v>
      </c>
      <c r="H45" s="159">
        <v>697794</v>
      </c>
      <c r="I45" s="159">
        <v>639603</v>
      </c>
      <c r="J45" s="159">
        <v>1802118</v>
      </c>
      <c r="K45" s="159">
        <v>1019305</v>
      </c>
      <c r="L45" s="159">
        <v>2416012</v>
      </c>
      <c r="M45" s="159">
        <v>532916</v>
      </c>
      <c r="N45" s="159">
        <v>3968233</v>
      </c>
      <c r="O45" s="159"/>
      <c r="P45" s="159"/>
      <c r="Q45" s="159"/>
      <c r="R45" s="159"/>
      <c r="S45" s="159"/>
      <c r="T45" s="159"/>
      <c r="U45" s="159"/>
      <c r="V45" s="159"/>
      <c r="W45" s="159">
        <v>5770351</v>
      </c>
      <c r="X45" s="159">
        <v>9935160</v>
      </c>
      <c r="Y45" s="159">
        <v>-4164809</v>
      </c>
      <c r="Z45" s="141">
        <v>-41.92</v>
      </c>
      <c r="AA45" s="157">
        <v>19870315</v>
      </c>
    </row>
    <row r="46" spans="1:27" ht="12.75">
      <c r="A46" s="138" t="s">
        <v>92</v>
      </c>
      <c r="B46" s="136"/>
      <c r="C46" s="155">
        <v>32153846</v>
      </c>
      <c r="D46" s="155"/>
      <c r="E46" s="156">
        <v>29963813</v>
      </c>
      <c r="F46" s="60">
        <v>29963813</v>
      </c>
      <c r="G46" s="60">
        <v>974261</v>
      </c>
      <c r="H46" s="60">
        <v>1548451</v>
      </c>
      <c r="I46" s="60">
        <v>1333507</v>
      </c>
      <c r="J46" s="60">
        <v>3856219</v>
      </c>
      <c r="K46" s="60">
        <v>2193844</v>
      </c>
      <c r="L46" s="60">
        <v>4888404</v>
      </c>
      <c r="M46" s="60">
        <v>1623342</v>
      </c>
      <c r="N46" s="60">
        <v>8705590</v>
      </c>
      <c r="O46" s="60"/>
      <c r="P46" s="60"/>
      <c r="Q46" s="60"/>
      <c r="R46" s="60"/>
      <c r="S46" s="60"/>
      <c r="T46" s="60"/>
      <c r="U46" s="60"/>
      <c r="V46" s="60"/>
      <c r="W46" s="60">
        <v>12561809</v>
      </c>
      <c r="X46" s="60">
        <v>14981904</v>
      </c>
      <c r="Y46" s="60">
        <v>-2420095</v>
      </c>
      <c r="Z46" s="140">
        <v>-16.15</v>
      </c>
      <c r="AA46" s="155">
        <v>29963813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685230729</v>
      </c>
      <c r="D48" s="168">
        <f>+D28+D32+D38+D42+D47</f>
        <v>0</v>
      </c>
      <c r="E48" s="169">
        <f t="shared" si="9"/>
        <v>817331334</v>
      </c>
      <c r="F48" s="73">
        <f t="shared" si="9"/>
        <v>817331334</v>
      </c>
      <c r="G48" s="73">
        <f t="shared" si="9"/>
        <v>21342997</v>
      </c>
      <c r="H48" s="73">
        <f t="shared" si="9"/>
        <v>87726731</v>
      </c>
      <c r="I48" s="73">
        <f t="shared" si="9"/>
        <v>35056866</v>
      </c>
      <c r="J48" s="73">
        <f t="shared" si="9"/>
        <v>144126594</v>
      </c>
      <c r="K48" s="73">
        <f t="shared" si="9"/>
        <v>70756602</v>
      </c>
      <c r="L48" s="73">
        <f t="shared" si="9"/>
        <v>46246284</v>
      </c>
      <c r="M48" s="73">
        <f t="shared" si="9"/>
        <v>51120566</v>
      </c>
      <c r="N48" s="73">
        <f t="shared" si="9"/>
        <v>168123452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312250046</v>
      </c>
      <c r="X48" s="73">
        <f t="shared" si="9"/>
        <v>408165660</v>
      </c>
      <c r="Y48" s="73">
        <f t="shared" si="9"/>
        <v>-95915614</v>
      </c>
      <c r="Z48" s="170">
        <f>+IF(X48&lt;&gt;0,+(Y48/X48)*100,0)</f>
        <v>-23.499187560266584</v>
      </c>
      <c r="AA48" s="168">
        <f>+AA28+AA32+AA38+AA42+AA47</f>
        <v>817331334</v>
      </c>
    </row>
    <row r="49" spans="1:27" ht="12.75">
      <c r="A49" s="148" t="s">
        <v>49</v>
      </c>
      <c r="B49" s="149"/>
      <c r="C49" s="171">
        <f aca="true" t="shared" si="10" ref="C49:Y49">+C25-C48</f>
        <v>122179221</v>
      </c>
      <c r="D49" s="171">
        <f>+D25-D48</f>
        <v>0</v>
      </c>
      <c r="E49" s="172">
        <f t="shared" si="10"/>
        <v>54192548</v>
      </c>
      <c r="F49" s="173">
        <f t="shared" si="10"/>
        <v>54192548</v>
      </c>
      <c r="G49" s="173">
        <f t="shared" si="10"/>
        <v>108344651</v>
      </c>
      <c r="H49" s="173">
        <f t="shared" si="10"/>
        <v>-31542980</v>
      </c>
      <c r="I49" s="173">
        <f t="shared" si="10"/>
        <v>22335213</v>
      </c>
      <c r="J49" s="173">
        <f t="shared" si="10"/>
        <v>99136884</v>
      </c>
      <c r="K49" s="173">
        <f t="shared" si="10"/>
        <v>-21881643</v>
      </c>
      <c r="L49" s="173">
        <f t="shared" si="10"/>
        <v>7655153</v>
      </c>
      <c r="M49" s="173">
        <f t="shared" si="10"/>
        <v>48752207</v>
      </c>
      <c r="N49" s="173">
        <f t="shared" si="10"/>
        <v>34525717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133662601</v>
      </c>
      <c r="X49" s="173">
        <f>IF(F25=F48,0,X25-X48)</f>
        <v>27096282</v>
      </c>
      <c r="Y49" s="173">
        <f t="shared" si="10"/>
        <v>106566319</v>
      </c>
      <c r="Z49" s="174">
        <f>+IF(X49&lt;&gt;0,+(Y49/X49)*100,0)</f>
        <v>393.28760676464765</v>
      </c>
      <c r="AA49" s="171">
        <f>+AA25-AA48</f>
        <v>54192548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106472601</v>
      </c>
      <c r="D5" s="155">
        <v>0</v>
      </c>
      <c r="E5" s="156">
        <v>110157707</v>
      </c>
      <c r="F5" s="60">
        <v>110157707</v>
      </c>
      <c r="G5" s="60">
        <v>9139180</v>
      </c>
      <c r="H5" s="60">
        <v>9124034</v>
      </c>
      <c r="I5" s="60">
        <v>9146473</v>
      </c>
      <c r="J5" s="60">
        <v>27409687</v>
      </c>
      <c r="K5" s="60">
        <v>9140223</v>
      </c>
      <c r="L5" s="60">
        <v>9103507</v>
      </c>
      <c r="M5" s="60">
        <v>9020974</v>
      </c>
      <c r="N5" s="60">
        <v>27264704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54674391</v>
      </c>
      <c r="X5" s="60">
        <v>55078854</v>
      </c>
      <c r="Y5" s="60">
        <v>-404463</v>
      </c>
      <c r="Z5" s="140">
        <v>-0.73</v>
      </c>
      <c r="AA5" s="155">
        <v>110157707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273298587</v>
      </c>
      <c r="D7" s="155">
        <v>0</v>
      </c>
      <c r="E7" s="156">
        <v>306050089</v>
      </c>
      <c r="F7" s="60">
        <v>306050089</v>
      </c>
      <c r="G7" s="60">
        <v>28960789</v>
      </c>
      <c r="H7" s="60">
        <v>28911989</v>
      </c>
      <c r="I7" s="60">
        <v>29714164</v>
      </c>
      <c r="J7" s="60">
        <v>87586942</v>
      </c>
      <c r="K7" s="60">
        <v>19528859</v>
      </c>
      <c r="L7" s="60">
        <v>27520621</v>
      </c>
      <c r="M7" s="60">
        <v>22017876</v>
      </c>
      <c r="N7" s="60">
        <v>69067356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156654298</v>
      </c>
      <c r="X7" s="60">
        <v>153025044</v>
      </c>
      <c r="Y7" s="60">
        <v>3629254</v>
      </c>
      <c r="Z7" s="140">
        <v>2.37</v>
      </c>
      <c r="AA7" s="155">
        <v>306050089</v>
      </c>
    </row>
    <row r="8" spans="1:27" ht="12.75">
      <c r="A8" s="183" t="s">
        <v>104</v>
      </c>
      <c r="B8" s="182"/>
      <c r="C8" s="155">
        <v>97444297</v>
      </c>
      <c r="D8" s="155">
        <v>0</v>
      </c>
      <c r="E8" s="156">
        <v>113659055</v>
      </c>
      <c r="F8" s="60">
        <v>113659055</v>
      </c>
      <c r="G8" s="60">
        <v>8243174</v>
      </c>
      <c r="H8" s="60">
        <v>10093803</v>
      </c>
      <c r="I8" s="60">
        <v>10663345</v>
      </c>
      <c r="J8" s="60">
        <v>29000322</v>
      </c>
      <c r="K8" s="60">
        <v>10722489</v>
      </c>
      <c r="L8" s="60">
        <v>8653728</v>
      </c>
      <c r="M8" s="60">
        <v>10480265</v>
      </c>
      <c r="N8" s="60">
        <v>29856482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58856804</v>
      </c>
      <c r="X8" s="60">
        <v>56829528</v>
      </c>
      <c r="Y8" s="60">
        <v>2027276</v>
      </c>
      <c r="Z8" s="140">
        <v>3.57</v>
      </c>
      <c r="AA8" s="155">
        <v>113659055</v>
      </c>
    </row>
    <row r="9" spans="1:27" ht="12.75">
      <c r="A9" s="183" t="s">
        <v>105</v>
      </c>
      <c r="B9" s="182"/>
      <c r="C9" s="155">
        <v>25047396</v>
      </c>
      <c r="D9" s="155">
        <v>0</v>
      </c>
      <c r="E9" s="156">
        <v>29038135</v>
      </c>
      <c r="F9" s="60">
        <v>29038135</v>
      </c>
      <c r="G9" s="60">
        <v>2516265</v>
      </c>
      <c r="H9" s="60">
        <v>2462564</v>
      </c>
      <c r="I9" s="60">
        <v>2412277</v>
      </c>
      <c r="J9" s="60">
        <v>7391106</v>
      </c>
      <c r="K9" s="60">
        <v>2413752</v>
      </c>
      <c r="L9" s="60">
        <v>2412208</v>
      </c>
      <c r="M9" s="60">
        <v>2411942</v>
      </c>
      <c r="N9" s="60">
        <v>7237902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14629008</v>
      </c>
      <c r="X9" s="60">
        <v>14519070</v>
      </c>
      <c r="Y9" s="60">
        <v>109938</v>
      </c>
      <c r="Z9" s="140">
        <v>0.76</v>
      </c>
      <c r="AA9" s="155">
        <v>29038135</v>
      </c>
    </row>
    <row r="10" spans="1:27" ht="12.75">
      <c r="A10" s="183" t="s">
        <v>106</v>
      </c>
      <c r="B10" s="182"/>
      <c r="C10" s="155">
        <v>27420382</v>
      </c>
      <c r="D10" s="155">
        <v>0</v>
      </c>
      <c r="E10" s="156">
        <v>31655265</v>
      </c>
      <c r="F10" s="54">
        <v>31655265</v>
      </c>
      <c r="G10" s="54">
        <v>2760321</v>
      </c>
      <c r="H10" s="54">
        <v>2638068</v>
      </c>
      <c r="I10" s="54">
        <v>2545609</v>
      </c>
      <c r="J10" s="54">
        <v>7943998</v>
      </c>
      <c r="K10" s="54">
        <v>2521261</v>
      </c>
      <c r="L10" s="54">
        <v>2545896</v>
      </c>
      <c r="M10" s="54">
        <v>2544144</v>
      </c>
      <c r="N10" s="54">
        <v>7611301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15555299</v>
      </c>
      <c r="X10" s="54">
        <v>15827634</v>
      </c>
      <c r="Y10" s="54">
        <v>-272335</v>
      </c>
      <c r="Z10" s="184">
        <v>-1.72</v>
      </c>
      <c r="AA10" s="130">
        <v>31655265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5220541</v>
      </c>
      <c r="D12" s="155">
        <v>0</v>
      </c>
      <c r="E12" s="156">
        <v>4798300</v>
      </c>
      <c r="F12" s="60">
        <v>4798300</v>
      </c>
      <c r="G12" s="60">
        <v>263074</v>
      </c>
      <c r="H12" s="60">
        <v>271596</v>
      </c>
      <c r="I12" s="60">
        <v>271889</v>
      </c>
      <c r="J12" s="60">
        <v>806559</v>
      </c>
      <c r="K12" s="60">
        <v>293697</v>
      </c>
      <c r="L12" s="60">
        <v>297456</v>
      </c>
      <c r="M12" s="60">
        <v>259681</v>
      </c>
      <c r="N12" s="60">
        <v>850834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1657393</v>
      </c>
      <c r="X12" s="60">
        <v>2399394</v>
      </c>
      <c r="Y12" s="60">
        <v>-742001</v>
      </c>
      <c r="Z12" s="140">
        <v>-30.92</v>
      </c>
      <c r="AA12" s="155">
        <v>4798300</v>
      </c>
    </row>
    <row r="13" spans="1:27" ht="12.75">
      <c r="A13" s="181" t="s">
        <v>109</v>
      </c>
      <c r="B13" s="185"/>
      <c r="C13" s="155">
        <v>4487548</v>
      </c>
      <c r="D13" s="155">
        <v>0</v>
      </c>
      <c r="E13" s="156">
        <v>2000000</v>
      </c>
      <c r="F13" s="60">
        <v>2000000</v>
      </c>
      <c r="G13" s="60">
        <v>200747</v>
      </c>
      <c r="H13" s="60">
        <v>235115</v>
      </c>
      <c r="I13" s="60">
        <v>244351</v>
      </c>
      <c r="J13" s="60">
        <v>680213</v>
      </c>
      <c r="K13" s="60">
        <v>234460</v>
      </c>
      <c r="L13" s="60">
        <v>198058</v>
      </c>
      <c r="M13" s="60">
        <v>1196424</v>
      </c>
      <c r="N13" s="60">
        <v>1628942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2309155</v>
      </c>
      <c r="X13" s="60">
        <v>1000002</v>
      </c>
      <c r="Y13" s="60">
        <v>1309153</v>
      </c>
      <c r="Z13" s="140">
        <v>130.92</v>
      </c>
      <c r="AA13" s="155">
        <v>2000000</v>
      </c>
    </row>
    <row r="14" spans="1:27" ht="12.75">
      <c r="A14" s="181" t="s">
        <v>110</v>
      </c>
      <c r="B14" s="185"/>
      <c r="C14" s="155">
        <v>21553848</v>
      </c>
      <c r="D14" s="155">
        <v>0</v>
      </c>
      <c r="E14" s="156">
        <v>17669352</v>
      </c>
      <c r="F14" s="60">
        <v>17669352</v>
      </c>
      <c r="G14" s="60">
        <v>1967028</v>
      </c>
      <c r="H14" s="60">
        <v>2018669</v>
      </c>
      <c r="I14" s="60">
        <v>2031582</v>
      </c>
      <c r="J14" s="60">
        <v>6017279</v>
      </c>
      <c r="K14" s="60">
        <v>2077013</v>
      </c>
      <c r="L14" s="60">
        <v>2141874</v>
      </c>
      <c r="M14" s="60">
        <v>2208568</v>
      </c>
      <c r="N14" s="60">
        <v>6427455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12444734</v>
      </c>
      <c r="X14" s="60">
        <v>8834676</v>
      </c>
      <c r="Y14" s="60">
        <v>3610058</v>
      </c>
      <c r="Z14" s="140">
        <v>40.86</v>
      </c>
      <c r="AA14" s="155">
        <v>17669352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49862407</v>
      </c>
      <c r="D16" s="155">
        <v>0</v>
      </c>
      <c r="E16" s="156">
        <v>45920000</v>
      </c>
      <c r="F16" s="60">
        <v>45920000</v>
      </c>
      <c r="G16" s="60">
        <v>17261</v>
      </c>
      <c r="H16" s="60">
        <v>37867</v>
      </c>
      <c r="I16" s="60">
        <v>43425</v>
      </c>
      <c r="J16" s="60">
        <v>98553</v>
      </c>
      <c r="K16" s="60">
        <v>31182</v>
      </c>
      <c r="L16" s="60">
        <v>13408</v>
      </c>
      <c r="M16" s="60">
        <v>6144</v>
      </c>
      <c r="N16" s="60">
        <v>50734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149287</v>
      </c>
      <c r="X16" s="60">
        <v>22960002</v>
      </c>
      <c r="Y16" s="60">
        <v>-22810715</v>
      </c>
      <c r="Z16" s="140">
        <v>-99.35</v>
      </c>
      <c r="AA16" s="155">
        <v>45920000</v>
      </c>
    </row>
    <row r="17" spans="1:27" ht="12.75">
      <c r="A17" s="181" t="s">
        <v>113</v>
      </c>
      <c r="B17" s="185"/>
      <c r="C17" s="155">
        <v>29165</v>
      </c>
      <c r="D17" s="155">
        <v>0</v>
      </c>
      <c r="E17" s="156">
        <v>25000</v>
      </c>
      <c r="F17" s="60">
        <v>25000</v>
      </c>
      <c r="G17" s="60">
        <v>2036</v>
      </c>
      <c r="H17" s="60">
        <v>2192</v>
      </c>
      <c r="I17" s="60">
        <v>1690</v>
      </c>
      <c r="J17" s="60">
        <v>5918</v>
      </c>
      <c r="K17" s="60">
        <v>5604</v>
      </c>
      <c r="L17" s="60">
        <v>740</v>
      </c>
      <c r="M17" s="60">
        <v>1536</v>
      </c>
      <c r="N17" s="60">
        <v>7880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13798</v>
      </c>
      <c r="X17" s="60">
        <v>12498</v>
      </c>
      <c r="Y17" s="60">
        <v>1300</v>
      </c>
      <c r="Z17" s="140">
        <v>10.4</v>
      </c>
      <c r="AA17" s="155">
        <v>25000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116357815</v>
      </c>
      <c r="D19" s="155">
        <v>0</v>
      </c>
      <c r="E19" s="156">
        <v>131121579</v>
      </c>
      <c r="F19" s="60">
        <v>131121579</v>
      </c>
      <c r="G19" s="60">
        <v>53225000</v>
      </c>
      <c r="H19" s="60">
        <v>0</v>
      </c>
      <c r="I19" s="60">
        <v>0</v>
      </c>
      <c r="J19" s="60">
        <v>53225000</v>
      </c>
      <c r="K19" s="60">
        <v>0</v>
      </c>
      <c r="L19" s="60">
        <v>0</v>
      </c>
      <c r="M19" s="60">
        <v>34858016</v>
      </c>
      <c r="N19" s="60">
        <v>34858016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88083016</v>
      </c>
      <c r="X19" s="60">
        <v>68060790</v>
      </c>
      <c r="Y19" s="60">
        <v>20022226</v>
      </c>
      <c r="Z19" s="140">
        <v>29.42</v>
      </c>
      <c r="AA19" s="155">
        <v>131121579</v>
      </c>
    </row>
    <row r="20" spans="1:27" ht="12.75">
      <c r="A20" s="181" t="s">
        <v>35</v>
      </c>
      <c r="B20" s="185"/>
      <c r="C20" s="155">
        <v>4132510</v>
      </c>
      <c r="D20" s="155">
        <v>0</v>
      </c>
      <c r="E20" s="156">
        <v>2864200</v>
      </c>
      <c r="F20" s="54">
        <v>2864200</v>
      </c>
      <c r="G20" s="54">
        <v>517773</v>
      </c>
      <c r="H20" s="54">
        <v>387854</v>
      </c>
      <c r="I20" s="54">
        <v>317274</v>
      </c>
      <c r="J20" s="54">
        <v>1222901</v>
      </c>
      <c r="K20" s="54">
        <v>1906419</v>
      </c>
      <c r="L20" s="54">
        <v>1013941</v>
      </c>
      <c r="M20" s="54">
        <v>169402</v>
      </c>
      <c r="N20" s="54">
        <v>3089762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4312663</v>
      </c>
      <c r="X20" s="54">
        <v>1431858</v>
      </c>
      <c r="Y20" s="54">
        <v>2880805</v>
      </c>
      <c r="Z20" s="184">
        <v>201.19</v>
      </c>
      <c r="AA20" s="130">
        <v>2864200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731327097</v>
      </c>
      <c r="D22" s="188">
        <f>SUM(D5:D21)</f>
        <v>0</v>
      </c>
      <c r="E22" s="189">
        <f t="shared" si="0"/>
        <v>794958682</v>
      </c>
      <c r="F22" s="190">
        <f t="shared" si="0"/>
        <v>794958682</v>
      </c>
      <c r="G22" s="190">
        <f t="shared" si="0"/>
        <v>107812648</v>
      </c>
      <c r="H22" s="190">
        <f t="shared" si="0"/>
        <v>56183751</v>
      </c>
      <c r="I22" s="190">
        <f t="shared" si="0"/>
        <v>57392079</v>
      </c>
      <c r="J22" s="190">
        <f t="shared" si="0"/>
        <v>221388478</v>
      </c>
      <c r="K22" s="190">
        <f t="shared" si="0"/>
        <v>48874959</v>
      </c>
      <c r="L22" s="190">
        <f t="shared" si="0"/>
        <v>53901437</v>
      </c>
      <c r="M22" s="190">
        <f t="shared" si="0"/>
        <v>85174972</v>
      </c>
      <c r="N22" s="190">
        <f t="shared" si="0"/>
        <v>187951368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409339846</v>
      </c>
      <c r="X22" s="190">
        <f t="shared" si="0"/>
        <v>399979350</v>
      </c>
      <c r="Y22" s="190">
        <f t="shared" si="0"/>
        <v>9360496</v>
      </c>
      <c r="Z22" s="191">
        <f>+IF(X22&lt;&gt;0,+(Y22/X22)*100,0)</f>
        <v>2.3402448151385817</v>
      </c>
      <c r="AA22" s="188">
        <f>SUM(AA5:AA21)</f>
        <v>794958682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128952433</v>
      </c>
      <c r="D25" s="155">
        <v>0</v>
      </c>
      <c r="E25" s="156">
        <v>196166190</v>
      </c>
      <c r="F25" s="60">
        <v>196166190</v>
      </c>
      <c r="G25" s="60">
        <v>13307109</v>
      </c>
      <c r="H25" s="60">
        <v>13286237</v>
      </c>
      <c r="I25" s="60">
        <v>15559492</v>
      </c>
      <c r="J25" s="60">
        <v>42152838</v>
      </c>
      <c r="K25" s="60">
        <v>14086977</v>
      </c>
      <c r="L25" s="60">
        <v>14000692</v>
      </c>
      <c r="M25" s="60">
        <v>14305199</v>
      </c>
      <c r="N25" s="60">
        <v>42392868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84545706</v>
      </c>
      <c r="X25" s="60">
        <v>97583244</v>
      </c>
      <c r="Y25" s="60">
        <v>-13037538</v>
      </c>
      <c r="Z25" s="140">
        <v>-13.36</v>
      </c>
      <c r="AA25" s="155">
        <v>196166190</v>
      </c>
    </row>
    <row r="26" spans="1:27" ht="12.75">
      <c r="A26" s="183" t="s">
        <v>38</v>
      </c>
      <c r="B26" s="182"/>
      <c r="C26" s="155">
        <v>10666066</v>
      </c>
      <c r="D26" s="155">
        <v>0</v>
      </c>
      <c r="E26" s="156">
        <v>12091333</v>
      </c>
      <c r="F26" s="60">
        <v>12091333</v>
      </c>
      <c r="G26" s="60">
        <v>890879</v>
      </c>
      <c r="H26" s="60">
        <v>890879</v>
      </c>
      <c r="I26" s="60">
        <v>890879</v>
      </c>
      <c r="J26" s="60">
        <v>2672637</v>
      </c>
      <c r="K26" s="60">
        <v>890879</v>
      </c>
      <c r="L26" s="60">
        <v>890879</v>
      </c>
      <c r="M26" s="60">
        <v>890879</v>
      </c>
      <c r="N26" s="60">
        <v>2672637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5345274</v>
      </c>
      <c r="X26" s="60">
        <v>6045666</v>
      </c>
      <c r="Y26" s="60">
        <v>-700392</v>
      </c>
      <c r="Z26" s="140">
        <v>-11.59</v>
      </c>
      <c r="AA26" s="155">
        <v>12091333</v>
      </c>
    </row>
    <row r="27" spans="1:27" ht="12.75">
      <c r="A27" s="183" t="s">
        <v>118</v>
      </c>
      <c r="B27" s="182"/>
      <c r="C27" s="155">
        <v>144276592</v>
      </c>
      <c r="D27" s="155">
        <v>0</v>
      </c>
      <c r="E27" s="156">
        <v>137910270</v>
      </c>
      <c r="F27" s="60">
        <v>137910270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17258316</v>
      </c>
      <c r="M27" s="60">
        <v>0</v>
      </c>
      <c r="N27" s="60">
        <v>17258316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17258316</v>
      </c>
      <c r="X27" s="60">
        <v>68955138</v>
      </c>
      <c r="Y27" s="60">
        <v>-51696822</v>
      </c>
      <c r="Z27" s="140">
        <v>-74.97</v>
      </c>
      <c r="AA27" s="155">
        <v>137910270</v>
      </c>
    </row>
    <row r="28" spans="1:27" ht="12.75">
      <c r="A28" s="183" t="s">
        <v>39</v>
      </c>
      <c r="B28" s="182"/>
      <c r="C28" s="155">
        <v>8397106</v>
      </c>
      <c r="D28" s="155">
        <v>0</v>
      </c>
      <c r="E28" s="156">
        <v>38768274</v>
      </c>
      <c r="F28" s="60">
        <v>38768274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1212</v>
      </c>
      <c r="M28" s="60">
        <v>0</v>
      </c>
      <c r="N28" s="60">
        <v>1212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1212</v>
      </c>
      <c r="X28" s="60">
        <v>19384140</v>
      </c>
      <c r="Y28" s="60">
        <v>-19382928</v>
      </c>
      <c r="Z28" s="140">
        <v>-99.99</v>
      </c>
      <c r="AA28" s="155">
        <v>38768274</v>
      </c>
    </row>
    <row r="29" spans="1:27" ht="12.75">
      <c r="A29" s="183" t="s">
        <v>40</v>
      </c>
      <c r="B29" s="182"/>
      <c r="C29" s="155">
        <v>10716156</v>
      </c>
      <c r="D29" s="155">
        <v>0</v>
      </c>
      <c r="E29" s="156">
        <v>9711200</v>
      </c>
      <c r="F29" s="60">
        <v>9711200</v>
      </c>
      <c r="G29" s="60">
        <v>0</v>
      </c>
      <c r="H29" s="60">
        <v>853928</v>
      </c>
      <c r="I29" s="60">
        <v>409927</v>
      </c>
      <c r="J29" s="60">
        <v>1263855</v>
      </c>
      <c r="K29" s="60">
        <v>423591</v>
      </c>
      <c r="L29" s="60">
        <v>409927</v>
      </c>
      <c r="M29" s="60">
        <v>0</v>
      </c>
      <c r="N29" s="60">
        <v>833518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2097373</v>
      </c>
      <c r="X29" s="60">
        <v>4855602</v>
      </c>
      <c r="Y29" s="60">
        <v>-2758229</v>
      </c>
      <c r="Z29" s="140">
        <v>-56.81</v>
      </c>
      <c r="AA29" s="155">
        <v>9711200</v>
      </c>
    </row>
    <row r="30" spans="1:27" ht="12.75">
      <c r="A30" s="183" t="s">
        <v>119</v>
      </c>
      <c r="B30" s="182"/>
      <c r="C30" s="155">
        <v>271447209</v>
      </c>
      <c r="D30" s="155">
        <v>0</v>
      </c>
      <c r="E30" s="156">
        <v>296075022</v>
      </c>
      <c r="F30" s="60">
        <v>296075022</v>
      </c>
      <c r="G30" s="60">
        <v>2622580</v>
      </c>
      <c r="H30" s="60">
        <v>64902322</v>
      </c>
      <c r="I30" s="60">
        <v>8351654</v>
      </c>
      <c r="J30" s="60">
        <v>75876556</v>
      </c>
      <c r="K30" s="60">
        <v>44122165</v>
      </c>
      <c r="L30" s="60">
        <v>6347214</v>
      </c>
      <c r="M30" s="60">
        <v>25401810</v>
      </c>
      <c r="N30" s="60">
        <v>75871189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151747745</v>
      </c>
      <c r="X30" s="60">
        <v>148037514</v>
      </c>
      <c r="Y30" s="60">
        <v>3710231</v>
      </c>
      <c r="Z30" s="140">
        <v>2.51</v>
      </c>
      <c r="AA30" s="155">
        <v>296075022</v>
      </c>
    </row>
    <row r="31" spans="1:27" ht="12.75">
      <c r="A31" s="183" t="s">
        <v>120</v>
      </c>
      <c r="B31" s="182"/>
      <c r="C31" s="155">
        <v>14910410</v>
      </c>
      <c r="D31" s="155">
        <v>0</v>
      </c>
      <c r="E31" s="156">
        <v>22443066</v>
      </c>
      <c r="F31" s="60">
        <v>22443066</v>
      </c>
      <c r="G31" s="60">
        <v>900688</v>
      </c>
      <c r="H31" s="60">
        <v>862807</v>
      </c>
      <c r="I31" s="60">
        <v>1041287</v>
      </c>
      <c r="J31" s="60">
        <v>2804782</v>
      </c>
      <c r="K31" s="60">
        <v>929473</v>
      </c>
      <c r="L31" s="60">
        <v>1216786</v>
      </c>
      <c r="M31" s="60">
        <v>888102</v>
      </c>
      <c r="N31" s="60">
        <v>3034361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5839143</v>
      </c>
      <c r="X31" s="60">
        <v>11221530</v>
      </c>
      <c r="Y31" s="60">
        <v>-5382387</v>
      </c>
      <c r="Z31" s="140">
        <v>-47.96</v>
      </c>
      <c r="AA31" s="155">
        <v>22443066</v>
      </c>
    </row>
    <row r="32" spans="1:27" ht="12.75">
      <c r="A32" s="183" t="s">
        <v>121</v>
      </c>
      <c r="B32" s="182"/>
      <c r="C32" s="155">
        <v>67666196</v>
      </c>
      <c r="D32" s="155">
        <v>0</v>
      </c>
      <c r="E32" s="156">
        <v>55340558</v>
      </c>
      <c r="F32" s="60">
        <v>55340558</v>
      </c>
      <c r="G32" s="60">
        <v>396073</v>
      </c>
      <c r="H32" s="60">
        <v>3912209</v>
      </c>
      <c r="I32" s="60">
        <v>6667691</v>
      </c>
      <c r="J32" s="60">
        <v>10975973</v>
      </c>
      <c r="K32" s="60">
        <v>4362943</v>
      </c>
      <c r="L32" s="60">
        <v>1708705</v>
      </c>
      <c r="M32" s="60">
        <v>5768497</v>
      </c>
      <c r="N32" s="60">
        <v>11840145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22816118</v>
      </c>
      <c r="X32" s="60">
        <v>27670278</v>
      </c>
      <c r="Y32" s="60">
        <v>-4854160</v>
      </c>
      <c r="Z32" s="140">
        <v>-17.54</v>
      </c>
      <c r="AA32" s="155">
        <v>55340558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28198561</v>
      </c>
      <c r="D34" s="155">
        <v>0</v>
      </c>
      <c r="E34" s="156">
        <v>48825421</v>
      </c>
      <c r="F34" s="60">
        <v>48825421</v>
      </c>
      <c r="G34" s="60">
        <v>3225668</v>
      </c>
      <c r="H34" s="60">
        <v>3018349</v>
      </c>
      <c r="I34" s="60">
        <v>2135936</v>
      </c>
      <c r="J34" s="60">
        <v>8379953</v>
      </c>
      <c r="K34" s="60">
        <v>5940574</v>
      </c>
      <c r="L34" s="60">
        <v>4412553</v>
      </c>
      <c r="M34" s="60">
        <v>3866079</v>
      </c>
      <c r="N34" s="60">
        <v>14219206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22599159</v>
      </c>
      <c r="X34" s="60">
        <v>24397560</v>
      </c>
      <c r="Y34" s="60">
        <v>-1798401</v>
      </c>
      <c r="Z34" s="140">
        <v>-7.37</v>
      </c>
      <c r="AA34" s="155">
        <v>48825421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685230729</v>
      </c>
      <c r="D36" s="188">
        <f>SUM(D25:D35)</f>
        <v>0</v>
      </c>
      <c r="E36" s="189">
        <f t="shared" si="1"/>
        <v>817331334</v>
      </c>
      <c r="F36" s="190">
        <f t="shared" si="1"/>
        <v>817331334</v>
      </c>
      <c r="G36" s="190">
        <f t="shared" si="1"/>
        <v>21342997</v>
      </c>
      <c r="H36" s="190">
        <f t="shared" si="1"/>
        <v>87726731</v>
      </c>
      <c r="I36" s="190">
        <f t="shared" si="1"/>
        <v>35056866</v>
      </c>
      <c r="J36" s="190">
        <f t="shared" si="1"/>
        <v>144126594</v>
      </c>
      <c r="K36" s="190">
        <f t="shared" si="1"/>
        <v>70756602</v>
      </c>
      <c r="L36" s="190">
        <f t="shared" si="1"/>
        <v>46246284</v>
      </c>
      <c r="M36" s="190">
        <f t="shared" si="1"/>
        <v>51120566</v>
      </c>
      <c r="N36" s="190">
        <f t="shared" si="1"/>
        <v>168123452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312250046</v>
      </c>
      <c r="X36" s="190">
        <f t="shared" si="1"/>
        <v>408150672</v>
      </c>
      <c r="Y36" s="190">
        <f t="shared" si="1"/>
        <v>-95900626</v>
      </c>
      <c r="Z36" s="191">
        <f>+IF(X36&lt;&gt;0,+(Y36/X36)*100,0)</f>
        <v>-23.496378317858067</v>
      </c>
      <c r="AA36" s="188">
        <f>SUM(AA25:AA35)</f>
        <v>817331334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46096368</v>
      </c>
      <c r="D38" s="199">
        <f>+D22-D36</f>
        <v>0</v>
      </c>
      <c r="E38" s="200">
        <f t="shared" si="2"/>
        <v>-22372652</v>
      </c>
      <c r="F38" s="106">
        <f t="shared" si="2"/>
        <v>-22372652</v>
      </c>
      <c r="G38" s="106">
        <f t="shared" si="2"/>
        <v>86469651</v>
      </c>
      <c r="H38" s="106">
        <f t="shared" si="2"/>
        <v>-31542980</v>
      </c>
      <c r="I38" s="106">
        <f t="shared" si="2"/>
        <v>22335213</v>
      </c>
      <c r="J38" s="106">
        <f t="shared" si="2"/>
        <v>77261884</v>
      </c>
      <c r="K38" s="106">
        <f t="shared" si="2"/>
        <v>-21881643</v>
      </c>
      <c r="L38" s="106">
        <f t="shared" si="2"/>
        <v>7655153</v>
      </c>
      <c r="M38" s="106">
        <f t="shared" si="2"/>
        <v>34054406</v>
      </c>
      <c r="N38" s="106">
        <f t="shared" si="2"/>
        <v>19827916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97089800</v>
      </c>
      <c r="X38" s="106">
        <f>IF(F22=F36,0,X22-X36)</f>
        <v>-8171322</v>
      </c>
      <c r="Y38" s="106">
        <f t="shared" si="2"/>
        <v>105261122</v>
      </c>
      <c r="Z38" s="201">
        <f>+IF(X38&lt;&gt;0,+(Y38/X38)*100,0)</f>
        <v>-1288.1773842714802</v>
      </c>
      <c r="AA38" s="199">
        <f>+AA22-AA36</f>
        <v>-22372652</v>
      </c>
    </row>
    <row r="39" spans="1:27" ht="12.75">
      <c r="A39" s="181" t="s">
        <v>46</v>
      </c>
      <c r="B39" s="185"/>
      <c r="C39" s="155">
        <v>76082853</v>
      </c>
      <c r="D39" s="155">
        <v>0</v>
      </c>
      <c r="E39" s="156">
        <v>76565200</v>
      </c>
      <c r="F39" s="60">
        <v>76565200</v>
      </c>
      <c r="G39" s="60">
        <v>21875000</v>
      </c>
      <c r="H39" s="60">
        <v>0</v>
      </c>
      <c r="I39" s="60">
        <v>0</v>
      </c>
      <c r="J39" s="60">
        <v>21875000</v>
      </c>
      <c r="K39" s="60">
        <v>0</v>
      </c>
      <c r="L39" s="60">
        <v>0</v>
      </c>
      <c r="M39" s="60">
        <v>14697801</v>
      </c>
      <c r="N39" s="60">
        <v>14697801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36572801</v>
      </c>
      <c r="X39" s="60">
        <v>35282598</v>
      </c>
      <c r="Y39" s="60">
        <v>1290203</v>
      </c>
      <c r="Z39" s="140">
        <v>3.66</v>
      </c>
      <c r="AA39" s="155">
        <v>76565200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122179221</v>
      </c>
      <c r="D42" s="206">
        <f>SUM(D38:D41)</f>
        <v>0</v>
      </c>
      <c r="E42" s="207">
        <f t="shared" si="3"/>
        <v>54192548</v>
      </c>
      <c r="F42" s="88">
        <f t="shared" si="3"/>
        <v>54192548</v>
      </c>
      <c r="G42" s="88">
        <f t="shared" si="3"/>
        <v>108344651</v>
      </c>
      <c r="H42" s="88">
        <f t="shared" si="3"/>
        <v>-31542980</v>
      </c>
      <c r="I42" s="88">
        <f t="shared" si="3"/>
        <v>22335213</v>
      </c>
      <c r="J42" s="88">
        <f t="shared" si="3"/>
        <v>99136884</v>
      </c>
      <c r="K42" s="88">
        <f t="shared" si="3"/>
        <v>-21881643</v>
      </c>
      <c r="L42" s="88">
        <f t="shared" si="3"/>
        <v>7655153</v>
      </c>
      <c r="M42" s="88">
        <f t="shared" si="3"/>
        <v>48752207</v>
      </c>
      <c r="N42" s="88">
        <f t="shared" si="3"/>
        <v>34525717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133662601</v>
      </c>
      <c r="X42" s="88">
        <f t="shared" si="3"/>
        <v>27111276</v>
      </c>
      <c r="Y42" s="88">
        <f t="shared" si="3"/>
        <v>106551325</v>
      </c>
      <c r="Z42" s="208">
        <f>+IF(X42&lt;&gt;0,+(Y42/X42)*100,0)</f>
        <v>393.0147920739695</v>
      </c>
      <c r="AA42" s="206">
        <f>SUM(AA38:AA41)</f>
        <v>54192548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122179221</v>
      </c>
      <c r="D44" s="210">
        <f>+D42-D43</f>
        <v>0</v>
      </c>
      <c r="E44" s="211">
        <f t="shared" si="4"/>
        <v>54192548</v>
      </c>
      <c r="F44" s="77">
        <f t="shared" si="4"/>
        <v>54192548</v>
      </c>
      <c r="G44" s="77">
        <f t="shared" si="4"/>
        <v>108344651</v>
      </c>
      <c r="H44" s="77">
        <f t="shared" si="4"/>
        <v>-31542980</v>
      </c>
      <c r="I44" s="77">
        <f t="shared" si="4"/>
        <v>22335213</v>
      </c>
      <c r="J44" s="77">
        <f t="shared" si="4"/>
        <v>99136884</v>
      </c>
      <c r="K44" s="77">
        <f t="shared" si="4"/>
        <v>-21881643</v>
      </c>
      <c r="L44" s="77">
        <f t="shared" si="4"/>
        <v>7655153</v>
      </c>
      <c r="M44" s="77">
        <f t="shared" si="4"/>
        <v>48752207</v>
      </c>
      <c r="N44" s="77">
        <f t="shared" si="4"/>
        <v>34525717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133662601</v>
      </c>
      <c r="X44" s="77">
        <f t="shared" si="4"/>
        <v>27111276</v>
      </c>
      <c r="Y44" s="77">
        <f t="shared" si="4"/>
        <v>106551325</v>
      </c>
      <c r="Z44" s="212">
        <f>+IF(X44&lt;&gt;0,+(Y44/X44)*100,0)</f>
        <v>393.0147920739695</v>
      </c>
      <c r="AA44" s="210">
        <f>+AA42-AA43</f>
        <v>54192548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122179221</v>
      </c>
      <c r="D46" s="206">
        <f>SUM(D44:D45)</f>
        <v>0</v>
      </c>
      <c r="E46" s="207">
        <f t="shared" si="5"/>
        <v>54192548</v>
      </c>
      <c r="F46" s="88">
        <f t="shared" si="5"/>
        <v>54192548</v>
      </c>
      <c r="G46" s="88">
        <f t="shared" si="5"/>
        <v>108344651</v>
      </c>
      <c r="H46" s="88">
        <f t="shared" si="5"/>
        <v>-31542980</v>
      </c>
      <c r="I46" s="88">
        <f t="shared" si="5"/>
        <v>22335213</v>
      </c>
      <c r="J46" s="88">
        <f t="shared" si="5"/>
        <v>99136884</v>
      </c>
      <c r="K46" s="88">
        <f t="shared" si="5"/>
        <v>-21881643</v>
      </c>
      <c r="L46" s="88">
        <f t="shared" si="5"/>
        <v>7655153</v>
      </c>
      <c r="M46" s="88">
        <f t="shared" si="5"/>
        <v>48752207</v>
      </c>
      <c r="N46" s="88">
        <f t="shared" si="5"/>
        <v>34525717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133662601</v>
      </c>
      <c r="X46" s="88">
        <f t="shared" si="5"/>
        <v>27111276</v>
      </c>
      <c r="Y46" s="88">
        <f t="shared" si="5"/>
        <v>106551325</v>
      </c>
      <c r="Z46" s="208">
        <f>+IF(X46&lt;&gt;0,+(Y46/X46)*100,0)</f>
        <v>393.0147920739695</v>
      </c>
      <c r="AA46" s="206">
        <f>SUM(AA44:AA45)</f>
        <v>54192548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122179221</v>
      </c>
      <c r="D48" s="217">
        <f>SUM(D46:D47)</f>
        <v>0</v>
      </c>
      <c r="E48" s="218">
        <f t="shared" si="6"/>
        <v>54192548</v>
      </c>
      <c r="F48" s="219">
        <f t="shared" si="6"/>
        <v>54192548</v>
      </c>
      <c r="G48" s="219">
        <f t="shared" si="6"/>
        <v>108344651</v>
      </c>
      <c r="H48" s="220">
        <f t="shared" si="6"/>
        <v>-31542980</v>
      </c>
      <c r="I48" s="220">
        <f t="shared" si="6"/>
        <v>22335213</v>
      </c>
      <c r="J48" s="220">
        <f t="shared" si="6"/>
        <v>99136884</v>
      </c>
      <c r="K48" s="220">
        <f t="shared" si="6"/>
        <v>-21881643</v>
      </c>
      <c r="L48" s="220">
        <f t="shared" si="6"/>
        <v>7655153</v>
      </c>
      <c r="M48" s="219">
        <f t="shared" si="6"/>
        <v>48752207</v>
      </c>
      <c r="N48" s="219">
        <f t="shared" si="6"/>
        <v>34525717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133662601</v>
      </c>
      <c r="X48" s="220">
        <f t="shared" si="6"/>
        <v>27111276</v>
      </c>
      <c r="Y48" s="220">
        <f t="shared" si="6"/>
        <v>106551325</v>
      </c>
      <c r="Z48" s="221">
        <f>+IF(X48&lt;&gt;0,+(Y48/X48)*100,0)</f>
        <v>393.0147920739695</v>
      </c>
      <c r="AA48" s="222">
        <f>SUM(AA46:AA47)</f>
        <v>54192548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2851451</v>
      </c>
      <c r="D5" s="153">
        <f>SUM(D6:D8)</f>
        <v>0</v>
      </c>
      <c r="E5" s="154">
        <f t="shared" si="0"/>
        <v>5100000</v>
      </c>
      <c r="F5" s="100">
        <f t="shared" si="0"/>
        <v>5100000</v>
      </c>
      <c r="G5" s="100">
        <f t="shared" si="0"/>
        <v>0</v>
      </c>
      <c r="H5" s="100">
        <f t="shared" si="0"/>
        <v>75371</v>
      </c>
      <c r="I5" s="100">
        <f t="shared" si="0"/>
        <v>169962</v>
      </c>
      <c r="J5" s="100">
        <f t="shared" si="0"/>
        <v>245333</v>
      </c>
      <c r="K5" s="100">
        <f t="shared" si="0"/>
        <v>452128</v>
      </c>
      <c r="L5" s="100">
        <f t="shared" si="0"/>
        <v>7470</v>
      </c>
      <c r="M5" s="100">
        <f t="shared" si="0"/>
        <v>256087</v>
      </c>
      <c r="N5" s="100">
        <f t="shared" si="0"/>
        <v>715685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961018</v>
      </c>
      <c r="X5" s="100">
        <f t="shared" si="0"/>
        <v>2550000</v>
      </c>
      <c r="Y5" s="100">
        <f t="shared" si="0"/>
        <v>-1588982</v>
      </c>
      <c r="Z5" s="137">
        <f>+IF(X5&lt;&gt;0,+(Y5/X5)*100,0)</f>
        <v>-62.31301960784313</v>
      </c>
      <c r="AA5" s="153">
        <f>SUM(AA6:AA8)</f>
        <v>5100000</v>
      </c>
    </row>
    <row r="6" spans="1:27" ht="12.75">
      <c r="A6" s="138" t="s">
        <v>75</v>
      </c>
      <c r="B6" s="136"/>
      <c r="C6" s="155"/>
      <c r="D6" s="155"/>
      <c r="E6" s="156">
        <v>800000</v>
      </c>
      <c r="F6" s="60">
        <v>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400002</v>
      </c>
      <c r="Y6" s="60">
        <v>-400002</v>
      </c>
      <c r="Z6" s="140">
        <v>-100</v>
      </c>
      <c r="AA6" s="62">
        <v>800000</v>
      </c>
    </row>
    <row r="7" spans="1:27" ht="12.75">
      <c r="A7" s="138" t="s">
        <v>76</v>
      </c>
      <c r="B7" s="136"/>
      <c r="C7" s="157">
        <v>312161</v>
      </c>
      <c r="D7" s="157"/>
      <c r="E7" s="158">
        <v>4300000</v>
      </c>
      <c r="F7" s="159">
        <v>4300000</v>
      </c>
      <c r="G7" s="159"/>
      <c r="H7" s="159"/>
      <c r="I7" s="159"/>
      <c r="J7" s="159"/>
      <c r="K7" s="159">
        <v>14504</v>
      </c>
      <c r="L7" s="159"/>
      <c r="M7" s="159"/>
      <c r="N7" s="159">
        <v>14504</v>
      </c>
      <c r="O7" s="159"/>
      <c r="P7" s="159"/>
      <c r="Q7" s="159"/>
      <c r="R7" s="159"/>
      <c r="S7" s="159"/>
      <c r="T7" s="159"/>
      <c r="U7" s="159"/>
      <c r="V7" s="159"/>
      <c r="W7" s="159">
        <v>14504</v>
      </c>
      <c r="X7" s="159">
        <v>2149998</v>
      </c>
      <c r="Y7" s="159">
        <v>-2135494</v>
      </c>
      <c r="Z7" s="141">
        <v>-99.33</v>
      </c>
      <c r="AA7" s="225">
        <v>4300000</v>
      </c>
    </row>
    <row r="8" spans="1:27" ht="12.75">
      <c r="A8" s="138" t="s">
        <v>77</v>
      </c>
      <c r="B8" s="136"/>
      <c r="C8" s="155">
        <v>2539290</v>
      </c>
      <c r="D8" s="155"/>
      <c r="E8" s="156"/>
      <c r="F8" s="60"/>
      <c r="G8" s="60"/>
      <c r="H8" s="60">
        <v>75371</v>
      </c>
      <c r="I8" s="60">
        <v>169962</v>
      </c>
      <c r="J8" s="60">
        <v>245333</v>
      </c>
      <c r="K8" s="60">
        <v>437624</v>
      </c>
      <c r="L8" s="60">
        <v>7470</v>
      </c>
      <c r="M8" s="60">
        <v>256087</v>
      </c>
      <c r="N8" s="60">
        <v>701181</v>
      </c>
      <c r="O8" s="60"/>
      <c r="P8" s="60"/>
      <c r="Q8" s="60"/>
      <c r="R8" s="60"/>
      <c r="S8" s="60"/>
      <c r="T8" s="60"/>
      <c r="U8" s="60"/>
      <c r="V8" s="60"/>
      <c r="W8" s="60">
        <v>946514</v>
      </c>
      <c r="X8" s="60"/>
      <c r="Y8" s="60">
        <v>946514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12702755</v>
      </c>
      <c r="D9" s="153">
        <f>SUM(D10:D14)</f>
        <v>0</v>
      </c>
      <c r="E9" s="154">
        <f t="shared" si="1"/>
        <v>11354172</v>
      </c>
      <c r="F9" s="100">
        <f t="shared" si="1"/>
        <v>11354172</v>
      </c>
      <c r="G9" s="100">
        <f t="shared" si="1"/>
        <v>0</v>
      </c>
      <c r="H9" s="100">
        <f t="shared" si="1"/>
        <v>1877883</v>
      </c>
      <c r="I9" s="100">
        <f t="shared" si="1"/>
        <v>0</v>
      </c>
      <c r="J9" s="100">
        <f t="shared" si="1"/>
        <v>1877883</v>
      </c>
      <c r="K9" s="100">
        <f t="shared" si="1"/>
        <v>2449201</v>
      </c>
      <c r="L9" s="100">
        <f t="shared" si="1"/>
        <v>0</v>
      </c>
      <c r="M9" s="100">
        <f t="shared" si="1"/>
        <v>1717</v>
      </c>
      <c r="N9" s="100">
        <f t="shared" si="1"/>
        <v>2450918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4328801</v>
      </c>
      <c r="X9" s="100">
        <f t="shared" si="1"/>
        <v>5677086</v>
      </c>
      <c r="Y9" s="100">
        <f t="shared" si="1"/>
        <v>-1348285</v>
      </c>
      <c r="Z9" s="137">
        <f>+IF(X9&lt;&gt;0,+(Y9/X9)*100,0)</f>
        <v>-23.749596183675923</v>
      </c>
      <c r="AA9" s="102">
        <f>SUM(AA10:AA14)</f>
        <v>11354172</v>
      </c>
    </row>
    <row r="10" spans="1:27" ht="12.75">
      <c r="A10" s="138" t="s">
        <v>79</v>
      </c>
      <c r="B10" s="136"/>
      <c r="C10" s="155">
        <v>2264246</v>
      </c>
      <c r="D10" s="155"/>
      <c r="E10" s="156">
        <v>5501595</v>
      </c>
      <c r="F10" s="60">
        <v>5501595</v>
      </c>
      <c r="G10" s="60"/>
      <c r="H10" s="60"/>
      <c r="I10" s="60"/>
      <c r="J10" s="60"/>
      <c r="K10" s="60">
        <v>57435</v>
      </c>
      <c r="L10" s="60"/>
      <c r="M10" s="60">
        <v>1717</v>
      </c>
      <c r="N10" s="60">
        <v>59152</v>
      </c>
      <c r="O10" s="60"/>
      <c r="P10" s="60"/>
      <c r="Q10" s="60"/>
      <c r="R10" s="60"/>
      <c r="S10" s="60"/>
      <c r="T10" s="60"/>
      <c r="U10" s="60"/>
      <c r="V10" s="60"/>
      <c r="W10" s="60">
        <v>59152</v>
      </c>
      <c r="X10" s="60">
        <v>2750796</v>
      </c>
      <c r="Y10" s="60">
        <v>-2691644</v>
      </c>
      <c r="Z10" s="140">
        <v>-97.85</v>
      </c>
      <c r="AA10" s="62">
        <v>5501595</v>
      </c>
    </row>
    <row r="11" spans="1:27" ht="12.75">
      <c r="A11" s="138" t="s">
        <v>80</v>
      </c>
      <c r="B11" s="136"/>
      <c r="C11" s="155">
        <v>10176064</v>
      </c>
      <c r="D11" s="155"/>
      <c r="E11" s="156">
        <v>5832577</v>
      </c>
      <c r="F11" s="60">
        <v>5832577</v>
      </c>
      <c r="G11" s="60"/>
      <c r="H11" s="60">
        <v>1877883</v>
      </c>
      <c r="I11" s="60"/>
      <c r="J11" s="60">
        <v>1877883</v>
      </c>
      <c r="K11" s="60">
        <v>2391766</v>
      </c>
      <c r="L11" s="60"/>
      <c r="M11" s="60"/>
      <c r="N11" s="60">
        <v>2391766</v>
      </c>
      <c r="O11" s="60"/>
      <c r="P11" s="60"/>
      <c r="Q11" s="60"/>
      <c r="R11" s="60"/>
      <c r="S11" s="60"/>
      <c r="T11" s="60"/>
      <c r="U11" s="60"/>
      <c r="V11" s="60"/>
      <c r="W11" s="60">
        <v>4269649</v>
      </c>
      <c r="X11" s="60">
        <v>2916288</v>
      </c>
      <c r="Y11" s="60">
        <v>1353361</v>
      </c>
      <c r="Z11" s="140">
        <v>46.41</v>
      </c>
      <c r="AA11" s="62">
        <v>5832577</v>
      </c>
    </row>
    <row r="12" spans="1:27" ht="12.75">
      <c r="A12" s="138" t="s">
        <v>81</v>
      </c>
      <c r="B12" s="136"/>
      <c r="C12" s="155">
        <v>262445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20000</v>
      </c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10002</v>
      </c>
      <c r="Y13" s="60">
        <v>-10002</v>
      </c>
      <c r="Z13" s="140">
        <v>-100</v>
      </c>
      <c r="AA13" s="62">
        <v>20000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18129602</v>
      </c>
      <c r="D15" s="153">
        <f>SUM(D16:D18)</f>
        <v>0</v>
      </c>
      <c r="E15" s="154">
        <f t="shared" si="2"/>
        <v>30129623</v>
      </c>
      <c r="F15" s="100">
        <f t="shared" si="2"/>
        <v>30129623</v>
      </c>
      <c r="G15" s="100">
        <f t="shared" si="2"/>
        <v>2410618</v>
      </c>
      <c r="H15" s="100">
        <f t="shared" si="2"/>
        <v>0</v>
      </c>
      <c r="I15" s="100">
        <f t="shared" si="2"/>
        <v>0</v>
      </c>
      <c r="J15" s="100">
        <f t="shared" si="2"/>
        <v>2410618</v>
      </c>
      <c r="K15" s="100">
        <f t="shared" si="2"/>
        <v>3315600</v>
      </c>
      <c r="L15" s="100">
        <f t="shared" si="2"/>
        <v>0</v>
      </c>
      <c r="M15" s="100">
        <f t="shared" si="2"/>
        <v>0</v>
      </c>
      <c r="N15" s="100">
        <f t="shared" si="2"/>
        <v>3315600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5726218</v>
      </c>
      <c r="X15" s="100">
        <f t="shared" si="2"/>
        <v>15064812</v>
      </c>
      <c r="Y15" s="100">
        <f t="shared" si="2"/>
        <v>-9338594</v>
      </c>
      <c r="Z15" s="137">
        <f>+IF(X15&lt;&gt;0,+(Y15/X15)*100,0)</f>
        <v>-61.98944932070841</v>
      </c>
      <c r="AA15" s="102">
        <f>SUM(AA16:AA18)</f>
        <v>30129623</v>
      </c>
    </row>
    <row r="16" spans="1:27" ht="12.75">
      <c r="A16" s="138" t="s">
        <v>85</v>
      </c>
      <c r="B16" s="136"/>
      <c r="C16" s="155">
        <v>54000</v>
      </c>
      <c r="D16" s="155"/>
      <c r="E16" s="156">
        <v>2460000</v>
      </c>
      <c r="F16" s="60">
        <v>2460000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1230000</v>
      </c>
      <c r="Y16" s="60">
        <v>-1230000</v>
      </c>
      <c r="Z16" s="140">
        <v>-100</v>
      </c>
      <c r="AA16" s="62">
        <v>2460000</v>
      </c>
    </row>
    <row r="17" spans="1:27" ht="12.75">
      <c r="A17" s="138" t="s">
        <v>86</v>
      </c>
      <c r="B17" s="136"/>
      <c r="C17" s="155">
        <v>18075602</v>
      </c>
      <c r="D17" s="155"/>
      <c r="E17" s="156">
        <v>27669623</v>
      </c>
      <c r="F17" s="60">
        <v>27669623</v>
      </c>
      <c r="G17" s="60">
        <v>2410618</v>
      </c>
      <c r="H17" s="60"/>
      <c r="I17" s="60"/>
      <c r="J17" s="60">
        <v>2410618</v>
      </c>
      <c r="K17" s="60">
        <v>3315600</v>
      </c>
      <c r="L17" s="60"/>
      <c r="M17" s="60"/>
      <c r="N17" s="60">
        <v>3315600</v>
      </c>
      <c r="O17" s="60"/>
      <c r="P17" s="60"/>
      <c r="Q17" s="60"/>
      <c r="R17" s="60"/>
      <c r="S17" s="60"/>
      <c r="T17" s="60"/>
      <c r="U17" s="60"/>
      <c r="V17" s="60"/>
      <c r="W17" s="60">
        <v>5726218</v>
      </c>
      <c r="X17" s="60">
        <v>13834812</v>
      </c>
      <c r="Y17" s="60">
        <v>-8108594</v>
      </c>
      <c r="Z17" s="140">
        <v>-58.61</v>
      </c>
      <c r="AA17" s="62">
        <v>27669623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26537702</v>
      </c>
      <c r="D19" s="153">
        <f>SUM(D20:D23)</f>
        <v>0</v>
      </c>
      <c r="E19" s="154">
        <f t="shared" si="3"/>
        <v>43884000</v>
      </c>
      <c r="F19" s="100">
        <f t="shared" si="3"/>
        <v>43884000</v>
      </c>
      <c r="G19" s="100">
        <f t="shared" si="3"/>
        <v>0</v>
      </c>
      <c r="H19" s="100">
        <f t="shared" si="3"/>
        <v>361800</v>
      </c>
      <c r="I19" s="100">
        <f t="shared" si="3"/>
        <v>153697</v>
      </c>
      <c r="J19" s="100">
        <f t="shared" si="3"/>
        <v>515497</v>
      </c>
      <c r="K19" s="100">
        <f t="shared" si="3"/>
        <v>696070</v>
      </c>
      <c r="L19" s="100">
        <f t="shared" si="3"/>
        <v>160639</v>
      </c>
      <c r="M19" s="100">
        <f t="shared" si="3"/>
        <v>165000</v>
      </c>
      <c r="N19" s="100">
        <f t="shared" si="3"/>
        <v>1021709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1537206</v>
      </c>
      <c r="X19" s="100">
        <f t="shared" si="3"/>
        <v>21941994</v>
      </c>
      <c r="Y19" s="100">
        <f t="shared" si="3"/>
        <v>-20404788</v>
      </c>
      <c r="Z19" s="137">
        <f>+IF(X19&lt;&gt;0,+(Y19/X19)*100,0)</f>
        <v>-92.99422832765336</v>
      </c>
      <c r="AA19" s="102">
        <f>SUM(AA20:AA23)</f>
        <v>43884000</v>
      </c>
    </row>
    <row r="20" spans="1:27" ht="12.75">
      <c r="A20" s="138" t="s">
        <v>89</v>
      </c>
      <c r="B20" s="136"/>
      <c r="C20" s="155">
        <v>11669621</v>
      </c>
      <c r="D20" s="155"/>
      <c r="E20" s="156">
        <v>17884000</v>
      </c>
      <c r="F20" s="60">
        <v>17884000</v>
      </c>
      <c r="G20" s="60"/>
      <c r="H20" s="60"/>
      <c r="I20" s="60">
        <v>43447</v>
      </c>
      <c r="J20" s="60">
        <v>43447</v>
      </c>
      <c r="K20" s="60">
        <v>696070</v>
      </c>
      <c r="L20" s="60"/>
      <c r="M20" s="60"/>
      <c r="N20" s="60">
        <v>696070</v>
      </c>
      <c r="O20" s="60"/>
      <c r="P20" s="60"/>
      <c r="Q20" s="60"/>
      <c r="R20" s="60"/>
      <c r="S20" s="60"/>
      <c r="T20" s="60"/>
      <c r="U20" s="60"/>
      <c r="V20" s="60"/>
      <c r="W20" s="60">
        <v>739517</v>
      </c>
      <c r="X20" s="60">
        <v>8941998</v>
      </c>
      <c r="Y20" s="60">
        <v>-8202481</v>
      </c>
      <c r="Z20" s="140">
        <v>-91.73</v>
      </c>
      <c r="AA20" s="62">
        <v>17884000</v>
      </c>
    </row>
    <row r="21" spans="1:27" ht="12.75">
      <c r="A21" s="138" t="s">
        <v>90</v>
      </c>
      <c r="B21" s="136"/>
      <c r="C21" s="155">
        <v>14470741</v>
      </c>
      <c r="D21" s="155"/>
      <c r="E21" s="156">
        <v>25600000</v>
      </c>
      <c r="F21" s="60">
        <v>25600000</v>
      </c>
      <c r="G21" s="60"/>
      <c r="H21" s="60">
        <v>361800</v>
      </c>
      <c r="I21" s="60">
        <v>110250</v>
      </c>
      <c r="J21" s="60">
        <v>472050</v>
      </c>
      <c r="K21" s="60"/>
      <c r="L21" s="60">
        <v>160639</v>
      </c>
      <c r="M21" s="60">
        <v>165000</v>
      </c>
      <c r="N21" s="60">
        <v>325639</v>
      </c>
      <c r="O21" s="60"/>
      <c r="P21" s="60"/>
      <c r="Q21" s="60"/>
      <c r="R21" s="60"/>
      <c r="S21" s="60"/>
      <c r="T21" s="60"/>
      <c r="U21" s="60"/>
      <c r="V21" s="60"/>
      <c r="W21" s="60">
        <v>797689</v>
      </c>
      <c r="X21" s="60">
        <v>12799998</v>
      </c>
      <c r="Y21" s="60">
        <v>-12002309</v>
      </c>
      <c r="Z21" s="140">
        <v>-93.77</v>
      </c>
      <c r="AA21" s="62">
        <v>25600000</v>
      </c>
    </row>
    <row r="22" spans="1:27" ht="12.75">
      <c r="A22" s="138" t="s">
        <v>91</v>
      </c>
      <c r="B22" s="136"/>
      <c r="C22" s="157">
        <v>397340</v>
      </c>
      <c r="D22" s="157"/>
      <c r="E22" s="158">
        <v>400000</v>
      </c>
      <c r="F22" s="159">
        <v>400000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199998</v>
      </c>
      <c r="Y22" s="159">
        <v>-199998</v>
      </c>
      <c r="Z22" s="141">
        <v>-100</v>
      </c>
      <c r="AA22" s="225">
        <v>400000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60221510</v>
      </c>
      <c r="D25" s="217">
        <f>+D5+D9+D15+D19+D24</f>
        <v>0</v>
      </c>
      <c r="E25" s="230">
        <f t="shared" si="4"/>
        <v>90467795</v>
      </c>
      <c r="F25" s="219">
        <f t="shared" si="4"/>
        <v>90467795</v>
      </c>
      <c r="G25" s="219">
        <f t="shared" si="4"/>
        <v>2410618</v>
      </c>
      <c r="H25" s="219">
        <f t="shared" si="4"/>
        <v>2315054</v>
      </c>
      <c r="I25" s="219">
        <f t="shared" si="4"/>
        <v>323659</v>
      </c>
      <c r="J25" s="219">
        <f t="shared" si="4"/>
        <v>5049331</v>
      </c>
      <c r="K25" s="219">
        <f t="shared" si="4"/>
        <v>6912999</v>
      </c>
      <c r="L25" s="219">
        <f t="shared" si="4"/>
        <v>168109</v>
      </c>
      <c r="M25" s="219">
        <f t="shared" si="4"/>
        <v>422804</v>
      </c>
      <c r="N25" s="219">
        <f t="shared" si="4"/>
        <v>7503912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12553243</v>
      </c>
      <c r="X25" s="219">
        <f t="shared" si="4"/>
        <v>45233892</v>
      </c>
      <c r="Y25" s="219">
        <f t="shared" si="4"/>
        <v>-32680649</v>
      </c>
      <c r="Z25" s="231">
        <f>+IF(X25&lt;&gt;0,+(Y25/X25)*100,0)</f>
        <v>-72.24814747313806</v>
      </c>
      <c r="AA25" s="232">
        <f>+AA5+AA9+AA15+AA19+AA24</f>
        <v>90467795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54876778</v>
      </c>
      <c r="D28" s="155"/>
      <c r="E28" s="156">
        <v>59370795</v>
      </c>
      <c r="F28" s="60">
        <v>59370795</v>
      </c>
      <c r="G28" s="60">
        <v>2410618</v>
      </c>
      <c r="H28" s="60">
        <v>2239683</v>
      </c>
      <c r="I28" s="60">
        <v>153697</v>
      </c>
      <c r="J28" s="60">
        <v>4803998</v>
      </c>
      <c r="K28" s="60">
        <v>3297052</v>
      </c>
      <c r="L28" s="60">
        <v>160639</v>
      </c>
      <c r="M28" s="60">
        <v>166717</v>
      </c>
      <c r="N28" s="60">
        <v>3624408</v>
      </c>
      <c r="O28" s="60"/>
      <c r="P28" s="60"/>
      <c r="Q28" s="60"/>
      <c r="R28" s="60"/>
      <c r="S28" s="60"/>
      <c r="T28" s="60"/>
      <c r="U28" s="60"/>
      <c r="V28" s="60"/>
      <c r="W28" s="60">
        <v>8428406</v>
      </c>
      <c r="X28" s="60">
        <v>29685600</v>
      </c>
      <c r="Y28" s="60">
        <v>-21257194</v>
      </c>
      <c r="Z28" s="140">
        <v>-71.61</v>
      </c>
      <c r="AA28" s="155">
        <v>59370795</v>
      </c>
    </row>
    <row r="29" spans="1:27" ht="12.75">
      <c r="A29" s="234" t="s">
        <v>134</v>
      </c>
      <c r="B29" s="136"/>
      <c r="C29" s="155">
        <v>2264246</v>
      </c>
      <c r="D29" s="155"/>
      <c r="E29" s="156">
        <v>3320000</v>
      </c>
      <c r="F29" s="60">
        <v>3320000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1660002</v>
      </c>
      <c r="Y29" s="60">
        <v>-1660002</v>
      </c>
      <c r="Z29" s="140">
        <v>-100</v>
      </c>
      <c r="AA29" s="62">
        <v>3320000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1772827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58913851</v>
      </c>
      <c r="D32" s="210">
        <f>SUM(D28:D31)</f>
        <v>0</v>
      </c>
      <c r="E32" s="211">
        <f t="shared" si="5"/>
        <v>62690795</v>
      </c>
      <c r="F32" s="77">
        <f t="shared" si="5"/>
        <v>62690795</v>
      </c>
      <c r="G32" s="77">
        <f t="shared" si="5"/>
        <v>2410618</v>
      </c>
      <c r="H32" s="77">
        <f t="shared" si="5"/>
        <v>2239683</v>
      </c>
      <c r="I32" s="77">
        <f t="shared" si="5"/>
        <v>153697</v>
      </c>
      <c r="J32" s="77">
        <f t="shared" si="5"/>
        <v>4803998</v>
      </c>
      <c r="K32" s="77">
        <f t="shared" si="5"/>
        <v>3297052</v>
      </c>
      <c r="L32" s="77">
        <f t="shared" si="5"/>
        <v>160639</v>
      </c>
      <c r="M32" s="77">
        <f t="shared" si="5"/>
        <v>166717</v>
      </c>
      <c r="N32" s="77">
        <f t="shared" si="5"/>
        <v>3624408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8428406</v>
      </c>
      <c r="X32" s="77">
        <f t="shared" si="5"/>
        <v>31345602</v>
      </c>
      <c r="Y32" s="77">
        <f t="shared" si="5"/>
        <v>-22917196</v>
      </c>
      <c r="Z32" s="212">
        <f>+IF(X32&lt;&gt;0,+(Y32/X32)*100,0)</f>
        <v>-73.11136024760347</v>
      </c>
      <c r="AA32" s="79">
        <f>SUM(AA28:AA31)</f>
        <v>62690795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1307659</v>
      </c>
      <c r="D35" s="155"/>
      <c r="E35" s="156">
        <v>27777000</v>
      </c>
      <c r="F35" s="60">
        <v>27777000</v>
      </c>
      <c r="G35" s="60"/>
      <c r="H35" s="60">
        <v>75371</v>
      </c>
      <c r="I35" s="60">
        <v>169962</v>
      </c>
      <c r="J35" s="60">
        <v>245333</v>
      </c>
      <c r="K35" s="60">
        <v>3615947</v>
      </c>
      <c r="L35" s="60">
        <v>7470</v>
      </c>
      <c r="M35" s="60">
        <v>256087</v>
      </c>
      <c r="N35" s="60">
        <v>3879504</v>
      </c>
      <c r="O35" s="60"/>
      <c r="P35" s="60"/>
      <c r="Q35" s="60"/>
      <c r="R35" s="60"/>
      <c r="S35" s="60"/>
      <c r="T35" s="60"/>
      <c r="U35" s="60"/>
      <c r="V35" s="60"/>
      <c r="W35" s="60">
        <v>4124837</v>
      </c>
      <c r="X35" s="60">
        <v>13888296</v>
      </c>
      <c r="Y35" s="60">
        <v>-9763459</v>
      </c>
      <c r="Z35" s="140">
        <v>-70.3</v>
      </c>
      <c r="AA35" s="62">
        <v>27777000</v>
      </c>
    </row>
    <row r="36" spans="1:27" ht="12.75">
      <c r="A36" s="238" t="s">
        <v>139</v>
      </c>
      <c r="B36" s="149"/>
      <c r="C36" s="222">
        <f aca="true" t="shared" si="6" ref="C36:Y36">SUM(C32:C35)</f>
        <v>60221510</v>
      </c>
      <c r="D36" s="222">
        <f>SUM(D32:D35)</f>
        <v>0</v>
      </c>
      <c r="E36" s="218">
        <f t="shared" si="6"/>
        <v>90467795</v>
      </c>
      <c r="F36" s="220">
        <f t="shared" si="6"/>
        <v>90467795</v>
      </c>
      <c r="G36" s="220">
        <f t="shared" si="6"/>
        <v>2410618</v>
      </c>
      <c r="H36" s="220">
        <f t="shared" si="6"/>
        <v>2315054</v>
      </c>
      <c r="I36" s="220">
        <f t="shared" si="6"/>
        <v>323659</v>
      </c>
      <c r="J36" s="220">
        <f t="shared" si="6"/>
        <v>5049331</v>
      </c>
      <c r="K36" s="220">
        <f t="shared" si="6"/>
        <v>6912999</v>
      </c>
      <c r="L36" s="220">
        <f t="shared" si="6"/>
        <v>168109</v>
      </c>
      <c r="M36" s="220">
        <f t="shared" si="6"/>
        <v>422804</v>
      </c>
      <c r="N36" s="220">
        <f t="shared" si="6"/>
        <v>7503912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12553243</v>
      </c>
      <c r="X36" s="220">
        <f t="shared" si="6"/>
        <v>45233898</v>
      </c>
      <c r="Y36" s="220">
        <f t="shared" si="6"/>
        <v>-32680655</v>
      </c>
      <c r="Z36" s="221">
        <f>+IF(X36&lt;&gt;0,+(Y36/X36)*100,0)</f>
        <v>-72.24815115425162</v>
      </c>
      <c r="AA36" s="239">
        <f>SUM(AA32:AA35)</f>
        <v>90467795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47306742</v>
      </c>
      <c r="D6" s="155"/>
      <c r="E6" s="59">
        <v>5810766</v>
      </c>
      <c r="F6" s="60">
        <v>5810766</v>
      </c>
      <c r="G6" s="60">
        <v>4549542</v>
      </c>
      <c r="H6" s="60">
        <v>-2244977</v>
      </c>
      <c r="I6" s="60">
        <v>2993823</v>
      </c>
      <c r="J6" s="60">
        <v>2993823</v>
      </c>
      <c r="K6" s="60">
        <v>-3718153</v>
      </c>
      <c r="L6" s="60">
        <v>-10439262</v>
      </c>
      <c r="M6" s="60">
        <v>327937</v>
      </c>
      <c r="N6" s="60">
        <v>327937</v>
      </c>
      <c r="O6" s="60"/>
      <c r="P6" s="60"/>
      <c r="Q6" s="60"/>
      <c r="R6" s="60"/>
      <c r="S6" s="60"/>
      <c r="T6" s="60"/>
      <c r="U6" s="60"/>
      <c r="V6" s="60"/>
      <c r="W6" s="60">
        <v>327937</v>
      </c>
      <c r="X6" s="60">
        <v>2905383</v>
      </c>
      <c r="Y6" s="60">
        <v>-2577446</v>
      </c>
      <c r="Z6" s="140">
        <v>-88.71</v>
      </c>
      <c r="AA6" s="62">
        <v>5810766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43485000</v>
      </c>
      <c r="H7" s="60">
        <v>30505434</v>
      </c>
      <c r="I7" s="60">
        <v>61070570</v>
      </c>
      <c r="J7" s="60">
        <v>61070570</v>
      </c>
      <c r="K7" s="60">
        <v>63058570</v>
      </c>
      <c r="L7" s="60">
        <v>73537540</v>
      </c>
      <c r="M7" s="60">
        <v>74445770</v>
      </c>
      <c r="N7" s="60">
        <v>74445770</v>
      </c>
      <c r="O7" s="60"/>
      <c r="P7" s="60"/>
      <c r="Q7" s="60"/>
      <c r="R7" s="60"/>
      <c r="S7" s="60"/>
      <c r="T7" s="60"/>
      <c r="U7" s="60"/>
      <c r="V7" s="60"/>
      <c r="W7" s="60">
        <v>74445770</v>
      </c>
      <c r="X7" s="60"/>
      <c r="Y7" s="60">
        <v>74445770</v>
      </c>
      <c r="Z7" s="140"/>
      <c r="AA7" s="62"/>
    </row>
    <row r="8" spans="1:27" ht="12.75">
      <c r="A8" s="249" t="s">
        <v>145</v>
      </c>
      <c r="B8" s="182"/>
      <c r="C8" s="155">
        <v>122135791</v>
      </c>
      <c r="D8" s="155"/>
      <c r="E8" s="59">
        <v>139841749</v>
      </c>
      <c r="F8" s="60">
        <v>139841749</v>
      </c>
      <c r="G8" s="60">
        <v>16749987</v>
      </c>
      <c r="H8" s="60">
        <v>28622924</v>
      </c>
      <c r="I8" s="60">
        <v>190033158</v>
      </c>
      <c r="J8" s="60">
        <v>190033158</v>
      </c>
      <c r="K8" s="60">
        <v>195300953</v>
      </c>
      <c r="L8" s="60">
        <v>188783267</v>
      </c>
      <c r="M8" s="60">
        <v>202806353</v>
      </c>
      <c r="N8" s="60">
        <v>202806353</v>
      </c>
      <c r="O8" s="60"/>
      <c r="P8" s="60"/>
      <c r="Q8" s="60"/>
      <c r="R8" s="60"/>
      <c r="S8" s="60"/>
      <c r="T8" s="60"/>
      <c r="U8" s="60"/>
      <c r="V8" s="60"/>
      <c r="W8" s="60">
        <v>202806353</v>
      </c>
      <c r="X8" s="60">
        <v>69920875</v>
      </c>
      <c r="Y8" s="60">
        <v>132885478</v>
      </c>
      <c r="Z8" s="140">
        <v>190.05</v>
      </c>
      <c r="AA8" s="62">
        <v>139841749</v>
      </c>
    </row>
    <row r="9" spans="1:27" ht="12.75">
      <c r="A9" s="249" t="s">
        <v>146</v>
      </c>
      <c r="B9" s="182"/>
      <c r="C9" s="155">
        <v>14841553</v>
      </c>
      <c r="D9" s="155"/>
      <c r="E9" s="59">
        <v>34915049</v>
      </c>
      <c r="F9" s="60">
        <v>34915049</v>
      </c>
      <c r="G9" s="60">
        <v>539035</v>
      </c>
      <c r="H9" s="60">
        <v>11476247</v>
      </c>
      <c r="I9" s="60">
        <v>108732385</v>
      </c>
      <c r="J9" s="60">
        <v>108732385</v>
      </c>
      <c r="K9" s="60">
        <v>116079115</v>
      </c>
      <c r="L9" s="60">
        <v>119960139</v>
      </c>
      <c r="M9" s="60">
        <v>126465644</v>
      </c>
      <c r="N9" s="60">
        <v>126465644</v>
      </c>
      <c r="O9" s="60"/>
      <c r="P9" s="60"/>
      <c r="Q9" s="60"/>
      <c r="R9" s="60"/>
      <c r="S9" s="60"/>
      <c r="T9" s="60"/>
      <c r="U9" s="60"/>
      <c r="V9" s="60"/>
      <c r="W9" s="60">
        <v>126465644</v>
      </c>
      <c r="X9" s="60">
        <v>17457525</v>
      </c>
      <c r="Y9" s="60">
        <v>109008119</v>
      </c>
      <c r="Z9" s="140">
        <v>624.42</v>
      </c>
      <c r="AA9" s="62">
        <v>34915049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4921940</v>
      </c>
      <c r="D11" s="155"/>
      <c r="E11" s="59">
        <v>3229844</v>
      </c>
      <c r="F11" s="60">
        <v>3229844</v>
      </c>
      <c r="G11" s="60">
        <v>-501230</v>
      </c>
      <c r="H11" s="60">
        <v>-161523</v>
      </c>
      <c r="I11" s="60">
        <v>4780860</v>
      </c>
      <c r="J11" s="60">
        <v>4780860</v>
      </c>
      <c r="K11" s="60">
        <v>4628797</v>
      </c>
      <c r="L11" s="60">
        <v>4585102</v>
      </c>
      <c r="M11" s="60">
        <v>4262977</v>
      </c>
      <c r="N11" s="60">
        <v>4262977</v>
      </c>
      <c r="O11" s="60"/>
      <c r="P11" s="60"/>
      <c r="Q11" s="60"/>
      <c r="R11" s="60"/>
      <c r="S11" s="60"/>
      <c r="T11" s="60"/>
      <c r="U11" s="60"/>
      <c r="V11" s="60"/>
      <c r="W11" s="60">
        <v>4262977</v>
      </c>
      <c r="X11" s="60">
        <v>1614922</v>
      </c>
      <c r="Y11" s="60">
        <v>2648055</v>
      </c>
      <c r="Z11" s="140">
        <v>163.97</v>
      </c>
      <c r="AA11" s="62">
        <v>3229844</v>
      </c>
    </row>
    <row r="12" spans="1:27" ht="12.75">
      <c r="A12" s="250" t="s">
        <v>56</v>
      </c>
      <c r="B12" s="251"/>
      <c r="C12" s="168">
        <f aca="true" t="shared" si="0" ref="C12:Y12">SUM(C6:C11)</f>
        <v>189206026</v>
      </c>
      <c r="D12" s="168">
        <f>SUM(D6:D11)</f>
        <v>0</v>
      </c>
      <c r="E12" s="72">
        <f t="shared" si="0"/>
        <v>183797408</v>
      </c>
      <c r="F12" s="73">
        <f t="shared" si="0"/>
        <v>183797408</v>
      </c>
      <c r="G12" s="73">
        <f t="shared" si="0"/>
        <v>64822334</v>
      </c>
      <c r="H12" s="73">
        <f t="shared" si="0"/>
        <v>68198105</v>
      </c>
      <c r="I12" s="73">
        <f t="shared" si="0"/>
        <v>367610796</v>
      </c>
      <c r="J12" s="73">
        <f t="shared" si="0"/>
        <v>367610796</v>
      </c>
      <c r="K12" s="73">
        <f t="shared" si="0"/>
        <v>375349282</v>
      </c>
      <c r="L12" s="73">
        <f t="shared" si="0"/>
        <v>376426786</v>
      </c>
      <c r="M12" s="73">
        <f t="shared" si="0"/>
        <v>408308681</v>
      </c>
      <c r="N12" s="73">
        <f t="shared" si="0"/>
        <v>408308681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408308681</v>
      </c>
      <c r="X12" s="73">
        <f t="shared" si="0"/>
        <v>91898705</v>
      </c>
      <c r="Y12" s="73">
        <f t="shared" si="0"/>
        <v>316409976</v>
      </c>
      <c r="Z12" s="170">
        <f>+IF(X12&lt;&gt;0,+(Y12/X12)*100,0)</f>
        <v>344.3029757601046</v>
      </c>
      <c r="AA12" s="74">
        <f>SUM(AA6:AA11)</f>
        <v>183797408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193261180</v>
      </c>
      <c r="D17" s="155"/>
      <c r="E17" s="59">
        <v>169738716</v>
      </c>
      <c r="F17" s="60">
        <v>169738716</v>
      </c>
      <c r="G17" s="60"/>
      <c r="H17" s="60"/>
      <c r="I17" s="60">
        <v>193261181</v>
      </c>
      <c r="J17" s="60">
        <v>193261181</v>
      </c>
      <c r="K17" s="60">
        <v>193261181</v>
      </c>
      <c r="L17" s="60">
        <v>193261181</v>
      </c>
      <c r="M17" s="60">
        <v>193261181</v>
      </c>
      <c r="N17" s="60">
        <v>193261181</v>
      </c>
      <c r="O17" s="60"/>
      <c r="P17" s="60"/>
      <c r="Q17" s="60"/>
      <c r="R17" s="60"/>
      <c r="S17" s="60"/>
      <c r="T17" s="60"/>
      <c r="U17" s="60"/>
      <c r="V17" s="60"/>
      <c r="W17" s="60">
        <v>193261181</v>
      </c>
      <c r="X17" s="60">
        <v>84869358</v>
      </c>
      <c r="Y17" s="60">
        <v>108391823</v>
      </c>
      <c r="Z17" s="140">
        <v>127.72</v>
      </c>
      <c r="AA17" s="62">
        <v>169738716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644785821</v>
      </c>
      <c r="D19" s="155"/>
      <c r="E19" s="59">
        <v>738593307</v>
      </c>
      <c r="F19" s="60">
        <v>738593307</v>
      </c>
      <c r="G19" s="60">
        <v>2410618</v>
      </c>
      <c r="H19" s="60">
        <v>4725672</v>
      </c>
      <c r="I19" s="60">
        <v>650101076</v>
      </c>
      <c r="J19" s="60">
        <v>650101076</v>
      </c>
      <c r="K19" s="60">
        <v>657014076</v>
      </c>
      <c r="L19" s="60">
        <v>663421461</v>
      </c>
      <c r="M19" s="60">
        <v>667638345</v>
      </c>
      <c r="N19" s="60">
        <v>667638345</v>
      </c>
      <c r="O19" s="60"/>
      <c r="P19" s="60"/>
      <c r="Q19" s="60"/>
      <c r="R19" s="60"/>
      <c r="S19" s="60"/>
      <c r="T19" s="60"/>
      <c r="U19" s="60"/>
      <c r="V19" s="60"/>
      <c r="W19" s="60">
        <v>667638345</v>
      </c>
      <c r="X19" s="60">
        <v>369296654</v>
      </c>
      <c r="Y19" s="60">
        <v>298341691</v>
      </c>
      <c r="Z19" s="140">
        <v>80.79</v>
      </c>
      <c r="AA19" s="62">
        <v>738593307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3276876</v>
      </c>
      <c r="D22" s="155"/>
      <c r="E22" s="59">
        <v>3787435</v>
      </c>
      <c r="F22" s="60">
        <v>3787435</v>
      </c>
      <c r="G22" s="60"/>
      <c r="H22" s="60"/>
      <c r="I22" s="60">
        <v>3010947</v>
      </c>
      <c r="J22" s="60">
        <v>3010947</v>
      </c>
      <c r="K22" s="60">
        <v>3010947</v>
      </c>
      <c r="L22" s="60">
        <v>3010947</v>
      </c>
      <c r="M22" s="60">
        <v>3010947</v>
      </c>
      <c r="N22" s="60">
        <v>3010947</v>
      </c>
      <c r="O22" s="60"/>
      <c r="P22" s="60"/>
      <c r="Q22" s="60"/>
      <c r="R22" s="60"/>
      <c r="S22" s="60"/>
      <c r="T22" s="60"/>
      <c r="U22" s="60"/>
      <c r="V22" s="60"/>
      <c r="W22" s="60">
        <v>3010947</v>
      </c>
      <c r="X22" s="60">
        <v>1893718</v>
      </c>
      <c r="Y22" s="60">
        <v>1117229</v>
      </c>
      <c r="Z22" s="140">
        <v>59</v>
      </c>
      <c r="AA22" s="62">
        <v>3787435</v>
      </c>
    </row>
    <row r="23" spans="1:27" ht="12.75">
      <c r="A23" s="249" t="s">
        <v>158</v>
      </c>
      <c r="B23" s="182"/>
      <c r="C23" s="155">
        <v>4662664</v>
      </c>
      <c r="D23" s="155"/>
      <c r="E23" s="59">
        <v>4662662</v>
      </c>
      <c r="F23" s="60">
        <v>4662662</v>
      </c>
      <c r="G23" s="159"/>
      <c r="H23" s="159"/>
      <c r="I23" s="159">
        <v>4662664</v>
      </c>
      <c r="J23" s="60">
        <v>4662664</v>
      </c>
      <c r="K23" s="159">
        <v>4662664</v>
      </c>
      <c r="L23" s="159">
        <v>4662664</v>
      </c>
      <c r="M23" s="60">
        <v>4662664</v>
      </c>
      <c r="N23" s="159">
        <v>4662664</v>
      </c>
      <c r="O23" s="159"/>
      <c r="P23" s="159"/>
      <c r="Q23" s="60"/>
      <c r="R23" s="159"/>
      <c r="S23" s="159"/>
      <c r="T23" s="60"/>
      <c r="U23" s="159"/>
      <c r="V23" s="159"/>
      <c r="W23" s="159">
        <v>4662664</v>
      </c>
      <c r="X23" s="60">
        <v>2331331</v>
      </c>
      <c r="Y23" s="159">
        <v>2331333</v>
      </c>
      <c r="Z23" s="141">
        <v>100</v>
      </c>
      <c r="AA23" s="225">
        <v>4662662</v>
      </c>
    </row>
    <row r="24" spans="1:27" ht="12.75">
      <c r="A24" s="250" t="s">
        <v>57</v>
      </c>
      <c r="B24" s="253"/>
      <c r="C24" s="168">
        <f aca="true" t="shared" si="1" ref="C24:Y24">SUM(C15:C23)</f>
        <v>845986541</v>
      </c>
      <c r="D24" s="168">
        <f>SUM(D15:D23)</f>
        <v>0</v>
      </c>
      <c r="E24" s="76">
        <f t="shared" si="1"/>
        <v>916782120</v>
      </c>
      <c r="F24" s="77">
        <f t="shared" si="1"/>
        <v>916782120</v>
      </c>
      <c r="G24" s="77">
        <f t="shared" si="1"/>
        <v>2410618</v>
      </c>
      <c r="H24" s="77">
        <f t="shared" si="1"/>
        <v>4725672</v>
      </c>
      <c r="I24" s="77">
        <f t="shared" si="1"/>
        <v>851035868</v>
      </c>
      <c r="J24" s="77">
        <f t="shared" si="1"/>
        <v>851035868</v>
      </c>
      <c r="K24" s="77">
        <f t="shared" si="1"/>
        <v>857948868</v>
      </c>
      <c r="L24" s="77">
        <f t="shared" si="1"/>
        <v>864356253</v>
      </c>
      <c r="M24" s="77">
        <f t="shared" si="1"/>
        <v>868573137</v>
      </c>
      <c r="N24" s="77">
        <f t="shared" si="1"/>
        <v>868573137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868573137</v>
      </c>
      <c r="X24" s="77">
        <f t="shared" si="1"/>
        <v>458391061</v>
      </c>
      <c r="Y24" s="77">
        <f t="shared" si="1"/>
        <v>410182076</v>
      </c>
      <c r="Z24" s="212">
        <f>+IF(X24&lt;&gt;0,+(Y24/X24)*100,0)</f>
        <v>89.48300062945599</v>
      </c>
      <c r="AA24" s="79">
        <f>SUM(AA15:AA23)</f>
        <v>916782120</v>
      </c>
    </row>
    <row r="25" spans="1:27" ht="12.75">
      <c r="A25" s="250" t="s">
        <v>159</v>
      </c>
      <c r="B25" s="251"/>
      <c r="C25" s="168">
        <f aca="true" t="shared" si="2" ref="C25:Y25">+C12+C24</f>
        <v>1035192567</v>
      </c>
      <c r="D25" s="168">
        <f>+D12+D24</f>
        <v>0</v>
      </c>
      <c r="E25" s="72">
        <f t="shared" si="2"/>
        <v>1100579528</v>
      </c>
      <c r="F25" s="73">
        <f t="shared" si="2"/>
        <v>1100579528</v>
      </c>
      <c r="G25" s="73">
        <f t="shared" si="2"/>
        <v>67232952</v>
      </c>
      <c r="H25" s="73">
        <f t="shared" si="2"/>
        <v>72923777</v>
      </c>
      <c r="I25" s="73">
        <f t="shared" si="2"/>
        <v>1218646664</v>
      </c>
      <c r="J25" s="73">
        <f t="shared" si="2"/>
        <v>1218646664</v>
      </c>
      <c r="K25" s="73">
        <f t="shared" si="2"/>
        <v>1233298150</v>
      </c>
      <c r="L25" s="73">
        <f t="shared" si="2"/>
        <v>1240783039</v>
      </c>
      <c r="M25" s="73">
        <f t="shared" si="2"/>
        <v>1276881818</v>
      </c>
      <c r="N25" s="73">
        <f t="shared" si="2"/>
        <v>1276881818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1276881818</v>
      </c>
      <c r="X25" s="73">
        <f t="shared" si="2"/>
        <v>550289766</v>
      </c>
      <c r="Y25" s="73">
        <f t="shared" si="2"/>
        <v>726592052</v>
      </c>
      <c r="Z25" s="170">
        <f>+IF(X25&lt;&gt;0,+(Y25/X25)*100,0)</f>
        <v>132.03808191482884</v>
      </c>
      <c r="AA25" s="74">
        <f>+AA12+AA24</f>
        <v>1100579528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4010414</v>
      </c>
      <c r="D30" s="155"/>
      <c r="E30" s="59">
        <v>4010414</v>
      </c>
      <c r="F30" s="60">
        <v>4010414</v>
      </c>
      <c r="G30" s="60"/>
      <c r="H30" s="60"/>
      <c r="I30" s="60">
        <v>4010414</v>
      </c>
      <c r="J30" s="60">
        <v>4010414</v>
      </c>
      <c r="K30" s="60">
        <v>4010414</v>
      </c>
      <c r="L30" s="60">
        <v>4010414</v>
      </c>
      <c r="M30" s="60">
        <v>4010414</v>
      </c>
      <c r="N30" s="60">
        <v>4010414</v>
      </c>
      <c r="O30" s="60"/>
      <c r="P30" s="60"/>
      <c r="Q30" s="60"/>
      <c r="R30" s="60"/>
      <c r="S30" s="60"/>
      <c r="T30" s="60"/>
      <c r="U30" s="60"/>
      <c r="V30" s="60"/>
      <c r="W30" s="60">
        <v>4010414</v>
      </c>
      <c r="X30" s="60">
        <v>2005207</v>
      </c>
      <c r="Y30" s="60">
        <v>2005207</v>
      </c>
      <c r="Z30" s="140">
        <v>100</v>
      </c>
      <c r="AA30" s="62">
        <v>4010414</v>
      </c>
    </row>
    <row r="31" spans="1:27" ht="12.75">
      <c r="A31" s="249" t="s">
        <v>163</v>
      </c>
      <c r="B31" s="182"/>
      <c r="C31" s="155">
        <v>10740910</v>
      </c>
      <c r="D31" s="155"/>
      <c r="E31" s="59">
        <v>11125082</v>
      </c>
      <c r="F31" s="60">
        <v>11125082</v>
      </c>
      <c r="G31" s="60">
        <v>90664</v>
      </c>
      <c r="H31" s="60">
        <v>116558</v>
      </c>
      <c r="I31" s="60">
        <v>15773811</v>
      </c>
      <c r="J31" s="60">
        <v>15773811</v>
      </c>
      <c r="K31" s="60">
        <v>15881405</v>
      </c>
      <c r="L31" s="60">
        <v>15964005</v>
      </c>
      <c r="M31" s="60">
        <v>15997213</v>
      </c>
      <c r="N31" s="60">
        <v>15997213</v>
      </c>
      <c r="O31" s="60"/>
      <c r="P31" s="60"/>
      <c r="Q31" s="60"/>
      <c r="R31" s="60"/>
      <c r="S31" s="60"/>
      <c r="T31" s="60"/>
      <c r="U31" s="60"/>
      <c r="V31" s="60"/>
      <c r="W31" s="60">
        <v>15997213</v>
      </c>
      <c r="X31" s="60">
        <v>5562541</v>
      </c>
      <c r="Y31" s="60">
        <v>10434672</v>
      </c>
      <c r="Z31" s="140">
        <v>187.59</v>
      </c>
      <c r="AA31" s="62">
        <v>11125082</v>
      </c>
    </row>
    <row r="32" spans="1:27" ht="12.75">
      <c r="A32" s="249" t="s">
        <v>164</v>
      </c>
      <c r="B32" s="182"/>
      <c r="C32" s="155">
        <v>161121712</v>
      </c>
      <c r="D32" s="155"/>
      <c r="E32" s="59">
        <v>124653155</v>
      </c>
      <c r="F32" s="60">
        <v>124653155</v>
      </c>
      <c r="G32" s="60">
        <v>-40436066</v>
      </c>
      <c r="H32" s="60">
        <v>-4146044</v>
      </c>
      <c r="I32" s="60">
        <v>240077010</v>
      </c>
      <c r="J32" s="60">
        <v>240077010</v>
      </c>
      <c r="K32" s="60">
        <v>276311446</v>
      </c>
      <c r="L32" s="60">
        <v>275881173</v>
      </c>
      <c r="M32" s="60">
        <v>267888020</v>
      </c>
      <c r="N32" s="60">
        <v>267888020</v>
      </c>
      <c r="O32" s="60"/>
      <c r="P32" s="60"/>
      <c r="Q32" s="60"/>
      <c r="R32" s="60"/>
      <c r="S32" s="60"/>
      <c r="T32" s="60"/>
      <c r="U32" s="60"/>
      <c r="V32" s="60"/>
      <c r="W32" s="60">
        <v>267888020</v>
      </c>
      <c r="X32" s="60">
        <v>62326578</v>
      </c>
      <c r="Y32" s="60">
        <v>205561442</v>
      </c>
      <c r="Z32" s="140">
        <v>329.81</v>
      </c>
      <c r="AA32" s="62">
        <v>124653155</v>
      </c>
    </row>
    <row r="33" spans="1:27" ht="12.75">
      <c r="A33" s="249" t="s">
        <v>165</v>
      </c>
      <c r="B33" s="182"/>
      <c r="C33" s="155">
        <v>12092081</v>
      </c>
      <c r="D33" s="155"/>
      <c r="E33" s="59">
        <v>4221439</v>
      </c>
      <c r="F33" s="60">
        <v>4221439</v>
      </c>
      <c r="G33" s="60"/>
      <c r="H33" s="60"/>
      <c r="I33" s="60">
        <v>12092080</v>
      </c>
      <c r="J33" s="60">
        <v>12092080</v>
      </c>
      <c r="K33" s="60">
        <v>12092080</v>
      </c>
      <c r="L33" s="60">
        <v>13181271</v>
      </c>
      <c r="M33" s="60">
        <v>13181271</v>
      </c>
      <c r="N33" s="60">
        <v>13181271</v>
      </c>
      <c r="O33" s="60"/>
      <c r="P33" s="60"/>
      <c r="Q33" s="60"/>
      <c r="R33" s="60"/>
      <c r="S33" s="60"/>
      <c r="T33" s="60"/>
      <c r="U33" s="60"/>
      <c r="V33" s="60"/>
      <c r="W33" s="60">
        <v>13181271</v>
      </c>
      <c r="X33" s="60">
        <v>2110720</v>
      </c>
      <c r="Y33" s="60">
        <v>11070551</v>
      </c>
      <c r="Z33" s="140">
        <v>524.49</v>
      </c>
      <c r="AA33" s="62">
        <v>4221439</v>
      </c>
    </row>
    <row r="34" spans="1:27" ht="12.75">
      <c r="A34" s="250" t="s">
        <v>58</v>
      </c>
      <c r="B34" s="251"/>
      <c r="C34" s="168">
        <f aca="true" t="shared" si="3" ref="C34:Y34">SUM(C29:C33)</f>
        <v>187965117</v>
      </c>
      <c r="D34" s="168">
        <f>SUM(D29:D33)</f>
        <v>0</v>
      </c>
      <c r="E34" s="72">
        <f t="shared" si="3"/>
        <v>144010090</v>
      </c>
      <c r="F34" s="73">
        <f t="shared" si="3"/>
        <v>144010090</v>
      </c>
      <c r="G34" s="73">
        <f t="shared" si="3"/>
        <v>-40345402</v>
      </c>
      <c r="H34" s="73">
        <f t="shared" si="3"/>
        <v>-4029486</v>
      </c>
      <c r="I34" s="73">
        <f t="shared" si="3"/>
        <v>271953315</v>
      </c>
      <c r="J34" s="73">
        <f t="shared" si="3"/>
        <v>271953315</v>
      </c>
      <c r="K34" s="73">
        <f t="shared" si="3"/>
        <v>308295345</v>
      </c>
      <c r="L34" s="73">
        <f t="shared" si="3"/>
        <v>309036863</v>
      </c>
      <c r="M34" s="73">
        <f t="shared" si="3"/>
        <v>301076918</v>
      </c>
      <c r="N34" s="73">
        <f t="shared" si="3"/>
        <v>301076918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301076918</v>
      </c>
      <c r="X34" s="73">
        <f t="shared" si="3"/>
        <v>72005046</v>
      </c>
      <c r="Y34" s="73">
        <f t="shared" si="3"/>
        <v>229071872</v>
      </c>
      <c r="Z34" s="170">
        <f>+IF(X34&lt;&gt;0,+(Y34/X34)*100,0)</f>
        <v>318.13308195095107</v>
      </c>
      <c r="AA34" s="74">
        <f>SUM(AA29:AA33)</f>
        <v>144010090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50955308</v>
      </c>
      <c r="D37" s="155"/>
      <c r="E37" s="59">
        <v>47883541</v>
      </c>
      <c r="F37" s="60">
        <v>47883541</v>
      </c>
      <c r="G37" s="60">
        <v>-232491</v>
      </c>
      <c r="H37" s="60">
        <v>388945</v>
      </c>
      <c r="I37" s="60">
        <v>51521688</v>
      </c>
      <c r="J37" s="60">
        <v>51521688</v>
      </c>
      <c r="K37" s="60">
        <v>51712788</v>
      </c>
      <c r="L37" s="60">
        <v>51890223</v>
      </c>
      <c r="M37" s="60">
        <v>47203908</v>
      </c>
      <c r="N37" s="60">
        <v>47203908</v>
      </c>
      <c r="O37" s="60"/>
      <c r="P37" s="60"/>
      <c r="Q37" s="60"/>
      <c r="R37" s="60"/>
      <c r="S37" s="60"/>
      <c r="T37" s="60"/>
      <c r="U37" s="60"/>
      <c r="V37" s="60"/>
      <c r="W37" s="60">
        <v>47203908</v>
      </c>
      <c r="X37" s="60">
        <v>23941771</v>
      </c>
      <c r="Y37" s="60">
        <v>23262137</v>
      </c>
      <c r="Z37" s="140">
        <v>97.16</v>
      </c>
      <c r="AA37" s="62">
        <v>47883541</v>
      </c>
    </row>
    <row r="38" spans="1:27" ht="12.75">
      <c r="A38" s="249" t="s">
        <v>165</v>
      </c>
      <c r="B38" s="182"/>
      <c r="C38" s="155">
        <v>33226702</v>
      </c>
      <c r="D38" s="155"/>
      <c r="E38" s="59">
        <v>85128889</v>
      </c>
      <c r="F38" s="60">
        <v>85128889</v>
      </c>
      <c r="G38" s="60"/>
      <c r="H38" s="60"/>
      <c r="I38" s="60">
        <v>33226702</v>
      </c>
      <c r="J38" s="60">
        <v>33226702</v>
      </c>
      <c r="K38" s="60">
        <v>33226702</v>
      </c>
      <c r="L38" s="60">
        <v>33226702</v>
      </c>
      <c r="M38" s="60">
        <v>33226702</v>
      </c>
      <c r="N38" s="60">
        <v>33226702</v>
      </c>
      <c r="O38" s="60"/>
      <c r="P38" s="60"/>
      <c r="Q38" s="60"/>
      <c r="R38" s="60"/>
      <c r="S38" s="60"/>
      <c r="T38" s="60"/>
      <c r="U38" s="60"/>
      <c r="V38" s="60"/>
      <c r="W38" s="60">
        <v>33226702</v>
      </c>
      <c r="X38" s="60">
        <v>42564445</v>
      </c>
      <c r="Y38" s="60">
        <v>-9337743</v>
      </c>
      <c r="Z38" s="140">
        <v>-21.94</v>
      </c>
      <c r="AA38" s="62">
        <v>85128889</v>
      </c>
    </row>
    <row r="39" spans="1:27" ht="12.75">
      <c r="A39" s="250" t="s">
        <v>59</v>
      </c>
      <c r="B39" s="253"/>
      <c r="C39" s="168">
        <f aca="true" t="shared" si="4" ref="C39:Y39">SUM(C37:C38)</f>
        <v>84182010</v>
      </c>
      <c r="D39" s="168">
        <f>SUM(D37:D38)</f>
        <v>0</v>
      </c>
      <c r="E39" s="76">
        <f t="shared" si="4"/>
        <v>133012430</v>
      </c>
      <c r="F39" s="77">
        <f t="shared" si="4"/>
        <v>133012430</v>
      </c>
      <c r="G39" s="77">
        <f t="shared" si="4"/>
        <v>-232491</v>
      </c>
      <c r="H39" s="77">
        <f t="shared" si="4"/>
        <v>388945</v>
      </c>
      <c r="I39" s="77">
        <f t="shared" si="4"/>
        <v>84748390</v>
      </c>
      <c r="J39" s="77">
        <f t="shared" si="4"/>
        <v>84748390</v>
      </c>
      <c r="K39" s="77">
        <f t="shared" si="4"/>
        <v>84939490</v>
      </c>
      <c r="L39" s="77">
        <f t="shared" si="4"/>
        <v>85116925</v>
      </c>
      <c r="M39" s="77">
        <f t="shared" si="4"/>
        <v>80430610</v>
      </c>
      <c r="N39" s="77">
        <f t="shared" si="4"/>
        <v>80430610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80430610</v>
      </c>
      <c r="X39" s="77">
        <f t="shared" si="4"/>
        <v>66506216</v>
      </c>
      <c r="Y39" s="77">
        <f t="shared" si="4"/>
        <v>13924394</v>
      </c>
      <c r="Z39" s="212">
        <f>+IF(X39&lt;&gt;0,+(Y39/X39)*100,0)</f>
        <v>20.936981289087324</v>
      </c>
      <c r="AA39" s="79">
        <f>SUM(AA37:AA38)</f>
        <v>133012430</v>
      </c>
    </row>
    <row r="40" spans="1:27" ht="12.75">
      <c r="A40" s="250" t="s">
        <v>167</v>
      </c>
      <c r="B40" s="251"/>
      <c r="C40" s="168">
        <f aca="true" t="shared" si="5" ref="C40:Y40">+C34+C39</f>
        <v>272147127</v>
      </c>
      <c r="D40" s="168">
        <f>+D34+D39</f>
        <v>0</v>
      </c>
      <c r="E40" s="72">
        <f t="shared" si="5"/>
        <v>277022520</v>
      </c>
      <c r="F40" s="73">
        <f t="shared" si="5"/>
        <v>277022520</v>
      </c>
      <c r="G40" s="73">
        <f t="shared" si="5"/>
        <v>-40577893</v>
      </c>
      <c r="H40" s="73">
        <f t="shared" si="5"/>
        <v>-3640541</v>
      </c>
      <c r="I40" s="73">
        <f t="shared" si="5"/>
        <v>356701705</v>
      </c>
      <c r="J40" s="73">
        <f t="shared" si="5"/>
        <v>356701705</v>
      </c>
      <c r="K40" s="73">
        <f t="shared" si="5"/>
        <v>393234835</v>
      </c>
      <c r="L40" s="73">
        <f t="shared" si="5"/>
        <v>394153788</v>
      </c>
      <c r="M40" s="73">
        <f t="shared" si="5"/>
        <v>381507528</v>
      </c>
      <c r="N40" s="73">
        <f t="shared" si="5"/>
        <v>381507528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381507528</v>
      </c>
      <c r="X40" s="73">
        <f t="shared" si="5"/>
        <v>138511262</v>
      </c>
      <c r="Y40" s="73">
        <f t="shared" si="5"/>
        <v>242996266</v>
      </c>
      <c r="Z40" s="170">
        <f>+IF(X40&lt;&gt;0,+(Y40/X40)*100,0)</f>
        <v>175.4343022302403</v>
      </c>
      <c r="AA40" s="74">
        <f>+AA34+AA39</f>
        <v>277022520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763045440</v>
      </c>
      <c r="D42" s="257">
        <f>+D25-D40</f>
        <v>0</v>
      </c>
      <c r="E42" s="258">
        <f t="shared" si="6"/>
        <v>823557008</v>
      </c>
      <c r="F42" s="259">
        <f t="shared" si="6"/>
        <v>823557008</v>
      </c>
      <c r="G42" s="259">
        <f t="shared" si="6"/>
        <v>107810845</v>
      </c>
      <c r="H42" s="259">
        <f t="shared" si="6"/>
        <v>76564318</v>
      </c>
      <c r="I42" s="259">
        <f t="shared" si="6"/>
        <v>861944959</v>
      </c>
      <c r="J42" s="259">
        <f t="shared" si="6"/>
        <v>861944959</v>
      </c>
      <c r="K42" s="259">
        <f t="shared" si="6"/>
        <v>840063315</v>
      </c>
      <c r="L42" s="259">
        <f t="shared" si="6"/>
        <v>846629251</v>
      </c>
      <c r="M42" s="259">
        <f t="shared" si="6"/>
        <v>895374290</v>
      </c>
      <c r="N42" s="259">
        <f t="shared" si="6"/>
        <v>895374290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895374290</v>
      </c>
      <c r="X42" s="259">
        <f t="shared" si="6"/>
        <v>411778504</v>
      </c>
      <c r="Y42" s="259">
        <f t="shared" si="6"/>
        <v>483595786</v>
      </c>
      <c r="Z42" s="260">
        <f>+IF(X42&lt;&gt;0,+(Y42/X42)*100,0)</f>
        <v>117.44075547955266</v>
      </c>
      <c r="AA42" s="261">
        <f>+AA25-AA40</f>
        <v>823557008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763045440</v>
      </c>
      <c r="D45" s="155"/>
      <c r="E45" s="59">
        <v>823557008</v>
      </c>
      <c r="F45" s="60">
        <v>823557008</v>
      </c>
      <c r="G45" s="60">
        <v>107810845</v>
      </c>
      <c r="H45" s="60">
        <v>76564318</v>
      </c>
      <c r="I45" s="60">
        <v>861944959</v>
      </c>
      <c r="J45" s="60">
        <v>861944959</v>
      </c>
      <c r="K45" s="60">
        <v>840063315</v>
      </c>
      <c r="L45" s="60">
        <v>846629251</v>
      </c>
      <c r="M45" s="60">
        <v>895374290</v>
      </c>
      <c r="N45" s="60">
        <v>895374290</v>
      </c>
      <c r="O45" s="60"/>
      <c r="P45" s="60"/>
      <c r="Q45" s="60"/>
      <c r="R45" s="60"/>
      <c r="S45" s="60"/>
      <c r="T45" s="60"/>
      <c r="U45" s="60"/>
      <c r="V45" s="60"/>
      <c r="W45" s="60">
        <v>895374290</v>
      </c>
      <c r="X45" s="60">
        <v>411778504</v>
      </c>
      <c r="Y45" s="60">
        <v>483595786</v>
      </c>
      <c r="Z45" s="139">
        <v>117.44</v>
      </c>
      <c r="AA45" s="62">
        <v>823557008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763045440</v>
      </c>
      <c r="D48" s="217">
        <f>SUM(D45:D47)</f>
        <v>0</v>
      </c>
      <c r="E48" s="264">
        <f t="shared" si="7"/>
        <v>823557008</v>
      </c>
      <c r="F48" s="219">
        <f t="shared" si="7"/>
        <v>823557008</v>
      </c>
      <c r="G48" s="219">
        <f t="shared" si="7"/>
        <v>107810845</v>
      </c>
      <c r="H48" s="219">
        <f t="shared" si="7"/>
        <v>76564318</v>
      </c>
      <c r="I48" s="219">
        <f t="shared" si="7"/>
        <v>861944959</v>
      </c>
      <c r="J48" s="219">
        <f t="shared" si="7"/>
        <v>861944959</v>
      </c>
      <c r="K48" s="219">
        <f t="shared" si="7"/>
        <v>840063315</v>
      </c>
      <c r="L48" s="219">
        <f t="shared" si="7"/>
        <v>846629251</v>
      </c>
      <c r="M48" s="219">
        <f t="shared" si="7"/>
        <v>895374290</v>
      </c>
      <c r="N48" s="219">
        <f t="shared" si="7"/>
        <v>895374290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895374290</v>
      </c>
      <c r="X48" s="219">
        <f t="shared" si="7"/>
        <v>411778504</v>
      </c>
      <c r="Y48" s="219">
        <f t="shared" si="7"/>
        <v>483595786</v>
      </c>
      <c r="Z48" s="265">
        <f>+IF(X48&lt;&gt;0,+(Y48/X48)*100,0)</f>
        <v>117.44075547955266</v>
      </c>
      <c r="AA48" s="232">
        <f>SUM(AA45:AA47)</f>
        <v>823557008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98409909</v>
      </c>
      <c r="D6" s="155"/>
      <c r="E6" s="59">
        <v>93634050</v>
      </c>
      <c r="F6" s="60">
        <v>93634050</v>
      </c>
      <c r="G6" s="60">
        <v>6148249</v>
      </c>
      <c r="H6" s="60">
        <v>7612988</v>
      </c>
      <c r="I6" s="60">
        <v>6170280</v>
      </c>
      <c r="J6" s="60">
        <v>19931517</v>
      </c>
      <c r="K6" s="60">
        <v>7521059</v>
      </c>
      <c r="L6" s="60">
        <v>6121228</v>
      </c>
      <c r="M6" s="60">
        <v>6429878</v>
      </c>
      <c r="N6" s="60">
        <v>20072165</v>
      </c>
      <c r="O6" s="60"/>
      <c r="P6" s="60"/>
      <c r="Q6" s="60"/>
      <c r="R6" s="60"/>
      <c r="S6" s="60"/>
      <c r="T6" s="60"/>
      <c r="U6" s="60"/>
      <c r="V6" s="60"/>
      <c r="W6" s="60">
        <v>40003682</v>
      </c>
      <c r="X6" s="60">
        <v>42974109</v>
      </c>
      <c r="Y6" s="60">
        <v>-2970427</v>
      </c>
      <c r="Z6" s="140">
        <v>-6.91</v>
      </c>
      <c r="AA6" s="62">
        <v>93634050</v>
      </c>
    </row>
    <row r="7" spans="1:27" ht="12.75">
      <c r="A7" s="249" t="s">
        <v>32</v>
      </c>
      <c r="B7" s="182"/>
      <c r="C7" s="155">
        <v>317264844</v>
      </c>
      <c r="D7" s="155"/>
      <c r="E7" s="59">
        <v>408342160</v>
      </c>
      <c r="F7" s="60">
        <v>408342160</v>
      </c>
      <c r="G7" s="60">
        <v>31097746</v>
      </c>
      <c r="H7" s="60">
        <v>31549106</v>
      </c>
      <c r="I7" s="60">
        <v>31840836</v>
      </c>
      <c r="J7" s="60">
        <v>94487688</v>
      </c>
      <c r="K7" s="60">
        <v>39472183</v>
      </c>
      <c r="L7" s="60">
        <v>30982034</v>
      </c>
      <c r="M7" s="60">
        <v>25911723</v>
      </c>
      <c r="N7" s="60">
        <v>96365940</v>
      </c>
      <c r="O7" s="60"/>
      <c r="P7" s="60"/>
      <c r="Q7" s="60"/>
      <c r="R7" s="60"/>
      <c r="S7" s="60"/>
      <c r="T7" s="60"/>
      <c r="U7" s="60"/>
      <c r="V7" s="60"/>
      <c r="W7" s="60">
        <v>190853628</v>
      </c>
      <c r="X7" s="60">
        <v>208352786</v>
      </c>
      <c r="Y7" s="60">
        <v>-17499158</v>
      </c>
      <c r="Z7" s="140">
        <v>-8.4</v>
      </c>
      <c r="AA7" s="62">
        <v>408342160</v>
      </c>
    </row>
    <row r="8" spans="1:27" ht="12.75">
      <c r="A8" s="249" t="s">
        <v>178</v>
      </c>
      <c r="B8" s="182"/>
      <c r="C8" s="155">
        <v>75761174</v>
      </c>
      <c r="D8" s="155"/>
      <c r="E8" s="59">
        <v>12279501</v>
      </c>
      <c r="F8" s="60">
        <v>12279501</v>
      </c>
      <c r="G8" s="60">
        <v>3401001</v>
      </c>
      <c r="H8" s="60">
        <v>518017</v>
      </c>
      <c r="I8" s="60">
        <v>3889757</v>
      </c>
      <c r="J8" s="60">
        <v>7808775</v>
      </c>
      <c r="K8" s="60">
        <v>3420182</v>
      </c>
      <c r="L8" s="60">
        <v>3810711</v>
      </c>
      <c r="M8" s="60">
        <v>2150611</v>
      </c>
      <c r="N8" s="60">
        <v>9381504</v>
      </c>
      <c r="O8" s="60"/>
      <c r="P8" s="60"/>
      <c r="Q8" s="60"/>
      <c r="R8" s="60"/>
      <c r="S8" s="60"/>
      <c r="T8" s="60"/>
      <c r="U8" s="60"/>
      <c r="V8" s="60"/>
      <c r="W8" s="60">
        <v>17190279</v>
      </c>
      <c r="X8" s="60">
        <v>5879587</v>
      </c>
      <c r="Y8" s="60">
        <v>11310692</v>
      </c>
      <c r="Z8" s="140">
        <v>192.37</v>
      </c>
      <c r="AA8" s="62">
        <v>12279501</v>
      </c>
    </row>
    <row r="9" spans="1:27" ht="12.75">
      <c r="A9" s="249" t="s">
        <v>179</v>
      </c>
      <c r="B9" s="182"/>
      <c r="C9" s="155">
        <v>140937304</v>
      </c>
      <c r="D9" s="155"/>
      <c r="E9" s="59">
        <v>131121579</v>
      </c>
      <c r="F9" s="60">
        <v>131121579</v>
      </c>
      <c r="G9" s="60">
        <v>50225000</v>
      </c>
      <c r="H9" s="60">
        <v>3625000</v>
      </c>
      <c r="I9" s="60">
        <v>3000000</v>
      </c>
      <c r="J9" s="60">
        <v>56850000</v>
      </c>
      <c r="K9" s="60">
        <v>1937163</v>
      </c>
      <c r="L9" s="60">
        <v>583000</v>
      </c>
      <c r="M9" s="60">
        <v>30628504</v>
      </c>
      <c r="N9" s="60">
        <v>33148667</v>
      </c>
      <c r="O9" s="60"/>
      <c r="P9" s="60"/>
      <c r="Q9" s="60"/>
      <c r="R9" s="60"/>
      <c r="S9" s="60"/>
      <c r="T9" s="60"/>
      <c r="U9" s="60"/>
      <c r="V9" s="60"/>
      <c r="W9" s="60">
        <v>89998667</v>
      </c>
      <c r="X9" s="60">
        <v>91642512</v>
      </c>
      <c r="Y9" s="60">
        <v>-1643845</v>
      </c>
      <c r="Z9" s="140">
        <v>-1.79</v>
      </c>
      <c r="AA9" s="62">
        <v>131121579</v>
      </c>
    </row>
    <row r="10" spans="1:27" ht="12.75">
      <c r="A10" s="249" t="s">
        <v>180</v>
      </c>
      <c r="B10" s="182"/>
      <c r="C10" s="155">
        <v>53157000</v>
      </c>
      <c r="D10" s="155"/>
      <c r="E10" s="59">
        <v>76565199</v>
      </c>
      <c r="F10" s="60">
        <v>76565199</v>
      </c>
      <c r="G10" s="60">
        <v>24875000</v>
      </c>
      <c r="H10" s="60"/>
      <c r="I10" s="60">
        <v>5500000</v>
      </c>
      <c r="J10" s="60">
        <v>30375000</v>
      </c>
      <c r="K10" s="60">
        <v>12000000</v>
      </c>
      <c r="L10" s="60">
        <v>10584000</v>
      </c>
      <c r="M10" s="60">
        <v>6464000</v>
      </c>
      <c r="N10" s="60">
        <v>29048000</v>
      </c>
      <c r="O10" s="60"/>
      <c r="P10" s="60"/>
      <c r="Q10" s="60"/>
      <c r="R10" s="60"/>
      <c r="S10" s="60"/>
      <c r="T10" s="60"/>
      <c r="U10" s="60"/>
      <c r="V10" s="60"/>
      <c r="W10" s="60">
        <v>59423000</v>
      </c>
      <c r="X10" s="60">
        <v>55470911</v>
      </c>
      <c r="Y10" s="60">
        <v>3952089</v>
      </c>
      <c r="Z10" s="140">
        <v>7.12</v>
      </c>
      <c r="AA10" s="62">
        <v>76565199</v>
      </c>
    </row>
    <row r="11" spans="1:27" ht="12.75">
      <c r="A11" s="249" t="s">
        <v>181</v>
      </c>
      <c r="B11" s="182"/>
      <c r="C11" s="155">
        <v>26041396</v>
      </c>
      <c r="D11" s="155"/>
      <c r="E11" s="59">
        <v>8942119</v>
      </c>
      <c r="F11" s="60">
        <v>8942119</v>
      </c>
      <c r="G11" s="60">
        <v>264336</v>
      </c>
      <c r="H11" s="60">
        <v>402826</v>
      </c>
      <c r="I11" s="60">
        <v>291391</v>
      </c>
      <c r="J11" s="60">
        <v>958553</v>
      </c>
      <c r="K11" s="60">
        <v>297236</v>
      </c>
      <c r="L11" s="60">
        <v>256553</v>
      </c>
      <c r="M11" s="60">
        <v>264697</v>
      </c>
      <c r="N11" s="60">
        <v>818486</v>
      </c>
      <c r="O11" s="60"/>
      <c r="P11" s="60"/>
      <c r="Q11" s="60"/>
      <c r="R11" s="60"/>
      <c r="S11" s="60"/>
      <c r="T11" s="60"/>
      <c r="U11" s="60"/>
      <c r="V11" s="60"/>
      <c r="W11" s="60">
        <v>1777039</v>
      </c>
      <c r="X11" s="60">
        <v>3841221</v>
      </c>
      <c r="Y11" s="60">
        <v>-2064182</v>
      </c>
      <c r="Z11" s="140">
        <v>-53.74</v>
      </c>
      <c r="AA11" s="62">
        <v>8942119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-600834164</v>
      </c>
      <c r="D14" s="155"/>
      <c r="E14" s="59">
        <v>-630941595</v>
      </c>
      <c r="F14" s="60">
        <v>-630941595</v>
      </c>
      <c r="G14" s="60">
        <v>-52964216</v>
      </c>
      <c r="H14" s="60">
        <v>-61179876</v>
      </c>
      <c r="I14" s="60">
        <v>-61806598</v>
      </c>
      <c r="J14" s="60">
        <v>-175950690</v>
      </c>
      <c r="K14" s="60">
        <v>-64057843</v>
      </c>
      <c r="L14" s="60">
        <v>-42216517</v>
      </c>
      <c r="M14" s="60">
        <v>-51696710</v>
      </c>
      <c r="N14" s="60">
        <v>-157971070</v>
      </c>
      <c r="O14" s="60"/>
      <c r="P14" s="60"/>
      <c r="Q14" s="60"/>
      <c r="R14" s="60"/>
      <c r="S14" s="60"/>
      <c r="T14" s="60"/>
      <c r="U14" s="60"/>
      <c r="V14" s="60"/>
      <c r="W14" s="60">
        <v>-333921760</v>
      </c>
      <c r="X14" s="60">
        <v>-329996702</v>
      </c>
      <c r="Y14" s="60">
        <v>-3925058</v>
      </c>
      <c r="Z14" s="140">
        <v>1.19</v>
      </c>
      <c r="AA14" s="62">
        <v>-630941595</v>
      </c>
    </row>
    <row r="15" spans="1:27" ht="12.75">
      <c r="A15" s="249" t="s">
        <v>40</v>
      </c>
      <c r="B15" s="182"/>
      <c r="C15" s="155">
        <v>-5256259</v>
      </c>
      <c r="D15" s="155"/>
      <c r="E15" s="59">
        <v>-9711200</v>
      </c>
      <c r="F15" s="60">
        <v>-9711200</v>
      </c>
      <c r="G15" s="60"/>
      <c r="H15" s="60"/>
      <c r="I15" s="60"/>
      <c r="J15" s="60"/>
      <c r="K15" s="60"/>
      <c r="L15" s="60"/>
      <c r="M15" s="60">
        <v>-2521089</v>
      </c>
      <c r="N15" s="60">
        <v>-2521089</v>
      </c>
      <c r="O15" s="60"/>
      <c r="P15" s="60"/>
      <c r="Q15" s="60"/>
      <c r="R15" s="60"/>
      <c r="S15" s="60"/>
      <c r="T15" s="60"/>
      <c r="U15" s="60"/>
      <c r="V15" s="60"/>
      <c r="W15" s="60">
        <v>-2521089</v>
      </c>
      <c r="X15" s="60">
        <v>-4855600</v>
      </c>
      <c r="Y15" s="60">
        <v>2334511</v>
      </c>
      <c r="Z15" s="140">
        <v>-48.08</v>
      </c>
      <c r="AA15" s="62">
        <v>-9711200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105481204</v>
      </c>
      <c r="D17" s="168">
        <f t="shared" si="0"/>
        <v>0</v>
      </c>
      <c r="E17" s="72">
        <f t="shared" si="0"/>
        <v>90231813</v>
      </c>
      <c r="F17" s="73">
        <f t="shared" si="0"/>
        <v>90231813</v>
      </c>
      <c r="G17" s="73">
        <f t="shared" si="0"/>
        <v>63047116</v>
      </c>
      <c r="H17" s="73">
        <f t="shared" si="0"/>
        <v>-17471939</v>
      </c>
      <c r="I17" s="73">
        <f t="shared" si="0"/>
        <v>-11114334</v>
      </c>
      <c r="J17" s="73">
        <f t="shared" si="0"/>
        <v>34460843</v>
      </c>
      <c r="K17" s="73">
        <f t="shared" si="0"/>
        <v>589980</v>
      </c>
      <c r="L17" s="73">
        <f t="shared" si="0"/>
        <v>10121009</v>
      </c>
      <c r="M17" s="73">
        <f t="shared" si="0"/>
        <v>17631614</v>
      </c>
      <c r="N17" s="73">
        <f t="shared" si="0"/>
        <v>28342603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62803446</v>
      </c>
      <c r="X17" s="73">
        <f t="shared" si="0"/>
        <v>73308824</v>
      </c>
      <c r="Y17" s="73">
        <f t="shared" si="0"/>
        <v>-10505378</v>
      </c>
      <c r="Z17" s="170">
        <f>+IF(X17&lt;&gt;0,+(Y17/X17)*100,0)</f>
        <v>-14.330304902995033</v>
      </c>
      <c r="AA17" s="74">
        <f>SUM(AA6:AA16)</f>
        <v>90231813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>
        <v>1509342</v>
      </c>
      <c r="L21" s="159"/>
      <c r="M21" s="60"/>
      <c r="N21" s="159">
        <v>1509342</v>
      </c>
      <c r="O21" s="159"/>
      <c r="P21" s="159"/>
      <c r="Q21" s="60"/>
      <c r="R21" s="159"/>
      <c r="S21" s="159"/>
      <c r="T21" s="60"/>
      <c r="U21" s="159"/>
      <c r="V21" s="159"/>
      <c r="W21" s="159">
        <v>1509342</v>
      </c>
      <c r="X21" s="60"/>
      <c r="Y21" s="159">
        <v>1509342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-65817692</v>
      </c>
      <c r="D26" s="155"/>
      <c r="E26" s="59">
        <v>-90467795</v>
      </c>
      <c r="F26" s="60">
        <v>-90467795</v>
      </c>
      <c r="G26" s="60">
        <v>-15012574</v>
      </c>
      <c r="H26" s="60">
        <v>-2453843</v>
      </c>
      <c r="I26" s="60">
        <v>-392833</v>
      </c>
      <c r="J26" s="60">
        <v>-17859250</v>
      </c>
      <c r="K26" s="60">
        <v>-6913000</v>
      </c>
      <c r="L26" s="60">
        <v>-6360204</v>
      </c>
      <c r="M26" s="60">
        <v>-4086391</v>
      </c>
      <c r="N26" s="60">
        <v>-17359595</v>
      </c>
      <c r="O26" s="60"/>
      <c r="P26" s="60"/>
      <c r="Q26" s="60"/>
      <c r="R26" s="60"/>
      <c r="S26" s="60"/>
      <c r="T26" s="60"/>
      <c r="U26" s="60"/>
      <c r="V26" s="60"/>
      <c r="W26" s="60">
        <v>-35218845</v>
      </c>
      <c r="X26" s="60">
        <v>-40490241</v>
      </c>
      <c r="Y26" s="60">
        <v>5271396</v>
      </c>
      <c r="Z26" s="140">
        <v>-13.02</v>
      </c>
      <c r="AA26" s="62">
        <v>-90467795</v>
      </c>
    </row>
    <row r="27" spans="1:27" ht="12.75">
      <c r="A27" s="250" t="s">
        <v>192</v>
      </c>
      <c r="B27" s="251"/>
      <c r="C27" s="168">
        <f aca="true" t="shared" si="1" ref="C27:Y27">SUM(C21:C26)</f>
        <v>-65817692</v>
      </c>
      <c r="D27" s="168">
        <f>SUM(D21:D26)</f>
        <v>0</v>
      </c>
      <c r="E27" s="72">
        <f t="shared" si="1"/>
        <v>-90467795</v>
      </c>
      <c r="F27" s="73">
        <f t="shared" si="1"/>
        <v>-90467795</v>
      </c>
      <c r="G27" s="73">
        <f t="shared" si="1"/>
        <v>-15012574</v>
      </c>
      <c r="H27" s="73">
        <f t="shared" si="1"/>
        <v>-2453843</v>
      </c>
      <c r="I27" s="73">
        <f t="shared" si="1"/>
        <v>-392833</v>
      </c>
      <c r="J27" s="73">
        <f t="shared" si="1"/>
        <v>-17859250</v>
      </c>
      <c r="K27" s="73">
        <f t="shared" si="1"/>
        <v>-5403658</v>
      </c>
      <c r="L27" s="73">
        <f t="shared" si="1"/>
        <v>-6360204</v>
      </c>
      <c r="M27" s="73">
        <f t="shared" si="1"/>
        <v>-4086391</v>
      </c>
      <c r="N27" s="73">
        <f t="shared" si="1"/>
        <v>-15850253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-33709503</v>
      </c>
      <c r="X27" s="73">
        <f t="shared" si="1"/>
        <v>-40490241</v>
      </c>
      <c r="Y27" s="73">
        <f t="shared" si="1"/>
        <v>6780738</v>
      </c>
      <c r="Z27" s="170">
        <f>+IF(X27&lt;&gt;0,+(Y27/X27)*100,0)</f>
        <v>-16.746598272902354</v>
      </c>
      <c r="AA27" s="74">
        <f>SUM(AA21:AA26)</f>
        <v>-90467795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>
        <v>151697</v>
      </c>
      <c r="I33" s="159">
        <v>9361</v>
      </c>
      <c r="J33" s="159">
        <v>161058</v>
      </c>
      <c r="K33" s="60">
        <v>84702</v>
      </c>
      <c r="L33" s="60">
        <v>-2944</v>
      </c>
      <c r="M33" s="60">
        <v>62941</v>
      </c>
      <c r="N33" s="60">
        <v>144699</v>
      </c>
      <c r="O33" s="159"/>
      <c r="P33" s="159"/>
      <c r="Q33" s="159"/>
      <c r="R33" s="60"/>
      <c r="S33" s="60"/>
      <c r="T33" s="60"/>
      <c r="U33" s="60"/>
      <c r="V33" s="159"/>
      <c r="W33" s="159">
        <v>305757</v>
      </c>
      <c r="X33" s="159"/>
      <c r="Y33" s="60">
        <v>305757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-3671766</v>
      </c>
      <c r="D35" s="155"/>
      <c r="E35" s="59">
        <v>-4010414</v>
      </c>
      <c r="F35" s="60">
        <v>-4010414</v>
      </c>
      <c r="G35" s="60"/>
      <c r="H35" s="60"/>
      <c r="I35" s="60"/>
      <c r="J35" s="60"/>
      <c r="K35" s="60"/>
      <c r="L35" s="60"/>
      <c r="M35" s="60">
        <v>-1932735</v>
      </c>
      <c r="N35" s="60">
        <v>-1932735</v>
      </c>
      <c r="O35" s="60"/>
      <c r="P35" s="60"/>
      <c r="Q35" s="60"/>
      <c r="R35" s="60"/>
      <c r="S35" s="60"/>
      <c r="T35" s="60"/>
      <c r="U35" s="60"/>
      <c r="V35" s="60"/>
      <c r="W35" s="60">
        <v>-1932735</v>
      </c>
      <c r="X35" s="60">
        <v>-2005207</v>
      </c>
      <c r="Y35" s="60">
        <v>72472</v>
      </c>
      <c r="Z35" s="140">
        <v>-3.61</v>
      </c>
      <c r="AA35" s="62">
        <v>-4010414</v>
      </c>
    </row>
    <row r="36" spans="1:27" ht="12.75">
      <c r="A36" s="250" t="s">
        <v>198</v>
      </c>
      <c r="B36" s="251"/>
      <c r="C36" s="168">
        <f aca="true" t="shared" si="2" ref="C36:Y36">SUM(C31:C35)</f>
        <v>-3671766</v>
      </c>
      <c r="D36" s="168">
        <f>SUM(D31:D35)</f>
        <v>0</v>
      </c>
      <c r="E36" s="72">
        <f t="shared" si="2"/>
        <v>-4010414</v>
      </c>
      <c r="F36" s="73">
        <f t="shared" si="2"/>
        <v>-4010414</v>
      </c>
      <c r="G36" s="73">
        <f t="shared" si="2"/>
        <v>0</v>
      </c>
      <c r="H36" s="73">
        <f t="shared" si="2"/>
        <v>151697</v>
      </c>
      <c r="I36" s="73">
        <f t="shared" si="2"/>
        <v>9361</v>
      </c>
      <c r="J36" s="73">
        <f t="shared" si="2"/>
        <v>161058</v>
      </c>
      <c r="K36" s="73">
        <f t="shared" si="2"/>
        <v>84702</v>
      </c>
      <c r="L36" s="73">
        <f t="shared" si="2"/>
        <v>-2944</v>
      </c>
      <c r="M36" s="73">
        <f t="shared" si="2"/>
        <v>-1869794</v>
      </c>
      <c r="N36" s="73">
        <f t="shared" si="2"/>
        <v>-1788036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-1626978</v>
      </c>
      <c r="X36" s="73">
        <f t="shared" si="2"/>
        <v>-2005207</v>
      </c>
      <c r="Y36" s="73">
        <f t="shared" si="2"/>
        <v>378229</v>
      </c>
      <c r="Z36" s="170">
        <f>+IF(X36&lt;&gt;0,+(Y36/X36)*100,0)</f>
        <v>-18.862341892881883</v>
      </c>
      <c r="AA36" s="74">
        <f>SUM(AA31:AA35)</f>
        <v>-4010414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35991746</v>
      </c>
      <c r="D38" s="153">
        <f>+D17+D27+D36</f>
        <v>0</v>
      </c>
      <c r="E38" s="99">
        <f t="shared" si="3"/>
        <v>-4246396</v>
      </c>
      <c r="F38" s="100">
        <f t="shared" si="3"/>
        <v>-4246396</v>
      </c>
      <c r="G38" s="100">
        <f t="shared" si="3"/>
        <v>48034542</v>
      </c>
      <c r="H38" s="100">
        <f t="shared" si="3"/>
        <v>-19774085</v>
      </c>
      <c r="I38" s="100">
        <f t="shared" si="3"/>
        <v>-11497806</v>
      </c>
      <c r="J38" s="100">
        <f t="shared" si="3"/>
        <v>16762651</v>
      </c>
      <c r="K38" s="100">
        <f t="shared" si="3"/>
        <v>-4728976</v>
      </c>
      <c r="L38" s="100">
        <f t="shared" si="3"/>
        <v>3757861</v>
      </c>
      <c r="M38" s="100">
        <f t="shared" si="3"/>
        <v>11675429</v>
      </c>
      <c r="N38" s="100">
        <f t="shared" si="3"/>
        <v>10704314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27466965</v>
      </c>
      <c r="X38" s="100">
        <f t="shared" si="3"/>
        <v>30813376</v>
      </c>
      <c r="Y38" s="100">
        <f t="shared" si="3"/>
        <v>-3346411</v>
      </c>
      <c r="Z38" s="137">
        <f>+IF(X38&lt;&gt;0,+(Y38/X38)*100,0)</f>
        <v>-10.860254325913525</v>
      </c>
      <c r="AA38" s="102">
        <f>+AA17+AA27+AA36</f>
        <v>-4246396</v>
      </c>
    </row>
    <row r="39" spans="1:27" ht="12.75">
      <c r="A39" s="249" t="s">
        <v>200</v>
      </c>
      <c r="B39" s="182"/>
      <c r="C39" s="153">
        <v>11314951</v>
      </c>
      <c r="D39" s="153"/>
      <c r="E39" s="99">
        <v>9027153</v>
      </c>
      <c r="F39" s="100">
        <v>9027153</v>
      </c>
      <c r="G39" s="100">
        <v>47306742</v>
      </c>
      <c r="H39" s="100">
        <v>95341284</v>
      </c>
      <c r="I39" s="100">
        <v>75567199</v>
      </c>
      <c r="J39" s="100">
        <v>47306742</v>
      </c>
      <c r="K39" s="100">
        <v>64069393</v>
      </c>
      <c r="L39" s="100">
        <v>59340417</v>
      </c>
      <c r="M39" s="100">
        <v>63098278</v>
      </c>
      <c r="N39" s="100">
        <v>64069393</v>
      </c>
      <c r="O39" s="100"/>
      <c r="P39" s="100"/>
      <c r="Q39" s="100"/>
      <c r="R39" s="100"/>
      <c r="S39" s="100"/>
      <c r="T39" s="100"/>
      <c r="U39" s="100"/>
      <c r="V39" s="100"/>
      <c r="W39" s="100">
        <v>47306742</v>
      </c>
      <c r="X39" s="100">
        <v>9027153</v>
      </c>
      <c r="Y39" s="100">
        <v>38279589</v>
      </c>
      <c r="Z39" s="137">
        <v>424.05</v>
      </c>
      <c r="AA39" s="102">
        <v>9027153</v>
      </c>
    </row>
    <row r="40" spans="1:27" ht="12.75">
      <c r="A40" s="269" t="s">
        <v>201</v>
      </c>
      <c r="B40" s="256"/>
      <c r="C40" s="257">
        <v>47306697</v>
      </c>
      <c r="D40" s="257"/>
      <c r="E40" s="258">
        <v>4780757</v>
      </c>
      <c r="F40" s="259">
        <v>4780757</v>
      </c>
      <c r="G40" s="259">
        <v>95341284</v>
      </c>
      <c r="H40" s="259">
        <v>75567199</v>
      </c>
      <c r="I40" s="259">
        <v>64069393</v>
      </c>
      <c r="J40" s="259">
        <v>64069393</v>
      </c>
      <c r="K40" s="259">
        <v>59340417</v>
      </c>
      <c r="L40" s="259">
        <v>63098278</v>
      </c>
      <c r="M40" s="259">
        <v>74773707</v>
      </c>
      <c r="N40" s="259">
        <v>74773707</v>
      </c>
      <c r="O40" s="259"/>
      <c r="P40" s="259"/>
      <c r="Q40" s="259"/>
      <c r="R40" s="259"/>
      <c r="S40" s="259"/>
      <c r="T40" s="259"/>
      <c r="U40" s="259"/>
      <c r="V40" s="259"/>
      <c r="W40" s="259">
        <v>74773707</v>
      </c>
      <c r="X40" s="259">
        <v>39840529</v>
      </c>
      <c r="Y40" s="259">
        <v>34933178</v>
      </c>
      <c r="Z40" s="260">
        <v>87.68</v>
      </c>
      <c r="AA40" s="261">
        <v>4780757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60221510</v>
      </c>
      <c r="D5" s="200">
        <f t="shared" si="0"/>
        <v>0</v>
      </c>
      <c r="E5" s="106">
        <f t="shared" si="0"/>
        <v>56099795</v>
      </c>
      <c r="F5" s="106">
        <f t="shared" si="0"/>
        <v>56099795</v>
      </c>
      <c r="G5" s="106">
        <f t="shared" si="0"/>
        <v>2410618</v>
      </c>
      <c r="H5" s="106">
        <f t="shared" si="0"/>
        <v>2315054</v>
      </c>
      <c r="I5" s="106">
        <f t="shared" si="0"/>
        <v>323659</v>
      </c>
      <c r="J5" s="106">
        <f t="shared" si="0"/>
        <v>5049331</v>
      </c>
      <c r="K5" s="106">
        <f t="shared" si="0"/>
        <v>6912999</v>
      </c>
      <c r="L5" s="106">
        <f t="shared" si="0"/>
        <v>168109</v>
      </c>
      <c r="M5" s="106">
        <f t="shared" si="0"/>
        <v>422804</v>
      </c>
      <c r="N5" s="106">
        <f t="shared" si="0"/>
        <v>7503912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12553243</v>
      </c>
      <c r="X5" s="106">
        <f t="shared" si="0"/>
        <v>28049899</v>
      </c>
      <c r="Y5" s="106">
        <f t="shared" si="0"/>
        <v>-15496656</v>
      </c>
      <c r="Z5" s="201">
        <f>+IF(X5&lt;&gt;0,+(Y5/X5)*100,0)</f>
        <v>-55.24674438221685</v>
      </c>
      <c r="AA5" s="199">
        <f>SUM(AA11:AA18)</f>
        <v>56099795</v>
      </c>
    </row>
    <row r="6" spans="1:27" ht="12.75">
      <c r="A6" s="291" t="s">
        <v>206</v>
      </c>
      <c r="B6" s="142"/>
      <c r="C6" s="62">
        <v>17995848</v>
      </c>
      <c r="D6" s="156"/>
      <c r="E6" s="60">
        <v>24469623</v>
      </c>
      <c r="F6" s="60">
        <v>24469623</v>
      </c>
      <c r="G6" s="60">
        <v>2410618</v>
      </c>
      <c r="H6" s="60"/>
      <c r="I6" s="60"/>
      <c r="J6" s="60">
        <v>2410618</v>
      </c>
      <c r="K6" s="60">
        <v>3315600</v>
      </c>
      <c r="L6" s="60"/>
      <c r="M6" s="60"/>
      <c r="N6" s="60">
        <v>3315600</v>
      </c>
      <c r="O6" s="60"/>
      <c r="P6" s="60"/>
      <c r="Q6" s="60"/>
      <c r="R6" s="60"/>
      <c r="S6" s="60"/>
      <c r="T6" s="60"/>
      <c r="U6" s="60"/>
      <c r="V6" s="60"/>
      <c r="W6" s="60">
        <v>5726218</v>
      </c>
      <c r="X6" s="60">
        <v>12234812</v>
      </c>
      <c r="Y6" s="60">
        <v>-6508594</v>
      </c>
      <c r="Z6" s="140">
        <v>-53.2</v>
      </c>
      <c r="AA6" s="155">
        <v>24469623</v>
      </c>
    </row>
    <row r="7" spans="1:27" ht="12.75">
      <c r="A7" s="291" t="s">
        <v>207</v>
      </c>
      <c r="B7" s="142"/>
      <c r="C7" s="62">
        <v>11669621</v>
      </c>
      <c r="D7" s="156"/>
      <c r="E7" s="60">
        <v>16233577</v>
      </c>
      <c r="F7" s="60">
        <v>16233577</v>
      </c>
      <c r="G7" s="60"/>
      <c r="H7" s="60">
        <v>1877883</v>
      </c>
      <c r="I7" s="60">
        <v>43447</v>
      </c>
      <c r="J7" s="60">
        <v>1921330</v>
      </c>
      <c r="K7" s="60">
        <v>2391766</v>
      </c>
      <c r="L7" s="60"/>
      <c r="M7" s="60"/>
      <c r="N7" s="60">
        <v>2391766</v>
      </c>
      <c r="O7" s="60"/>
      <c r="P7" s="60"/>
      <c r="Q7" s="60"/>
      <c r="R7" s="60"/>
      <c r="S7" s="60"/>
      <c r="T7" s="60"/>
      <c r="U7" s="60"/>
      <c r="V7" s="60"/>
      <c r="W7" s="60">
        <v>4313096</v>
      </c>
      <c r="X7" s="60">
        <v>8116789</v>
      </c>
      <c r="Y7" s="60">
        <v>-3803693</v>
      </c>
      <c r="Z7" s="140">
        <v>-46.86</v>
      </c>
      <c r="AA7" s="155">
        <v>16233577</v>
      </c>
    </row>
    <row r="8" spans="1:27" ht="12.75">
      <c r="A8" s="291" t="s">
        <v>208</v>
      </c>
      <c r="B8" s="142"/>
      <c r="C8" s="62">
        <v>6146514</v>
      </c>
      <c r="D8" s="156"/>
      <c r="E8" s="60">
        <v>500000</v>
      </c>
      <c r="F8" s="60">
        <v>500000</v>
      </c>
      <c r="G8" s="60"/>
      <c r="H8" s="60">
        <v>361800</v>
      </c>
      <c r="I8" s="60">
        <v>110250</v>
      </c>
      <c r="J8" s="60">
        <v>472050</v>
      </c>
      <c r="K8" s="60"/>
      <c r="L8" s="60">
        <v>160639</v>
      </c>
      <c r="M8" s="60">
        <v>165000</v>
      </c>
      <c r="N8" s="60">
        <v>325639</v>
      </c>
      <c r="O8" s="60"/>
      <c r="P8" s="60"/>
      <c r="Q8" s="60"/>
      <c r="R8" s="60"/>
      <c r="S8" s="60"/>
      <c r="T8" s="60"/>
      <c r="U8" s="60"/>
      <c r="V8" s="60"/>
      <c r="W8" s="60">
        <v>797689</v>
      </c>
      <c r="X8" s="60">
        <v>250000</v>
      </c>
      <c r="Y8" s="60">
        <v>547689</v>
      </c>
      <c r="Z8" s="140">
        <v>219.08</v>
      </c>
      <c r="AA8" s="155">
        <v>500000</v>
      </c>
    </row>
    <row r="9" spans="1:27" ht="12.75">
      <c r="A9" s="291" t="s">
        <v>209</v>
      </c>
      <c r="B9" s="142"/>
      <c r="C9" s="62">
        <v>397340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36209323</v>
      </c>
      <c r="D11" s="294">
        <f t="shared" si="1"/>
        <v>0</v>
      </c>
      <c r="E11" s="295">
        <f t="shared" si="1"/>
        <v>41203200</v>
      </c>
      <c r="F11" s="295">
        <f t="shared" si="1"/>
        <v>41203200</v>
      </c>
      <c r="G11" s="295">
        <f t="shared" si="1"/>
        <v>2410618</v>
      </c>
      <c r="H11" s="295">
        <f t="shared" si="1"/>
        <v>2239683</v>
      </c>
      <c r="I11" s="295">
        <f t="shared" si="1"/>
        <v>153697</v>
      </c>
      <c r="J11" s="295">
        <f t="shared" si="1"/>
        <v>4803998</v>
      </c>
      <c r="K11" s="295">
        <f t="shared" si="1"/>
        <v>5707366</v>
      </c>
      <c r="L11" s="295">
        <f t="shared" si="1"/>
        <v>160639</v>
      </c>
      <c r="M11" s="295">
        <f t="shared" si="1"/>
        <v>165000</v>
      </c>
      <c r="N11" s="295">
        <f t="shared" si="1"/>
        <v>6033005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10837003</v>
      </c>
      <c r="X11" s="295">
        <f t="shared" si="1"/>
        <v>20601601</v>
      </c>
      <c r="Y11" s="295">
        <f t="shared" si="1"/>
        <v>-9764598</v>
      </c>
      <c r="Z11" s="296">
        <f>+IF(X11&lt;&gt;0,+(Y11/X11)*100,0)</f>
        <v>-47.39727752226635</v>
      </c>
      <c r="AA11" s="297">
        <f>SUM(AA6:AA10)</f>
        <v>41203200</v>
      </c>
    </row>
    <row r="12" spans="1:27" ht="12.75">
      <c r="A12" s="298" t="s">
        <v>212</v>
      </c>
      <c r="B12" s="136"/>
      <c r="C12" s="62">
        <v>11018505</v>
      </c>
      <c r="D12" s="156"/>
      <c r="E12" s="60">
        <v>7751595</v>
      </c>
      <c r="F12" s="60">
        <v>7751595</v>
      </c>
      <c r="G12" s="60"/>
      <c r="H12" s="60"/>
      <c r="I12" s="60"/>
      <c r="J12" s="60"/>
      <c r="K12" s="60">
        <v>57435</v>
      </c>
      <c r="L12" s="60"/>
      <c r="M12" s="60">
        <v>1717</v>
      </c>
      <c r="N12" s="60">
        <v>59152</v>
      </c>
      <c r="O12" s="60"/>
      <c r="P12" s="60"/>
      <c r="Q12" s="60"/>
      <c r="R12" s="60"/>
      <c r="S12" s="60"/>
      <c r="T12" s="60"/>
      <c r="U12" s="60"/>
      <c r="V12" s="60"/>
      <c r="W12" s="60">
        <v>59152</v>
      </c>
      <c r="X12" s="60">
        <v>3875798</v>
      </c>
      <c r="Y12" s="60">
        <v>-3816646</v>
      </c>
      <c r="Z12" s="140">
        <v>-98.47</v>
      </c>
      <c r="AA12" s="155">
        <v>7751595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12854752</v>
      </c>
      <c r="D15" s="156"/>
      <c r="E15" s="60">
        <v>3545000</v>
      </c>
      <c r="F15" s="60">
        <v>3545000</v>
      </c>
      <c r="G15" s="60"/>
      <c r="H15" s="60">
        <v>75371</v>
      </c>
      <c r="I15" s="60">
        <v>169962</v>
      </c>
      <c r="J15" s="60">
        <v>245333</v>
      </c>
      <c r="K15" s="60">
        <v>1148198</v>
      </c>
      <c r="L15" s="60">
        <v>7470</v>
      </c>
      <c r="M15" s="60">
        <v>256087</v>
      </c>
      <c r="N15" s="60">
        <v>1411755</v>
      </c>
      <c r="O15" s="60"/>
      <c r="P15" s="60"/>
      <c r="Q15" s="60"/>
      <c r="R15" s="60"/>
      <c r="S15" s="60"/>
      <c r="T15" s="60"/>
      <c r="U15" s="60"/>
      <c r="V15" s="60"/>
      <c r="W15" s="60">
        <v>1657088</v>
      </c>
      <c r="X15" s="60">
        <v>1772500</v>
      </c>
      <c r="Y15" s="60">
        <v>-115412</v>
      </c>
      <c r="Z15" s="140">
        <v>-6.51</v>
      </c>
      <c r="AA15" s="155">
        <v>3545000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138930</v>
      </c>
      <c r="D18" s="276"/>
      <c r="E18" s="82">
        <v>3600000</v>
      </c>
      <c r="F18" s="82">
        <v>3600000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1800000</v>
      </c>
      <c r="Y18" s="82">
        <v>-1800000</v>
      </c>
      <c r="Z18" s="270">
        <v>-100</v>
      </c>
      <c r="AA18" s="278">
        <v>3600000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34368000</v>
      </c>
      <c r="F20" s="100">
        <f t="shared" si="2"/>
        <v>34368000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17184000</v>
      </c>
      <c r="Y20" s="100">
        <f t="shared" si="2"/>
        <v>-17184000</v>
      </c>
      <c r="Z20" s="137">
        <f>+IF(X20&lt;&gt;0,+(Y20/X20)*100,0)</f>
        <v>-100</v>
      </c>
      <c r="AA20" s="153">
        <f>SUM(AA26:AA33)</f>
        <v>34368000</v>
      </c>
    </row>
    <row r="21" spans="1:27" ht="12.75">
      <c r="A21" s="291" t="s">
        <v>206</v>
      </c>
      <c r="B21" s="142"/>
      <c r="C21" s="62"/>
      <c r="D21" s="156"/>
      <c r="E21" s="60">
        <v>3000000</v>
      </c>
      <c r="F21" s="60">
        <v>3000000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1500000</v>
      </c>
      <c r="Y21" s="60">
        <v>-1500000</v>
      </c>
      <c r="Z21" s="140">
        <v>-100</v>
      </c>
      <c r="AA21" s="155">
        <v>3000000</v>
      </c>
    </row>
    <row r="22" spans="1:27" ht="12.75">
      <c r="A22" s="291" t="s">
        <v>207</v>
      </c>
      <c r="B22" s="142"/>
      <c r="C22" s="62"/>
      <c r="D22" s="156"/>
      <c r="E22" s="60">
        <v>6368000</v>
      </c>
      <c r="F22" s="60">
        <v>6368000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3184000</v>
      </c>
      <c r="Y22" s="60">
        <v>-3184000</v>
      </c>
      <c r="Z22" s="140">
        <v>-100</v>
      </c>
      <c r="AA22" s="155">
        <v>6368000</v>
      </c>
    </row>
    <row r="23" spans="1:27" ht="12.75">
      <c r="A23" s="291" t="s">
        <v>208</v>
      </c>
      <c r="B23" s="142"/>
      <c r="C23" s="62"/>
      <c r="D23" s="156"/>
      <c r="E23" s="60">
        <v>25000000</v>
      </c>
      <c r="F23" s="60">
        <v>25000000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12500000</v>
      </c>
      <c r="Y23" s="60">
        <v>-12500000</v>
      </c>
      <c r="Z23" s="140">
        <v>-100</v>
      </c>
      <c r="AA23" s="155">
        <v>25000000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34368000</v>
      </c>
      <c r="F26" s="295">
        <f t="shared" si="3"/>
        <v>34368000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17184000</v>
      </c>
      <c r="Y26" s="295">
        <f t="shared" si="3"/>
        <v>-17184000</v>
      </c>
      <c r="Z26" s="296">
        <f>+IF(X26&lt;&gt;0,+(Y26/X26)*100,0)</f>
        <v>-100</v>
      </c>
      <c r="AA26" s="297">
        <f>SUM(AA21:AA25)</f>
        <v>34368000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17995848</v>
      </c>
      <c r="D36" s="156">
        <f t="shared" si="4"/>
        <v>0</v>
      </c>
      <c r="E36" s="60">
        <f t="shared" si="4"/>
        <v>27469623</v>
      </c>
      <c r="F36" s="60">
        <f t="shared" si="4"/>
        <v>27469623</v>
      </c>
      <c r="G36" s="60">
        <f t="shared" si="4"/>
        <v>2410618</v>
      </c>
      <c r="H36" s="60">
        <f t="shared" si="4"/>
        <v>0</v>
      </c>
      <c r="I36" s="60">
        <f t="shared" si="4"/>
        <v>0</v>
      </c>
      <c r="J36" s="60">
        <f t="shared" si="4"/>
        <v>2410618</v>
      </c>
      <c r="K36" s="60">
        <f t="shared" si="4"/>
        <v>3315600</v>
      </c>
      <c r="L36" s="60">
        <f t="shared" si="4"/>
        <v>0</v>
      </c>
      <c r="M36" s="60">
        <f t="shared" si="4"/>
        <v>0</v>
      </c>
      <c r="N36" s="60">
        <f t="shared" si="4"/>
        <v>3315600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5726218</v>
      </c>
      <c r="X36" s="60">
        <f t="shared" si="4"/>
        <v>13734812</v>
      </c>
      <c r="Y36" s="60">
        <f t="shared" si="4"/>
        <v>-8008594</v>
      </c>
      <c r="Z36" s="140">
        <f aca="true" t="shared" si="5" ref="Z36:Z49">+IF(X36&lt;&gt;0,+(Y36/X36)*100,0)</f>
        <v>-58.308726759419784</v>
      </c>
      <c r="AA36" s="155">
        <f>AA6+AA21</f>
        <v>27469623</v>
      </c>
    </row>
    <row r="37" spans="1:27" ht="12.75">
      <c r="A37" s="291" t="s">
        <v>207</v>
      </c>
      <c r="B37" s="142"/>
      <c r="C37" s="62">
        <f t="shared" si="4"/>
        <v>11669621</v>
      </c>
      <c r="D37" s="156">
        <f t="shared" si="4"/>
        <v>0</v>
      </c>
      <c r="E37" s="60">
        <f t="shared" si="4"/>
        <v>22601577</v>
      </c>
      <c r="F37" s="60">
        <f t="shared" si="4"/>
        <v>22601577</v>
      </c>
      <c r="G37" s="60">
        <f t="shared" si="4"/>
        <v>0</v>
      </c>
      <c r="H37" s="60">
        <f t="shared" si="4"/>
        <v>1877883</v>
      </c>
      <c r="I37" s="60">
        <f t="shared" si="4"/>
        <v>43447</v>
      </c>
      <c r="J37" s="60">
        <f t="shared" si="4"/>
        <v>1921330</v>
      </c>
      <c r="K37" s="60">
        <f t="shared" si="4"/>
        <v>2391766</v>
      </c>
      <c r="L37" s="60">
        <f t="shared" si="4"/>
        <v>0</v>
      </c>
      <c r="M37" s="60">
        <f t="shared" si="4"/>
        <v>0</v>
      </c>
      <c r="N37" s="60">
        <f t="shared" si="4"/>
        <v>2391766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4313096</v>
      </c>
      <c r="X37" s="60">
        <f t="shared" si="4"/>
        <v>11300789</v>
      </c>
      <c r="Y37" s="60">
        <f t="shared" si="4"/>
        <v>-6987693</v>
      </c>
      <c r="Z37" s="140">
        <f t="shared" si="5"/>
        <v>-61.833673737293914</v>
      </c>
      <c r="AA37" s="155">
        <f>AA7+AA22</f>
        <v>22601577</v>
      </c>
    </row>
    <row r="38" spans="1:27" ht="12.75">
      <c r="A38" s="291" t="s">
        <v>208</v>
      </c>
      <c r="B38" s="142"/>
      <c r="C38" s="62">
        <f t="shared" si="4"/>
        <v>6146514</v>
      </c>
      <c r="D38" s="156">
        <f t="shared" si="4"/>
        <v>0</v>
      </c>
      <c r="E38" s="60">
        <f t="shared" si="4"/>
        <v>25500000</v>
      </c>
      <c r="F38" s="60">
        <f t="shared" si="4"/>
        <v>25500000</v>
      </c>
      <c r="G38" s="60">
        <f t="shared" si="4"/>
        <v>0</v>
      </c>
      <c r="H38" s="60">
        <f t="shared" si="4"/>
        <v>361800</v>
      </c>
      <c r="I38" s="60">
        <f t="shared" si="4"/>
        <v>110250</v>
      </c>
      <c r="J38" s="60">
        <f t="shared" si="4"/>
        <v>472050</v>
      </c>
      <c r="K38" s="60">
        <f t="shared" si="4"/>
        <v>0</v>
      </c>
      <c r="L38" s="60">
        <f t="shared" si="4"/>
        <v>160639</v>
      </c>
      <c r="M38" s="60">
        <f t="shared" si="4"/>
        <v>165000</v>
      </c>
      <c r="N38" s="60">
        <f t="shared" si="4"/>
        <v>325639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797689</v>
      </c>
      <c r="X38" s="60">
        <f t="shared" si="4"/>
        <v>12750000</v>
      </c>
      <c r="Y38" s="60">
        <f t="shared" si="4"/>
        <v>-11952311</v>
      </c>
      <c r="Z38" s="140">
        <f t="shared" si="5"/>
        <v>-93.74361568627451</v>
      </c>
      <c r="AA38" s="155">
        <f>AA8+AA23</f>
        <v>25500000</v>
      </c>
    </row>
    <row r="39" spans="1:27" ht="12.75">
      <c r="A39" s="291" t="s">
        <v>209</v>
      </c>
      <c r="B39" s="142"/>
      <c r="C39" s="62">
        <f t="shared" si="4"/>
        <v>397340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36209323</v>
      </c>
      <c r="D41" s="294">
        <f t="shared" si="6"/>
        <v>0</v>
      </c>
      <c r="E41" s="295">
        <f t="shared" si="6"/>
        <v>75571200</v>
      </c>
      <c r="F41" s="295">
        <f t="shared" si="6"/>
        <v>75571200</v>
      </c>
      <c r="G41" s="295">
        <f t="shared" si="6"/>
        <v>2410618</v>
      </c>
      <c r="H41" s="295">
        <f t="shared" si="6"/>
        <v>2239683</v>
      </c>
      <c r="I41" s="295">
        <f t="shared" si="6"/>
        <v>153697</v>
      </c>
      <c r="J41" s="295">
        <f t="shared" si="6"/>
        <v>4803998</v>
      </c>
      <c r="K41" s="295">
        <f t="shared" si="6"/>
        <v>5707366</v>
      </c>
      <c r="L41" s="295">
        <f t="shared" si="6"/>
        <v>160639</v>
      </c>
      <c r="M41" s="295">
        <f t="shared" si="6"/>
        <v>165000</v>
      </c>
      <c r="N41" s="295">
        <f t="shared" si="6"/>
        <v>6033005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10837003</v>
      </c>
      <c r="X41" s="295">
        <f t="shared" si="6"/>
        <v>37785601</v>
      </c>
      <c r="Y41" s="295">
        <f t="shared" si="6"/>
        <v>-26948598</v>
      </c>
      <c r="Z41" s="296">
        <f t="shared" si="5"/>
        <v>-71.31975484523853</v>
      </c>
      <c r="AA41" s="297">
        <f>SUM(AA36:AA40)</f>
        <v>75571200</v>
      </c>
    </row>
    <row r="42" spans="1:27" ht="12.75">
      <c r="A42" s="298" t="s">
        <v>212</v>
      </c>
      <c r="B42" s="136"/>
      <c r="C42" s="95">
        <f aca="true" t="shared" si="7" ref="C42:Y48">C12+C27</f>
        <v>11018505</v>
      </c>
      <c r="D42" s="129">
        <f t="shared" si="7"/>
        <v>0</v>
      </c>
      <c r="E42" s="54">
        <f t="shared" si="7"/>
        <v>7751595</v>
      </c>
      <c r="F42" s="54">
        <f t="shared" si="7"/>
        <v>7751595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57435</v>
      </c>
      <c r="L42" s="54">
        <f t="shared" si="7"/>
        <v>0</v>
      </c>
      <c r="M42" s="54">
        <f t="shared" si="7"/>
        <v>1717</v>
      </c>
      <c r="N42" s="54">
        <f t="shared" si="7"/>
        <v>59152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59152</v>
      </c>
      <c r="X42" s="54">
        <f t="shared" si="7"/>
        <v>3875798</v>
      </c>
      <c r="Y42" s="54">
        <f t="shared" si="7"/>
        <v>-3816646</v>
      </c>
      <c r="Z42" s="184">
        <f t="shared" si="5"/>
        <v>-98.47381107064919</v>
      </c>
      <c r="AA42" s="130">
        <f aca="true" t="shared" si="8" ref="AA42:AA48">AA12+AA27</f>
        <v>7751595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12854752</v>
      </c>
      <c r="D45" s="129">
        <f t="shared" si="7"/>
        <v>0</v>
      </c>
      <c r="E45" s="54">
        <f t="shared" si="7"/>
        <v>3545000</v>
      </c>
      <c r="F45" s="54">
        <f t="shared" si="7"/>
        <v>3545000</v>
      </c>
      <c r="G45" s="54">
        <f t="shared" si="7"/>
        <v>0</v>
      </c>
      <c r="H45" s="54">
        <f t="shared" si="7"/>
        <v>75371</v>
      </c>
      <c r="I45" s="54">
        <f t="shared" si="7"/>
        <v>169962</v>
      </c>
      <c r="J45" s="54">
        <f t="shared" si="7"/>
        <v>245333</v>
      </c>
      <c r="K45" s="54">
        <f t="shared" si="7"/>
        <v>1148198</v>
      </c>
      <c r="L45" s="54">
        <f t="shared" si="7"/>
        <v>7470</v>
      </c>
      <c r="M45" s="54">
        <f t="shared" si="7"/>
        <v>256087</v>
      </c>
      <c r="N45" s="54">
        <f t="shared" si="7"/>
        <v>1411755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1657088</v>
      </c>
      <c r="X45" s="54">
        <f t="shared" si="7"/>
        <v>1772500</v>
      </c>
      <c r="Y45" s="54">
        <f t="shared" si="7"/>
        <v>-115412</v>
      </c>
      <c r="Z45" s="184">
        <f t="shared" si="5"/>
        <v>-6.511255289139633</v>
      </c>
      <c r="AA45" s="130">
        <f t="shared" si="8"/>
        <v>3545000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138930</v>
      </c>
      <c r="D48" s="129">
        <f t="shared" si="7"/>
        <v>0</v>
      </c>
      <c r="E48" s="54">
        <f t="shared" si="7"/>
        <v>3600000</v>
      </c>
      <c r="F48" s="54">
        <f t="shared" si="7"/>
        <v>3600000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1800000</v>
      </c>
      <c r="Y48" s="54">
        <f t="shared" si="7"/>
        <v>-1800000</v>
      </c>
      <c r="Z48" s="184">
        <f t="shared" si="5"/>
        <v>-100</v>
      </c>
      <c r="AA48" s="130">
        <f t="shared" si="8"/>
        <v>3600000</v>
      </c>
    </row>
    <row r="49" spans="1:27" ht="12.75">
      <c r="A49" s="308" t="s">
        <v>221</v>
      </c>
      <c r="B49" s="149"/>
      <c r="C49" s="239">
        <f aca="true" t="shared" si="9" ref="C49:Y49">SUM(C41:C48)</f>
        <v>60221510</v>
      </c>
      <c r="D49" s="218">
        <f t="shared" si="9"/>
        <v>0</v>
      </c>
      <c r="E49" s="220">
        <f t="shared" si="9"/>
        <v>90467795</v>
      </c>
      <c r="F49" s="220">
        <f t="shared" si="9"/>
        <v>90467795</v>
      </c>
      <c r="G49" s="220">
        <f t="shared" si="9"/>
        <v>2410618</v>
      </c>
      <c r="H49" s="220">
        <f t="shared" si="9"/>
        <v>2315054</v>
      </c>
      <c r="I49" s="220">
        <f t="shared" si="9"/>
        <v>323659</v>
      </c>
      <c r="J49" s="220">
        <f t="shared" si="9"/>
        <v>5049331</v>
      </c>
      <c r="K49" s="220">
        <f t="shared" si="9"/>
        <v>6912999</v>
      </c>
      <c r="L49" s="220">
        <f t="shared" si="9"/>
        <v>168109</v>
      </c>
      <c r="M49" s="220">
        <f t="shared" si="9"/>
        <v>422804</v>
      </c>
      <c r="N49" s="220">
        <f t="shared" si="9"/>
        <v>7503912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12553243</v>
      </c>
      <c r="X49" s="220">
        <f t="shared" si="9"/>
        <v>45233899</v>
      </c>
      <c r="Y49" s="220">
        <f t="shared" si="9"/>
        <v>-32680656</v>
      </c>
      <c r="Z49" s="221">
        <f t="shared" si="5"/>
        <v>-72.24815176777045</v>
      </c>
      <c r="AA49" s="222">
        <f>SUM(AA41:AA48)</f>
        <v>90467795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28205000</v>
      </c>
      <c r="F51" s="54">
        <f t="shared" si="10"/>
        <v>28205000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14102500</v>
      </c>
      <c r="Y51" s="54">
        <f t="shared" si="10"/>
        <v>-14102500</v>
      </c>
      <c r="Z51" s="184">
        <f>+IF(X51&lt;&gt;0,+(Y51/X51)*100,0)</f>
        <v>-100</v>
      </c>
      <c r="AA51" s="130">
        <f>SUM(AA57:AA61)</f>
        <v>28205000</v>
      </c>
    </row>
    <row r="52" spans="1:27" ht="12.75">
      <c r="A52" s="310" t="s">
        <v>206</v>
      </c>
      <c r="B52" s="142"/>
      <c r="C52" s="62"/>
      <c r="D52" s="156"/>
      <c r="E52" s="60">
        <v>4520000</v>
      </c>
      <c r="F52" s="60">
        <v>4520000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2260000</v>
      </c>
      <c r="Y52" s="60">
        <v>-2260000</v>
      </c>
      <c r="Z52" s="140">
        <v>-100</v>
      </c>
      <c r="AA52" s="155">
        <v>4520000</v>
      </c>
    </row>
    <row r="53" spans="1:27" ht="12.75">
      <c r="A53" s="310" t="s">
        <v>207</v>
      </c>
      <c r="B53" s="142"/>
      <c r="C53" s="62"/>
      <c r="D53" s="156"/>
      <c r="E53" s="60">
        <v>11010000</v>
      </c>
      <c r="F53" s="60">
        <v>11010000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5505000</v>
      </c>
      <c r="Y53" s="60">
        <v>-5505000</v>
      </c>
      <c r="Z53" s="140">
        <v>-100</v>
      </c>
      <c r="AA53" s="155">
        <v>11010000</v>
      </c>
    </row>
    <row r="54" spans="1:27" ht="12.75">
      <c r="A54" s="310" t="s">
        <v>208</v>
      </c>
      <c r="B54" s="142"/>
      <c r="C54" s="62"/>
      <c r="D54" s="156"/>
      <c r="E54" s="60">
        <v>1610000</v>
      </c>
      <c r="F54" s="60">
        <v>1610000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805000</v>
      </c>
      <c r="Y54" s="60">
        <v>-805000</v>
      </c>
      <c r="Z54" s="140">
        <v>-100</v>
      </c>
      <c r="AA54" s="155">
        <v>1610000</v>
      </c>
    </row>
    <row r="55" spans="1:27" ht="12.75">
      <c r="A55" s="310" t="s">
        <v>209</v>
      </c>
      <c r="B55" s="142"/>
      <c r="C55" s="62"/>
      <c r="D55" s="156"/>
      <c r="E55" s="60">
        <v>2560000</v>
      </c>
      <c r="F55" s="60">
        <v>2560000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1280000</v>
      </c>
      <c r="Y55" s="60">
        <v>-1280000</v>
      </c>
      <c r="Z55" s="140">
        <v>-100</v>
      </c>
      <c r="AA55" s="155">
        <v>2560000</v>
      </c>
    </row>
    <row r="56" spans="1:27" ht="12.75">
      <c r="A56" s="310" t="s">
        <v>210</v>
      </c>
      <c r="B56" s="142"/>
      <c r="C56" s="62"/>
      <c r="D56" s="156"/>
      <c r="E56" s="60">
        <v>1250000</v>
      </c>
      <c r="F56" s="60">
        <v>1250000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625000</v>
      </c>
      <c r="Y56" s="60">
        <v>-625000</v>
      </c>
      <c r="Z56" s="140">
        <v>-100</v>
      </c>
      <c r="AA56" s="155">
        <v>1250000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20950000</v>
      </c>
      <c r="F57" s="295">
        <f t="shared" si="11"/>
        <v>20950000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10475000</v>
      </c>
      <c r="Y57" s="295">
        <f t="shared" si="11"/>
        <v>-10475000</v>
      </c>
      <c r="Z57" s="296">
        <f>+IF(X57&lt;&gt;0,+(Y57/X57)*100,0)</f>
        <v>-100</v>
      </c>
      <c r="AA57" s="297">
        <f>SUM(AA52:AA56)</f>
        <v>20950000</v>
      </c>
    </row>
    <row r="58" spans="1:27" ht="12.75">
      <c r="A58" s="311" t="s">
        <v>212</v>
      </c>
      <c r="B58" s="136"/>
      <c r="C58" s="62"/>
      <c r="D58" s="156"/>
      <c r="E58" s="60">
        <v>400000</v>
      </c>
      <c r="F58" s="60">
        <v>400000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200000</v>
      </c>
      <c r="Y58" s="60">
        <v>-200000</v>
      </c>
      <c r="Z58" s="140">
        <v>-100</v>
      </c>
      <c r="AA58" s="155">
        <v>400000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6855000</v>
      </c>
      <c r="F61" s="60">
        <v>6855000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3427500</v>
      </c>
      <c r="Y61" s="60">
        <v>-3427500</v>
      </c>
      <c r="Z61" s="140">
        <v>-100</v>
      </c>
      <c r="AA61" s="155">
        <v>6855000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231044</v>
      </c>
      <c r="H66" s="275">
        <v>537523</v>
      </c>
      <c r="I66" s="275">
        <v>551981</v>
      </c>
      <c r="J66" s="275">
        <v>1320548</v>
      </c>
      <c r="K66" s="275">
        <v>614634</v>
      </c>
      <c r="L66" s="275">
        <v>851569</v>
      </c>
      <c r="M66" s="275">
        <v>492446</v>
      </c>
      <c r="N66" s="275">
        <v>1958649</v>
      </c>
      <c r="O66" s="275"/>
      <c r="P66" s="275"/>
      <c r="Q66" s="275"/>
      <c r="R66" s="275"/>
      <c r="S66" s="275"/>
      <c r="T66" s="275"/>
      <c r="U66" s="275"/>
      <c r="V66" s="275"/>
      <c r="W66" s="275">
        <v>3279197</v>
      </c>
      <c r="X66" s="275"/>
      <c r="Y66" s="275">
        <v>3279197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147006</v>
      </c>
      <c r="H67" s="60">
        <v>597780</v>
      </c>
      <c r="I67" s="60">
        <v>716901</v>
      </c>
      <c r="J67" s="60">
        <v>1461687</v>
      </c>
      <c r="K67" s="60">
        <v>1844834</v>
      </c>
      <c r="L67" s="60">
        <v>765508</v>
      </c>
      <c r="M67" s="60">
        <v>1347928</v>
      </c>
      <c r="N67" s="60">
        <v>3958270</v>
      </c>
      <c r="O67" s="60"/>
      <c r="P67" s="60"/>
      <c r="Q67" s="60"/>
      <c r="R67" s="60"/>
      <c r="S67" s="60"/>
      <c r="T67" s="60"/>
      <c r="U67" s="60"/>
      <c r="V67" s="60"/>
      <c r="W67" s="60">
        <v>5419957</v>
      </c>
      <c r="X67" s="60"/>
      <c r="Y67" s="60">
        <v>5419957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378050</v>
      </c>
      <c r="H69" s="220">
        <f t="shared" si="12"/>
        <v>1135303</v>
      </c>
      <c r="I69" s="220">
        <f t="shared" si="12"/>
        <v>1268882</v>
      </c>
      <c r="J69" s="220">
        <f t="shared" si="12"/>
        <v>2782235</v>
      </c>
      <c r="K69" s="220">
        <f t="shared" si="12"/>
        <v>2459468</v>
      </c>
      <c r="L69" s="220">
        <f t="shared" si="12"/>
        <v>1617077</v>
      </c>
      <c r="M69" s="220">
        <f t="shared" si="12"/>
        <v>1840374</v>
      </c>
      <c r="N69" s="220">
        <f t="shared" si="12"/>
        <v>5916919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8699154</v>
      </c>
      <c r="X69" s="220">
        <f t="shared" si="12"/>
        <v>0</v>
      </c>
      <c r="Y69" s="220">
        <f t="shared" si="12"/>
        <v>8699154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36209323</v>
      </c>
      <c r="D5" s="357">
        <f t="shared" si="0"/>
        <v>0</v>
      </c>
      <c r="E5" s="356">
        <f t="shared" si="0"/>
        <v>41203200</v>
      </c>
      <c r="F5" s="358">
        <f t="shared" si="0"/>
        <v>41203200</v>
      </c>
      <c r="G5" s="358">
        <f t="shared" si="0"/>
        <v>2410618</v>
      </c>
      <c r="H5" s="356">
        <f t="shared" si="0"/>
        <v>2239683</v>
      </c>
      <c r="I5" s="356">
        <f t="shared" si="0"/>
        <v>153697</v>
      </c>
      <c r="J5" s="358">
        <f t="shared" si="0"/>
        <v>4803998</v>
      </c>
      <c r="K5" s="358">
        <f t="shared" si="0"/>
        <v>5707366</v>
      </c>
      <c r="L5" s="356">
        <f t="shared" si="0"/>
        <v>160639</v>
      </c>
      <c r="M5" s="356">
        <f t="shared" si="0"/>
        <v>165000</v>
      </c>
      <c r="N5" s="358">
        <f t="shared" si="0"/>
        <v>6033005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10837003</v>
      </c>
      <c r="X5" s="356">
        <f t="shared" si="0"/>
        <v>20601601</v>
      </c>
      <c r="Y5" s="358">
        <f t="shared" si="0"/>
        <v>-9764598</v>
      </c>
      <c r="Z5" s="359">
        <f>+IF(X5&lt;&gt;0,+(Y5/X5)*100,0)</f>
        <v>-47.39727752226635</v>
      </c>
      <c r="AA5" s="360">
        <f>+AA6+AA8+AA11+AA13+AA15</f>
        <v>41203200</v>
      </c>
    </row>
    <row r="6" spans="1:27" ht="12.75">
      <c r="A6" s="361" t="s">
        <v>206</v>
      </c>
      <c r="B6" s="142"/>
      <c r="C6" s="60">
        <f>+C7</f>
        <v>17995848</v>
      </c>
      <c r="D6" s="340">
        <f aca="true" t="shared" si="1" ref="D6:AA6">+D7</f>
        <v>0</v>
      </c>
      <c r="E6" s="60">
        <f t="shared" si="1"/>
        <v>24469623</v>
      </c>
      <c r="F6" s="59">
        <f t="shared" si="1"/>
        <v>24469623</v>
      </c>
      <c r="G6" s="59">
        <f t="shared" si="1"/>
        <v>2410618</v>
      </c>
      <c r="H6" s="60">
        <f t="shared" si="1"/>
        <v>0</v>
      </c>
      <c r="I6" s="60">
        <f t="shared" si="1"/>
        <v>0</v>
      </c>
      <c r="J6" s="59">
        <f t="shared" si="1"/>
        <v>2410618</v>
      </c>
      <c r="K6" s="59">
        <f t="shared" si="1"/>
        <v>3315600</v>
      </c>
      <c r="L6" s="60">
        <f t="shared" si="1"/>
        <v>0</v>
      </c>
      <c r="M6" s="60">
        <f t="shared" si="1"/>
        <v>0</v>
      </c>
      <c r="N6" s="59">
        <f t="shared" si="1"/>
        <v>3315600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5726218</v>
      </c>
      <c r="X6" s="60">
        <f t="shared" si="1"/>
        <v>12234812</v>
      </c>
      <c r="Y6" s="59">
        <f t="shared" si="1"/>
        <v>-6508594</v>
      </c>
      <c r="Z6" s="61">
        <f>+IF(X6&lt;&gt;0,+(Y6/X6)*100,0)</f>
        <v>-53.19733560270481</v>
      </c>
      <c r="AA6" s="62">
        <f t="shared" si="1"/>
        <v>24469623</v>
      </c>
    </row>
    <row r="7" spans="1:27" ht="12.75">
      <c r="A7" s="291" t="s">
        <v>230</v>
      </c>
      <c r="B7" s="142"/>
      <c r="C7" s="60">
        <v>17995848</v>
      </c>
      <c r="D7" s="340"/>
      <c r="E7" s="60">
        <v>24469623</v>
      </c>
      <c r="F7" s="59">
        <v>24469623</v>
      </c>
      <c r="G7" s="59">
        <v>2410618</v>
      </c>
      <c r="H7" s="60"/>
      <c r="I7" s="60"/>
      <c r="J7" s="59">
        <v>2410618</v>
      </c>
      <c r="K7" s="59">
        <v>3315600</v>
      </c>
      <c r="L7" s="60"/>
      <c r="M7" s="60"/>
      <c r="N7" s="59">
        <v>3315600</v>
      </c>
      <c r="O7" s="59"/>
      <c r="P7" s="60"/>
      <c r="Q7" s="60"/>
      <c r="R7" s="59"/>
      <c r="S7" s="59"/>
      <c r="T7" s="60"/>
      <c r="U7" s="60"/>
      <c r="V7" s="59"/>
      <c r="W7" s="59">
        <v>5726218</v>
      </c>
      <c r="X7" s="60">
        <v>12234812</v>
      </c>
      <c r="Y7" s="59">
        <v>-6508594</v>
      </c>
      <c r="Z7" s="61">
        <v>-53.2</v>
      </c>
      <c r="AA7" s="62">
        <v>24469623</v>
      </c>
    </row>
    <row r="8" spans="1:27" ht="12.75">
      <c r="A8" s="361" t="s">
        <v>207</v>
      </c>
      <c r="B8" s="142"/>
      <c r="C8" s="60">
        <f aca="true" t="shared" si="2" ref="C8:Y8">SUM(C9:C10)</f>
        <v>11669621</v>
      </c>
      <c r="D8" s="340">
        <f t="shared" si="2"/>
        <v>0</v>
      </c>
      <c r="E8" s="60">
        <f t="shared" si="2"/>
        <v>16233577</v>
      </c>
      <c r="F8" s="59">
        <f t="shared" si="2"/>
        <v>16233577</v>
      </c>
      <c r="G8" s="59">
        <f t="shared" si="2"/>
        <v>0</v>
      </c>
      <c r="H8" s="60">
        <f t="shared" si="2"/>
        <v>1877883</v>
      </c>
      <c r="I8" s="60">
        <f t="shared" si="2"/>
        <v>43447</v>
      </c>
      <c r="J8" s="59">
        <f t="shared" si="2"/>
        <v>1921330</v>
      </c>
      <c r="K8" s="59">
        <f t="shared" si="2"/>
        <v>2391766</v>
      </c>
      <c r="L8" s="60">
        <f t="shared" si="2"/>
        <v>0</v>
      </c>
      <c r="M8" s="60">
        <f t="shared" si="2"/>
        <v>0</v>
      </c>
      <c r="N8" s="59">
        <f t="shared" si="2"/>
        <v>2391766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4313096</v>
      </c>
      <c r="X8" s="60">
        <f t="shared" si="2"/>
        <v>8116789</v>
      </c>
      <c r="Y8" s="59">
        <f t="shared" si="2"/>
        <v>-3803693</v>
      </c>
      <c r="Z8" s="61">
        <f>+IF(X8&lt;&gt;0,+(Y8/X8)*100,0)</f>
        <v>-46.862041134739364</v>
      </c>
      <c r="AA8" s="62">
        <f>SUM(AA9:AA10)</f>
        <v>16233577</v>
      </c>
    </row>
    <row r="9" spans="1:27" ht="12.75">
      <c r="A9" s="291" t="s">
        <v>231</v>
      </c>
      <c r="B9" s="142"/>
      <c r="C9" s="60">
        <v>5130380</v>
      </c>
      <c r="D9" s="340"/>
      <c r="E9" s="60">
        <v>10233577</v>
      </c>
      <c r="F9" s="59">
        <v>10233577</v>
      </c>
      <c r="G9" s="59"/>
      <c r="H9" s="60">
        <v>1877883</v>
      </c>
      <c r="I9" s="60"/>
      <c r="J9" s="59">
        <v>1877883</v>
      </c>
      <c r="K9" s="59">
        <v>2391766</v>
      </c>
      <c r="L9" s="60"/>
      <c r="M9" s="60"/>
      <c r="N9" s="59">
        <v>2391766</v>
      </c>
      <c r="O9" s="59"/>
      <c r="P9" s="60"/>
      <c r="Q9" s="60"/>
      <c r="R9" s="59"/>
      <c r="S9" s="59"/>
      <c r="T9" s="60"/>
      <c r="U9" s="60"/>
      <c r="V9" s="59"/>
      <c r="W9" s="59">
        <v>4269649</v>
      </c>
      <c r="X9" s="60">
        <v>5116789</v>
      </c>
      <c r="Y9" s="59">
        <v>-847140</v>
      </c>
      <c r="Z9" s="61">
        <v>-16.56</v>
      </c>
      <c r="AA9" s="62">
        <v>10233577</v>
      </c>
    </row>
    <row r="10" spans="1:27" ht="12.75">
      <c r="A10" s="291" t="s">
        <v>232</v>
      </c>
      <c r="B10" s="142"/>
      <c r="C10" s="60">
        <v>6539241</v>
      </c>
      <c r="D10" s="340"/>
      <c r="E10" s="60">
        <v>6000000</v>
      </c>
      <c r="F10" s="59">
        <v>6000000</v>
      </c>
      <c r="G10" s="59"/>
      <c r="H10" s="60"/>
      <c r="I10" s="60">
        <v>43447</v>
      </c>
      <c r="J10" s="59">
        <v>43447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43447</v>
      </c>
      <c r="X10" s="60">
        <v>3000000</v>
      </c>
      <c r="Y10" s="59">
        <v>-2956553</v>
      </c>
      <c r="Z10" s="61">
        <v>-98.55</v>
      </c>
      <c r="AA10" s="62">
        <v>6000000</v>
      </c>
    </row>
    <row r="11" spans="1:27" ht="12.75">
      <c r="A11" s="361" t="s">
        <v>208</v>
      </c>
      <c r="B11" s="142"/>
      <c r="C11" s="362">
        <f>+C12</f>
        <v>6146514</v>
      </c>
      <c r="D11" s="363">
        <f aca="true" t="shared" si="3" ref="D11:AA11">+D12</f>
        <v>0</v>
      </c>
      <c r="E11" s="362">
        <f t="shared" si="3"/>
        <v>500000</v>
      </c>
      <c r="F11" s="364">
        <f t="shared" si="3"/>
        <v>500000</v>
      </c>
      <c r="G11" s="364">
        <f t="shared" si="3"/>
        <v>0</v>
      </c>
      <c r="H11" s="362">
        <f t="shared" si="3"/>
        <v>361800</v>
      </c>
      <c r="I11" s="362">
        <f t="shared" si="3"/>
        <v>110250</v>
      </c>
      <c r="J11" s="364">
        <f t="shared" si="3"/>
        <v>472050</v>
      </c>
      <c r="K11" s="364">
        <f t="shared" si="3"/>
        <v>0</v>
      </c>
      <c r="L11" s="362">
        <f t="shared" si="3"/>
        <v>160639</v>
      </c>
      <c r="M11" s="362">
        <f t="shared" si="3"/>
        <v>165000</v>
      </c>
      <c r="N11" s="364">
        <f t="shared" si="3"/>
        <v>325639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797689</v>
      </c>
      <c r="X11" s="362">
        <f t="shared" si="3"/>
        <v>250000</v>
      </c>
      <c r="Y11" s="364">
        <f t="shared" si="3"/>
        <v>547689</v>
      </c>
      <c r="Z11" s="365">
        <f>+IF(X11&lt;&gt;0,+(Y11/X11)*100,0)</f>
        <v>219.07559999999998</v>
      </c>
      <c r="AA11" s="366">
        <f t="shared" si="3"/>
        <v>500000</v>
      </c>
    </row>
    <row r="12" spans="1:27" ht="12.75">
      <c r="A12" s="291" t="s">
        <v>233</v>
      </c>
      <c r="B12" s="136"/>
      <c r="C12" s="60">
        <v>6146514</v>
      </c>
      <c r="D12" s="340"/>
      <c r="E12" s="60">
        <v>500000</v>
      </c>
      <c r="F12" s="59">
        <v>500000</v>
      </c>
      <c r="G12" s="59"/>
      <c r="H12" s="60">
        <v>361800</v>
      </c>
      <c r="I12" s="60">
        <v>110250</v>
      </c>
      <c r="J12" s="59">
        <v>472050</v>
      </c>
      <c r="K12" s="59"/>
      <c r="L12" s="60">
        <v>160639</v>
      </c>
      <c r="M12" s="60">
        <v>165000</v>
      </c>
      <c r="N12" s="59">
        <v>325639</v>
      </c>
      <c r="O12" s="59"/>
      <c r="P12" s="60"/>
      <c r="Q12" s="60"/>
      <c r="R12" s="59"/>
      <c r="S12" s="59"/>
      <c r="T12" s="60"/>
      <c r="U12" s="60"/>
      <c r="V12" s="59"/>
      <c r="W12" s="59">
        <v>797689</v>
      </c>
      <c r="X12" s="60">
        <v>250000</v>
      </c>
      <c r="Y12" s="59">
        <v>547689</v>
      </c>
      <c r="Z12" s="61">
        <v>219.08</v>
      </c>
      <c r="AA12" s="62">
        <v>500000</v>
      </c>
    </row>
    <row r="13" spans="1:27" ht="12.75">
      <c r="A13" s="361" t="s">
        <v>209</v>
      </c>
      <c r="B13" s="136"/>
      <c r="C13" s="275">
        <f>+C14</f>
        <v>397340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397340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11018505</v>
      </c>
      <c r="D22" s="344">
        <f t="shared" si="6"/>
        <v>0</v>
      </c>
      <c r="E22" s="343">
        <f t="shared" si="6"/>
        <v>7751595</v>
      </c>
      <c r="F22" s="345">
        <f t="shared" si="6"/>
        <v>7751595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57435</v>
      </c>
      <c r="L22" s="343">
        <f t="shared" si="6"/>
        <v>0</v>
      </c>
      <c r="M22" s="343">
        <f t="shared" si="6"/>
        <v>1717</v>
      </c>
      <c r="N22" s="345">
        <f t="shared" si="6"/>
        <v>59152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59152</v>
      </c>
      <c r="X22" s="343">
        <f t="shared" si="6"/>
        <v>3875798</v>
      </c>
      <c r="Y22" s="345">
        <f t="shared" si="6"/>
        <v>-3816646</v>
      </c>
      <c r="Z22" s="336">
        <f>+IF(X22&lt;&gt;0,+(Y22/X22)*100,0)</f>
        <v>-98.47381107064919</v>
      </c>
      <c r="AA22" s="350">
        <f>SUM(AA23:AA32)</f>
        <v>7751595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10031067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>
        <v>838732</v>
      </c>
      <c r="D26" s="363"/>
      <c r="E26" s="362">
        <v>5231595</v>
      </c>
      <c r="F26" s="364">
        <v>5231595</v>
      </c>
      <c r="G26" s="364"/>
      <c r="H26" s="362"/>
      <c r="I26" s="362"/>
      <c r="J26" s="364"/>
      <c r="K26" s="364">
        <v>57435</v>
      </c>
      <c r="L26" s="362"/>
      <c r="M26" s="362">
        <v>1717</v>
      </c>
      <c r="N26" s="364">
        <v>59152</v>
      </c>
      <c r="O26" s="364"/>
      <c r="P26" s="362"/>
      <c r="Q26" s="362"/>
      <c r="R26" s="364"/>
      <c r="S26" s="364"/>
      <c r="T26" s="362"/>
      <c r="U26" s="362"/>
      <c r="V26" s="364"/>
      <c r="W26" s="364">
        <v>59152</v>
      </c>
      <c r="X26" s="362">
        <v>2615798</v>
      </c>
      <c r="Y26" s="364">
        <v>-2556646</v>
      </c>
      <c r="Z26" s="365">
        <v>-97.74</v>
      </c>
      <c r="AA26" s="366">
        <v>5231595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148706</v>
      </c>
      <c r="D32" s="340"/>
      <c r="E32" s="60">
        <v>2520000</v>
      </c>
      <c r="F32" s="59">
        <v>2520000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1260000</v>
      </c>
      <c r="Y32" s="59">
        <v>-1260000</v>
      </c>
      <c r="Z32" s="61">
        <v>-100</v>
      </c>
      <c r="AA32" s="62">
        <v>2520000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12854752</v>
      </c>
      <c r="D40" s="344">
        <f t="shared" si="9"/>
        <v>0</v>
      </c>
      <c r="E40" s="343">
        <f t="shared" si="9"/>
        <v>3545000</v>
      </c>
      <c r="F40" s="345">
        <f t="shared" si="9"/>
        <v>3545000</v>
      </c>
      <c r="G40" s="345">
        <f t="shared" si="9"/>
        <v>0</v>
      </c>
      <c r="H40" s="343">
        <f t="shared" si="9"/>
        <v>75371</v>
      </c>
      <c r="I40" s="343">
        <f t="shared" si="9"/>
        <v>169962</v>
      </c>
      <c r="J40" s="345">
        <f t="shared" si="9"/>
        <v>245333</v>
      </c>
      <c r="K40" s="345">
        <f t="shared" si="9"/>
        <v>1148198</v>
      </c>
      <c r="L40" s="343">
        <f t="shared" si="9"/>
        <v>7470</v>
      </c>
      <c r="M40" s="343">
        <f t="shared" si="9"/>
        <v>256087</v>
      </c>
      <c r="N40" s="345">
        <f t="shared" si="9"/>
        <v>1411755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1657088</v>
      </c>
      <c r="X40" s="343">
        <f t="shared" si="9"/>
        <v>1772500</v>
      </c>
      <c r="Y40" s="345">
        <f t="shared" si="9"/>
        <v>-115412</v>
      </c>
      <c r="Z40" s="336">
        <f>+IF(X40&lt;&gt;0,+(Y40/X40)*100,0)</f>
        <v>-6.511255289139633</v>
      </c>
      <c r="AA40" s="350">
        <f>SUM(AA41:AA49)</f>
        <v>3545000</v>
      </c>
    </row>
    <row r="41" spans="1:27" ht="12.75">
      <c r="A41" s="361" t="s">
        <v>249</v>
      </c>
      <c r="B41" s="142"/>
      <c r="C41" s="362"/>
      <c r="D41" s="363"/>
      <c r="E41" s="362">
        <v>1100000</v>
      </c>
      <c r="F41" s="364">
        <v>1100000</v>
      </c>
      <c r="G41" s="364"/>
      <c r="H41" s="362"/>
      <c r="I41" s="362"/>
      <c r="J41" s="364"/>
      <c r="K41" s="364">
        <v>696070</v>
      </c>
      <c r="L41" s="362"/>
      <c r="M41" s="362"/>
      <c r="N41" s="364">
        <v>696070</v>
      </c>
      <c r="O41" s="364"/>
      <c r="P41" s="362"/>
      <c r="Q41" s="362"/>
      <c r="R41" s="364"/>
      <c r="S41" s="364"/>
      <c r="T41" s="362"/>
      <c r="U41" s="362"/>
      <c r="V41" s="364"/>
      <c r="W41" s="364">
        <v>696070</v>
      </c>
      <c r="X41" s="362">
        <v>550000</v>
      </c>
      <c r="Y41" s="364">
        <v>146070</v>
      </c>
      <c r="Z41" s="365">
        <v>26.56</v>
      </c>
      <c r="AA41" s="366">
        <v>1100000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126997</v>
      </c>
      <c r="D43" s="369"/>
      <c r="E43" s="305">
        <v>1775000</v>
      </c>
      <c r="F43" s="370">
        <v>1775000</v>
      </c>
      <c r="G43" s="370"/>
      <c r="H43" s="305"/>
      <c r="I43" s="305"/>
      <c r="J43" s="370"/>
      <c r="K43" s="370">
        <v>119930</v>
      </c>
      <c r="L43" s="305">
        <v>7470</v>
      </c>
      <c r="M43" s="305"/>
      <c r="N43" s="370">
        <v>127400</v>
      </c>
      <c r="O43" s="370"/>
      <c r="P43" s="305"/>
      <c r="Q43" s="305"/>
      <c r="R43" s="370"/>
      <c r="S43" s="370"/>
      <c r="T43" s="305"/>
      <c r="U43" s="305"/>
      <c r="V43" s="370"/>
      <c r="W43" s="370">
        <v>127400</v>
      </c>
      <c r="X43" s="305">
        <v>887500</v>
      </c>
      <c r="Y43" s="370">
        <v>-760100</v>
      </c>
      <c r="Z43" s="371">
        <v>-85.65</v>
      </c>
      <c r="AA43" s="303">
        <v>1775000</v>
      </c>
    </row>
    <row r="44" spans="1:27" ht="12.75">
      <c r="A44" s="361" t="s">
        <v>252</v>
      </c>
      <c r="B44" s="136"/>
      <c r="C44" s="60">
        <v>11238913</v>
      </c>
      <c r="D44" s="368"/>
      <c r="E44" s="54">
        <v>170000</v>
      </c>
      <c r="F44" s="53">
        <v>170000</v>
      </c>
      <c r="G44" s="53"/>
      <c r="H44" s="54"/>
      <c r="I44" s="54"/>
      <c r="J44" s="53"/>
      <c r="K44" s="53">
        <v>14504</v>
      </c>
      <c r="L44" s="54"/>
      <c r="M44" s="54"/>
      <c r="N44" s="53">
        <v>14504</v>
      </c>
      <c r="O44" s="53"/>
      <c r="P44" s="54"/>
      <c r="Q44" s="54"/>
      <c r="R44" s="53"/>
      <c r="S44" s="53"/>
      <c r="T44" s="54"/>
      <c r="U44" s="54"/>
      <c r="V44" s="53"/>
      <c r="W44" s="53">
        <v>14504</v>
      </c>
      <c r="X44" s="54">
        <v>85000</v>
      </c>
      <c r="Y44" s="53">
        <v>-70496</v>
      </c>
      <c r="Z44" s="94">
        <v>-82.94</v>
      </c>
      <c r="AA44" s="95">
        <v>170000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98470</v>
      </c>
      <c r="D47" s="368"/>
      <c r="E47" s="54">
        <v>500000</v>
      </c>
      <c r="F47" s="53">
        <v>500000</v>
      </c>
      <c r="G47" s="53"/>
      <c r="H47" s="54">
        <v>75371</v>
      </c>
      <c r="I47" s="54">
        <v>169962</v>
      </c>
      <c r="J47" s="53">
        <v>245333</v>
      </c>
      <c r="K47" s="53">
        <v>317694</v>
      </c>
      <c r="L47" s="54"/>
      <c r="M47" s="54">
        <v>256087</v>
      </c>
      <c r="N47" s="53">
        <v>573781</v>
      </c>
      <c r="O47" s="53"/>
      <c r="P47" s="54"/>
      <c r="Q47" s="54"/>
      <c r="R47" s="53"/>
      <c r="S47" s="53"/>
      <c r="T47" s="54"/>
      <c r="U47" s="54"/>
      <c r="V47" s="53"/>
      <c r="W47" s="53">
        <v>819114</v>
      </c>
      <c r="X47" s="54">
        <v>250000</v>
      </c>
      <c r="Y47" s="53">
        <v>569114</v>
      </c>
      <c r="Z47" s="94">
        <v>227.65</v>
      </c>
      <c r="AA47" s="95">
        <v>500000</v>
      </c>
    </row>
    <row r="48" spans="1:27" ht="12.75">
      <c r="A48" s="361" t="s">
        <v>256</v>
      </c>
      <c r="B48" s="136"/>
      <c r="C48" s="60">
        <v>1165621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224751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138930</v>
      </c>
      <c r="D57" s="344">
        <f aca="true" t="shared" si="13" ref="D57:AA57">+D58</f>
        <v>0</v>
      </c>
      <c r="E57" s="343">
        <f t="shared" si="13"/>
        <v>3600000</v>
      </c>
      <c r="F57" s="345">
        <f t="shared" si="13"/>
        <v>3600000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1800000</v>
      </c>
      <c r="Y57" s="345">
        <f t="shared" si="13"/>
        <v>-1800000</v>
      </c>
      <c r="Z57" s="336">
        <f>+IF(X57&lt;&gt;0,+(Y57/X57)*100,0)</f>
        <v>-100</v>
      </c>
      <c r="AA57" s="350">
        <f t="shared" si="13"/>
        <v>3600000</v>
      </c>
    </row>
    <row r="58" spans="1:27" ht="12.75">
      <c r="A58" s="361" t="s">
        <v>218</v>
      </c>
      <c r="B58" s="136"/>
      <c r="C58" s="60">
        <v>138930</v>
      </c>
      <c r="D58" s="340"/>
      <c r="E58" s="60">
        <v>3600000</v>
      </c>
      <c r="F58" s="59">
        <v>3600000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1800000</v>
      </c>
      <c r="Y58" s="59">
        <v>-1800000</v>
      </c>
      <c r="Z58" s="61">
        <v>-100</v>
      </c>
      <c r="AA58" s="62">
        <v>3600000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60221510</v>
      </c>
      <c r="D60" s="346">
        <f t="shared" si="14"/>
        <v>0</v>
      </c>
      <c r="E60" s="219">
        <f t="shared" si="14"/>
        <v>56099795</v>
      </c>
      <c r="F60" s="264">
        <f t="shared" si="14"/>
        <v>56099795</v>
      </c>
      <c r="G60" s="264">
        <f t="shared" si="14"/>
        <v>2410618</v>
      </c>
      <c r="H60" s="219">
        <f t="shared" si="14"/>
        <v>2315054</v>
      </c>
      <c r="I60" s="219">
        <f t="shared" si="14"/>
        <v>323659</v>
      </c>
      <c r="J60" s="264">
        <f t="shared" si="14"/>
        <v>5049331</v>
      </c>
      <c r="K60" s="264">
        <f t="shared" si="14"/>
        <v>6912999</v>
      </c>
      <c r="L60" s="219">
        <f t="shared" si="14"/>
        <v>168109</v>
      </c>
      <c r="M60" s="219">
        <f t="shared" si="14"/>
        <v>422804</v>
      </c>
      <c r="N60" s="264">
        <f t="shared" si="14"/>
        <v>7503912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12553243</v>
      </c>
      <c r="X60" s="219">
        <f t="shared" si="14"/>
        <v>28049899</v>
      </c>
      <c r="Y60" s="264">
        <f t="shared" si="14"/>
        <v>-15496656</v>
      </c>
      <c r="Z60" s="337">
        <f>+IF(X60&lt;&gt;0,+(Y60/X60)*100,0)</f>
        <v>-55.24674438221685</v>
      </c>
      <c r="AA60" s="232">
        <f>+AA57+AA54+AA51+AA40+AA37+AA34+AA22+AA5</f>
        <v>56099795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34368000</v>
      </c>
      <c r="F5" s="358">
        <f t="shared" si="0"/>
        <v>34368000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17184000</v>
      </c>
      <c r="Y5" s="358">
        <f t="shared" si="0"/>
        <v>-17184000</v>
      </c>
      <c r="Z5" s="359">
        <f>+IF(X5&lt;&gt;0,+(Y5/X5)*100,0)</f>
        <v>-100</v>
      </c>
      <c r="AA5" s="360">
        <f>+AA6+AA8+AA11+AA13+AA15</f>
        <v>34368000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</v>
      </c>
      <c r="Y6" s="59">
        <f t="shared" si="1"/>
        <v>-1500000</v>
      </c>
      <c r="Z6" s="61">
        <f>+IF(X6&lt;&gt;0,+(Y6/X6)*100,0)</f>
        <v>-100</v>
      </c>
      <c r="AA6" s="62">
        <f t="shared" si="1"/>
        <v>3000000</v>
      </c>
    </row>
    <row r="7" spans="1:27" ht="12.75">
      <c r="A7" s="291" t="s">
        <v>230</v>
      </c>
      <c r="B7" s="142"/>
      <c r="C7" s="60"/>
      <c r="D7" s="340"/>
      <c r="E7" s="60">
        <v>3000000</v>
      </c>
      <c r="F7" s="59">
        <v>3000000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1500000</v>
      </c>
      <c r="Y7" s="59">
        <v>-1500000</v>
      </c>
      <c r="Z7" s="61">
        <v>-100</v>
      </c>
      <c r="AA7" s="62">
        <v>3000000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6368000</v>
      </c>
      <c r="F8" s="59">
        <f t="shared" si="2"/>
        <v>6368000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3184000</v>
      </c>
      <c r="Y8" s="59">
        <f t="shared" si="2"/>
        <v>-3184000</v>
      </c>
      <c r="Z8" s="61">
        <f>+IF(X8&lt;&gt;0,+(Y8/X8)*100,0)</f>
        <v>-100</v>
      </c>
      <c r="AA8" s="62">
        <f>SUM(AA9:AA10)</f>
        <v>6368000</v>
      </c>
    </row>
    <row r="9" spans="1:27" ht="12.75">
      <c r="A9" s="291" t="s">
        <v>231</v>
      </c>
      <c r="B9" s="142"/>
      <c r="C9" s="60"/>
      <c r="D9" s="340"/>
      <c r="E9" s="60">
        <v>6368000</v>
      </c>
      <c r="F9" s="59">
        <v>6368000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3184000</v>
      </c>
      <c r="Y9" s="59">
        <v>-3184000</v>
      </c>
      <c r="Z9" s="61">
        <v>-100</v>
      </c>
      <c r="AA9" s="62">
        <v>6368000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25000000</v>
      </c>
      <c r="F11" s="364">
        <f t="shared" si="3"/>
        <v>25000000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12500000</v>
      </c>
      <c r="Y11" s="364">
        <f t="shared" si="3"/>
        <v>-12500000</v>
      </c>
      <c r="Z11" s="365">
        <f>+IF(X11&lt;&gt;0,+(Y11/X11)*100,0)</f>
        <v>-100</v>
      </c>
      <c r="AA11" s="366">
        <f t="shared" si="3"/>
        <v>25000000</v>
      </c>
    </row>
    <row r="12" spans="1:27" ht="12.75">
      <c r="A12" s="291" t="s">
        <v>233</v>
      </c>
      <c r="B12" s="136"/>
      <c r="C12" s="60"/>
      <c r="D12" s="340"/>
      <c r="E12" s="60">
        <v>25000000</v>
      </c>
      <c r="F12" s="59">
        <v>25000000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12500000</v>
      </c>
      <c r="Y12" s="59">
        <v>-12500000</v>
      </c>
      <c r="Z12" s="61">
        <v>-100</v>
      </c>
      <c r="AA12" s="62">
        <v>25000000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34368000</v>
      </c>
      <c r="F60" s="264">
        <f t="shared" si="14"/>
        <v>34368000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17184000</v>
      </c>
      <c r="Y60" s="264">
        <f t="shared" si="14"/>
        <v>-17184000</v>
      </c>
      <c r="Z60" s="337">
        <f>+IF(X60&lt;&gt;0,+(Y60/X60)*100,0)</f>
        <v>-100</v>
      </c>
      <c r="AA60" s="232">
        <f>+AA57+AA54+AA51+AA40+AA37+AA34+AA22+AA5</f>
        <v>34368000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2019-01-31T13:26:14Z</dcterms:created>
  <dcterms:modified xsi:type="dcterms:W3CDTF">2019-01-31T13:26:18Z</dcterms:modified>
  <cp:category/>
  <cp:version/>
  <cp:contentType/>
  <cp:contentStatus/>
</cp:coreProperties>
</file>