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<sst xmlns="http://schemas.openxmlformats.org/spreadsheetml/2006/main" count="859" uniqueCount="304">
  <si>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Mogale City(GT481)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</si>
  <si>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</si>
  <si>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</si>
  <si>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</si>
  <si>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</si>
  <si>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</si>
  <si>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</si>
  <si>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</si>
  <si>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</si>
  <si>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</si>
  <si>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</si>
  <si>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</si>
  <si>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</si>
  <si>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</si>
  <si>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</si>
  <si>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</si>
  <si>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</si>
  <si>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</si>
  <si>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</si>
  <si>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</si>
  <si>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</si>
  <si>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</si>
  <si>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</si>
  <si>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</si>
  <si>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</si>
  <si>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</si>
  <si>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</si>
  <si>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</si>
  <si>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</si>
  <si>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</si>
  <si>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</si>
  <si>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</si>
  <si>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</si>
  <si>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</si>
  <si>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</si>
  <si>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</si>
  <si>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</si>
  <si>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</si>
  <si>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</si>
  <si>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</si>
  <si>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</si>
  <si>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</si>
  <si>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</si>
  <si>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</si>
  <si>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</si>
  <si>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</si>
  <si>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</si>
  <si>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</si>
  <si>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</si>
  <si>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</si>
  <si>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</si>
  <si>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</si>
  <si>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</si>
  <si>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</si>
  <si>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</si>
  <si>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</si>
  <si>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</si>
  <si>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</si>
  <si>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</si>
  <si>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</si>
  <si>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</si>
  <si>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</si>
  <si>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</si>
  <si>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</si>
  <si>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</si>
  <si>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</si>
  <si>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</si>
  <si>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</si>
  <si>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</si>
  <si>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</si>
  <si>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Mogale City(GT481)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</si>
  <si>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</si>
  <si>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</si>
  <si>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</si>
  <si>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</si>
  <si>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</si>
  <si>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</si>
  <si>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</si>
  <si>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</si>
  <si>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</si>
  <si>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</si>
  <si>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</si>
  <si>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</si>
  <si>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</si>
  <si>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</si>
  <si>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</si>
  <si>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</si>
  <si>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</si>
  <si>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</si>
  <si>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</si>
  <si>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</si>
  <si>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</si>
  <si>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</si>
  <si>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</si>
  <si>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</si>
  <si>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</si>
  <si>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</si>
  <si>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</si>
  <si>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</si>
  <si>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</si>
  <si>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Mogale City(GT481)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</si>
  <si>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</si>
  <si>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</si>
  <si>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</si>
  <si>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</si>
  <si>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</si>
  <si>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</si>
  <si>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</si>
  <si>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</si>
  <si>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</si>
  <si>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</si>
  <si>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</si>
  <si>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</si>
  <si>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</si>
  <si>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</si>
  <si>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</si>
  <si>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</si>
  <si>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</si>
  <si>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</si>
  <si>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</si>
  <si>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</si>
  <si>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</si>
  <si>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</si>
  <si>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</si>
  <si>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</si>
  <si>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</si>
  <si>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</si>
  <si>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</si>
  <si>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</si>
  <si>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Mogale City(GT481)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</si>
  <si>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</si>
  <si>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</si>
  <si>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</si>
  <si>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</si>
  <si>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</si>
  <si>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</si>
  <si>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</si>
  <si>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</si>
  <si>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</si>
  <si>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</si>
  <si>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Mogale City(GT481)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</si>
  <si>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</si>
  <si>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</si>
  <si>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</si>
  <si>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</si>
  <si>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</si>
  <si>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</si>
  <si>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</si>
  <si>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</si>
  <si>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</si>
  <si>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</si>
  <si>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</si>
  <si>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</si>
  <si>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</si>
  <si>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</si>
  <si>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</si>
  <si>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</si>
  <si>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</si>
  <si>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</si>
  <si>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</si>
  <si>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</si>
  <si>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</si>
  <si>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</si>
  <si>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</si>
  <si>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</si>
  <si>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</si>
  <si>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</si>
  <si>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</si>
  <si>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</si>
  <si>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</si>
  <si>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</si>
  <si>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</si>
  <si>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</si>
  <si>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</si>
  <si>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Mogale City(GT481)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</si>
  <si>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</si>
  <si>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</si>
  <si>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</si>
  <si>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</si>
  <si>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</si>
  <si>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</si>
  <si>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</si>
  <si>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</si>
  <si>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</si>
  <si>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</si>
  <si>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</si>
  <si>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</si>
  <si>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</si>
  <si>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</si>
  <si>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</si>
  <si>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</si>
  <si>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</si>
  <si>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</si>
  <si>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</si>
  <si>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</si>
  <si>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</si>
  <si>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</si>
  <si>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</si>
  <si>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</si>
  <si>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</si>
  <si>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</si>
  <si>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</si>
  <si>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Mogale City(GT481)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</si>
  <si>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</si>
  <si>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</si>
  <si>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</si>
  <si>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</si>
  <si>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</si>
  <si>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</si>
  <si>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</si>
  <si>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</si>
  <si>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</si>
  <si>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</si>
  <si>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</si>
  <si>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</si>
  <si>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</si>
  <si>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</si>
  <si>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</si>
  <si>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</si>
  <si>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</si>
  <si>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</si>
  <si>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</si>
  <si>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</si>
  <si>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</si>
  <si>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</si>
  <si>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</si>
  <si>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</si>
  <si>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</si>
  <si>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Mogale City(GT481)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</si>
  <si>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</si>
  <si>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</si>
  <si>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</si>
  <si>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</si>
  <si>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</si>
  <si>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</si>
  <si>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</si>
  <si>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</si>
  <si>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</si>
  <si>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</si>
  <si>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</si>
  <si>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</si>
  <si>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</si>
  <si>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</si>
  <si>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</si>
  <si>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</si>
  <si>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</si>
  <si>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</si>
  <si>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</si>
  <si>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</si>
  <si>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</si>
  <si>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</si>
  <si>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</si>
  <si>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</si>
  <si>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</si>
  <si>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</si>
  <si>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</si>
  <si>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</si>
  <si>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</si>
  <si>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</si>
  <si>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</si>
  <si>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</si>
  <si>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</si>
  <si>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</si>
  <si>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</si>
  <si>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Mogale City(GT481)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</si>
  <si>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</si>
  <si>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</si>
  <si>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Mogale City(GT481)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</si>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</sst>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498821026</v>
      </c>
      <c r="C5" s="19">
        <v>0</v>
      </c>
      <c r="D5" s="59">
        <v>575190303</v>
      </c>
      <c r="E5" s="60">
        <v>575190303</v>
      </c>
      <c r="F5" s="60">
        <v>47489632</v>
      </c>
      <c r="G5" s="60">
        <v>45758847</v>
      </c>
      <c r="H5" s="60">
        <v>47984854</v>
      </c>
      <c r="I5" s="60">
        <v>141233333</v>
      </c>
      <c r="J5" s="60">
        <v>48143948</v>
      </c>
      <c r="K5" s="60">
        <v>47557427</v>
      </c>
      <c r="L5" s="60">
        <v>47895588</v>
      </c>
      <c r="M5" s="60">
        <v>143596963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284830296</v>
      </c>
      <c r="W5" s="60">
        <v>258412610</v>
      </c>
      <c r="X5" s="60">
        <v>26417686</v>
      </c>
      <c r="Y5" s="61">
        <v>10.22</v>
      </c>
      <c r="Z5" s="62">
        <v>575190303</v>
      </c>
    </row>
    <row r="6" spans="1:26" ht="12.75">
      <c r="A6" s="58" t="s">
        <v>32</v>
      </c>
      <c r="B6" s="19">
        <v>1456363335</v>
      </c>
      <c r="C6" s="19">
        <v>0</v>
      </c>
      <c r="D6" s="59">
        <v>1570843122</v>
      </c>
      <c r="E6" s="60">
        <v>1570843122</v>
      </c>
      <c r="F6" s="60">
        <v>139769831</v>
      </c>
      <c r="G6" s="60">
        <v>141133106</v>
      </c>
      <c r="H6" s="60">
        <v>110328349</v>
      </c>
      <c r="I6" s="60">
        <v>391231286</v>
      </c>
      <c r="J6" s="60">
        <v>130154466</v>
      </c>
      <c r="K6" s="60">
        <v>136300974</v>
      </c>
      <c r="L6" s="60">
        <v>125064586</v>
      </c>
      <c r="M6" s="60">
        <v>391520026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782751312</v>
      </c>
      <c r="W6" s="60">
        <v>749859643</v>
      </c>
      <c r="X6" s="60">
        <v>32891669</v>
      </c>
      <c r="Y6" s="61">
        <v>4.39</v>
      </c>
      <c r="Z6" s="62">
        <v>1570843122</v>
      </c>
    </row>
    <row r="7" spans="1:26" ht="12.75">
      <c r="A7" s="58" t="s">
        <v>33</v>
      </c>
      <c r="B7" s="19">
        <v>8547474</v>
      </c>
      <c r="C7" s="19">
        <v>0</v>
      </c>
      <c r="D7" s="59">
        <v>7455120</v>
      </c>
      <c r="E7" s="60">
        <v>7455120</v>
      </c>
      <c r="F7" s="60">
        <v>0</v>
      </c>
      <c r="G7" s="60">
        <v>867831</v>
      </c>
      <c r="H7" s="60">
        <v>364152</v>
      </c>
      <c r="I7" s="60">
        <v>1231983</v>
      </c>
      <c r="J7" s="60">
        <v>401790</v>
      </c>
      <c r="K7" s="60">
        <v>94870</v>
      </c>
      <c r="L7" s="60">
        <v>1007663</v>
      </c>
      <c r="M7" s="60">
        <v>1504323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2736306</v>
      </c>
      <c r="W7" s="60">
        <v>3558785</v>
      </c>
      <c r="X7" s="60">
        <v>-822479</v>
      </c>
      <c r="Y7" s="61">
        <v>-23.11</v>
      </c>
      <c r="Z7" s="62">
        <v>7455120</v>
      </c>
    </row>
    <row r="8" spans="1:26" ht="12.75">
      <c r="A8" s="58" t="s">
        <v>34</v>
      </c>
      <c r="B8" s="19">
        <v>342501982</v>
      </c>
      <c r="C8" s="19">
        <v>0</v>
      </c>
      <c r="D8" s="59">
        <v>393900535</v>
      </c>
      <c r="E8" s="60">
        <v>393900535</v>
      </c>
      <c r="F8" s="60">
        <v>157323790</v>
      </c>
      <c r="G8" s="60">
        <v>1387605</v>
      </c>
      <c r="H8" s="60">
        <v>1176748</v>
      </c>
      <c r="I8" s="60">
        <v>159888143</v>
      </c>
      <c r="J8" s="60">
        <v>2527097</v>
      </c>
      <c r="K8" s="60">
        <v>1173355</v>
      </c>
      <c r="L8" s="60">
        <v>124906215</v>
      </c>
      <c r="M8" s="60">
        <v>128606667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288494810</v>
      </c>
      <c r="W8" s="60">
        <v>185017123</v>
      </c>
      <c r="X8" s="60">
        <v>103477687</v>
      </c>
      <c r="Y8" s="61">
        <v>55.93</v>
      </c>
      <c r="Z8" s="62">
        <v>393900535</v>
      </c>
    </row>
    <row r="9" spans="1:26" ht="12.75">
      <c r="A9" s="58" t="s">
        <v>35</v>
      </c>
      <c r="B9" s="19">
        <v>445206203</v>
      </c>
      <c r="C9" s="19">
        <v>0</v>
      </c>
      <c r="D9" s="59">
        <v>251484948</v>
      </c>
      <c r="E9" s="60">
        <v>251484948</v>
      </c>
      <c r="F9" s="60">
        <v>8498781</v>
      </c>
      <c r="G9" s="60">
        <v>13605770</v>
      </c>
      <c r="H9" s="60">
        <v>11447122</v>
      </c>
      <c r="I9" s="60">
        <v>33551673</v>
      </c>
      <c r="J9" s="60">
        <v>12341331</v>
      </c>
      <c r="K9" s="60">
        <v>10650748</v>
      </c>
      <c r="L9" s="60">
        <v>13044172</v>
      </c>
      <c r="M9" s="60">
        <v>36036251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69587924</v>
      </c>
      <c r="W9" s="60">
        <v>118512099</v>
      </c>
      <c r="X9" s="60">
        <v>-48924175</v>
      </c>
      <c r="Y9" s="61">
        <v>-41.28</v>
      </c>
      <c r="Z9" s="62">
        <v>251484948</v>
      </c>
    </row>
    <row r="10" spans="1:26" ht="22.5">
      <c r="A10" s="63" t="s">
        <v>279</v>
      </c>
      <c r="B10" s="64">
        <f>SUM(B5:B9)</f>
        <v>2751440020</v>
      </c>
      <c r="C10" s="64">
        <f>SUM(C5:C9)</f>
        <v>0</v>
      </c>
      <c r="D10" s="65">
        <f aca="true" t="shared" si="0" ref="D10:Z10">SUM(D5:D9)</f>
        <v>2798874028</v>
      </c>
      <c r="E10" s="66">
        <f t="shared" si="0"/>
        <v>2798874028</v>
      </c>
      <c r="F10" s="66">
        <f t="shared" si="0"/>
        <v>353082034</v>
      </c>
      <c r="G10" s="66">
        <f t="shared" si="0"/>
        <v>202753159</v>
      </c>
      <c r="H10" s="66">
        <f t="shared" si="0"/>
        <v>171301225</v>
      </c>
      <c r="I10" s="66">
        <f t="shared" si="0"/>
        <v>727136418</v>
      </c>
      <c r="J10" s="66">
        <f t="shared" si="0"/>
        <v>193568632</v>
      </c>
      <c r="K10" s="66">
        <f t="shared" si="0"/>
        <v>195777374</v>
      </c>
      <c r="L10" s="66">
        <f t="shared" si="0"/>
        <v>311918224</v>
      </c>
      <c r="M10" s="66">
        <f t="shared" si="0"/>
        <v>701264230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1428400648</v>
      </c>
      <c r="W10" s="66">
        <f t="shared" si="0"/>
        <v>1315360260</v>
      </c>
      <c r="X10" s="66">
        <f t="shared" si="0"/>
        <v>113040388</v>
      </c>
      <c r="Y10" s="67">
        <f>+IF(W10&lt;&gt;0,(X10/W10)*100,0)</f>
        <v>8.593872829942422</v>
      </c>
      <c r="Z10" s="68">
        <f t="shared" si="0"/>
        <v>2798874028</v>
      </c>
    </row>
    <row r="11" spans="1:26" ht="12.75">
      <c r="A11" s="58" t="s">
        <v>37</v>
      </c>
      <c r="B11" s="19">
        <v>692640367</v>
      </c>
      <c r="C11" s="19">
        <v>0</v>
      </c>
      <c r="D11" s="59">
        <v>788931809</v>
      </c>
      <c r="E11" s="60">
        <v>788931809</v>
      </c>
      <c r="F11" s="60">
        <v>55154930</v>
      </c>
      <c r="G11" s="60">
        <v>57472318</v>
      </c>
      <c r="H11" s="60">
        <v>65664397</v>
      </c>
      <c r="I11" s="60">
        <v>178291645</v>
      </c>
      <c r="J11" s="60">
        <v>59169382</v>
      </c>
      <c r="K11" s="60">
        <v>67475838</v>
      </c>
      <c r="L11" s="60">
        <v>61756473</v>
      </c>
      <c r="M11" s="60">
        <v>188401693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366693338</v>
      </c>
      <c r="W11" s="60">
        <v>337234548</v>
      </c>
      <c r="X11" s="60">
        <v>29458790</v>
      </c>
      <c r="Y11" s="61">
        <v>8.74</v>
      </c>
      <c r="Z11" s="62">
        <v>788931809</v>
      </c>
    </row>
    <row r="12" spans="1:26" ht="12.75">
      <c r="A12" s="58" t="s">
        <v>38</v>
      </c>
      <c r="B12" s="19">
        <v>33340575</v>
      </c>
      <c r="C12" s="19">
        <v>0</v>
      </c>
      <c r="D12" s="59">
        <v>37057176</v>
      </c>
      <c r="E12" s="60">
        <v>37057176</v>
      </c>
      <c r="F12" s="60">
        <v>2768795</v>
      </c>
      <c r="G12" s="60">
        <v>2785181</v>
      </c>
      <c r="H12" s="60">
        <v>2765988</v>
      </c>
      <c r="I12" s="60">
        <v>8319964</v>
      </c>
      <c r="J12" s="60">
        <v>2787545</v>
      </c>
      <c r="K12" s="60">
        <v>2758037</v>
      </c>
      <c r="L12" s="60">
        <v>2783200</v>
      </c>
      <c r="M12" s="60">
        <v>8328782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16648746</v>
      </c>
      <c r="W12" s="60">
        <v>15183348</v>
      </c>
      <c r="X12" s="60">
        <v>1465398</v>
      </c>
      <c r="Y12" s="61">
        <v>9.65</v>
      </c>
      <c r="Z12" s="62">
        <v>37057176</v>
      </c>
    </row>
    <row r="13" spans="1:26" ht="12.75">
      <c r="A13" s="58" t="s">
        <v>280</v>
      </c>
      <c r="B13" s="19">
        <v>292572440</v>
      </c>
      <c r="C13" s="19">
        <v>0</v>
      </c>
      <c r="D13" s="59">
        <v>289994708</v>
      </c>
      <c r="E13" s="60">
        <v>289994708</v>
      </c>
      <c r="F13" s="60">
        <v>0</v>
      </c>
      <c r="G13" s="60">
        <v>0</v>
      </c>
      <c r="H13" s="60">
        <v>140787</v>
      </c>
      <c r="I13" s="60">
        <v>140787</v>
      </c>
      <c r="J13" s="60">
        <v>68124</v>
      </c>
      <c r="K13" s="60">
        <v>0</v>
      </c>
      <c r="L13" s="60">
        <v>0</v>
      </c>
      <c r="M13" s="60">
        <v>68124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208911</v>
      </c>
      <c r="W13" s="60">
        <v>146529215</v>
      </c>
      <c r="X13" s="60">
        <v>-146320304</v>
      </c>
      <c r="Y13" s="61">
        <v>-99.86</v>
      </c>
      <c r="Z13" s="62">
        <v>289994708</v>
      </c>
    </row>
    <row r="14" spans="1:26" ht="12.75">
      <c r="A14" s="58" t="s">
        <v>40</v>
      </c>
      <c r="B14" s="19">
        <v>52959596</v>
      </c>
      <c r="C14" s="19">
        <v>0</v>
      </c>
      <c r="D14" s="59">
        <v>45983966</v>
      </c>
      <c r="E14" s="60">
        <v>45983966</v>
      </c>
      <c r="F14" s="60">
        <v>3617411</v>
      </c>
      <c r="G14" s="60">
        <v>3307354</v>
      </c>
      <c r="H14" s="60">
        <v>3206257</v>
      </c>
      <c r="I14" s="60">
        <v>10131022</v>
      </c>
      <c r="J14" s="60">
        <v>3775176</v>
      </c>
      <c r="K14" s="60">
        <v>3547278</v>
      </c>
      <c r="L14" s="60">
        <v>3367099</v>
      </c>
      <c r="M14" s="60">
        <v>10689553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20820575</v>
      </c>
      <c r="W14" s="60">
        <v>33139638</v>
      </c>
      <c r="X14" s="60">
        <v>-12319063</v>
      </c>
      <c r="Y14" s="61">
        <v>-37.17</v>
      </c>
      <c r="Z14" s="62">
        <v>45983966</v>
      </c>
    </row>
    <row r="15" spans="1:26" ht="12.75">
      <c r="A15" s="58" t="s">
        <v>41</v>
      </c>
      <c r="B15" s="19">
        <v>950732074</v>
      </c>
      <c r="C15" s="19">
        <v>0</v>
      </c>
      <c r="D15" s="59">
        <v>1012490110</v>
      </c>
      <c r="E15" s="60">
        <v>1012490110</v>
      </c>
      <c r="F15" s="60">
        <v>109449185</v>
      </c>
      <c r="G15" s="60">
        <v>120138429</v>
      </c>
      <c r="H15" s="60">
        <v>29666911</v>
      </c>
      <c r="I15" s="60">
        <v>259254525</v>
      </c>
      <c r="J15" s="60">
        <v>85463819</v>
      </c>
      <c r="K15" s="60">
        <v>93412358</v>
      </c>
      <c r="L15" s="60">
        <v>83799284</v>
      </c>
      <c r="M15" s="60">
        <v>262675461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521929986</v>
      </c>
      <c r="W15" s="60">
        <v>486867196</v>
      </c>
      <c r="X15" s="60">
        <v>35062790</v>
      </c>
      <c r="Y15" s="61">
        <v>7.2</v>
      </c>
      <c r="Z15" s="62">
        <v>1012490110</v>
      </c>
    </row>
    <row r="16" spans="1:26" ht="12.75">
      <c r="A16" s="69" t="s">
        <v>42</v>
      </c>
      <c r="B16" s="19">
        <v>54017656</v>
      </c>
      <c r="C16" s="19">
        <v>0</v>
      </c>
      <c r="D16" s="59">
        <v>4761400</v>
      </c>
      <c r="E16" s="60">
        <v>4761400</v>
      </c>
      <c r="F16" s="60">
        <v>1225340</v>
      </c>
      <c r="G16" s="60">
        <v>5636346</v>
      </c>
      <c r="H16" s="60">
        <v>4063869</v>
      </c>
      <c r="I16" s="60">
        <v>10925555</v>
      </c>
      <c r="J16" s="60">
        <v>3920346</v>
      </c>
      <c r="K16" s="60">
        <v>3716372</v>
      </c>
      <c r="L16" s="60">
        <v>4317762</v>
      </c>
      <c r="M16" s="60">
        <v>11954480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22880035</v>
      </c>
      <c r="W16" s="60">
        <v>30204325</v>
      </c>
      <c r="X16" s="60">
        <v>-7324290</v>
      </c>
      <c r="Y16" s="61">
        <v>-24.25</v>
      </c>
      <c r="Z16" s="62">
        <v>4761400</v>
      </c>
    </row>
    <row r="17" spans="1:26" ht="12.75">
      <c r="A17" s="58" t="s">
        <v>43</v>
      </c>
      <c r="B17" s="19">
        <v>736165386</v>
      </c>
      <c r="C17" s="19">
        <v>0</v>
      </c>
      <c r="D17" s="59">
        <v>519944453</v>
      </c>
      <c r="E17" s="60">
        <v>519944453</v>
      </c>
      <c r="F17" s="60">
        <v>20640651</v>
      </c>
      <c r="G17" s="60">
        <v>32184579</v>
      </c>
      <c r="H17" s="60">
        <v>45196366</v>
      </c>
      <c r="I17" s="60">
        <v>98021596</v>
      </c>
      <c r="J17" s="60">
        <v>31659117</v>
      </c>
      <c r="K17" s="60">
        <v>41279674</v>
      </c>
      <c r="L17" s="60">
        <v>21075919</v>
      </c>
      <c r="M17" s="60">
        <v>94014710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192036306</v>
      </c>
      <c r="W17" s="60">
        <v>181979711</v>
      </c>
      <c r="X17" s="60">
        <v>10056595</v>
      </c>
      <c r="Y17" s="61">
        <v>5.53</v>
      </c>
      <c r="Z17" s="62">
        <v>519944453</v>
      </c>
    </row>
    <row r="18" spans="1:26" ht="12.75">
      <c r="A18" s="70" t="s">
        <v>44</v>
      </c>
      <c r="B18" s="71">
        <f>SUM(B11:B17)</f>
        <v>2812428094</v>
      </c>
      <c r="C18" s="71">
        <f>SUM(C11:C17)</f>
        <v>0</v>
      </c>
      <c r="D18" s="72">
        <f aca="true" t="shared" si="1" ref="D18:Z18">SUM(D11:D17)</f>
        <v>2699163622</v>
      </c>
      <c r="E18" s="73">
        <f t="shared" si="1"/>
        <v>2699163622</v>
      </c>
      <c r="F18" s="73">
        <f t="shared" si="1"/>
        <v>192856312</v>
      </c>
      <c r="G18" s="73">
        <f t="shared" si="1"/>
        <v>221524207</v>
      </c>
      <c r="H18" s="73">
        <f t="shared" si="1"/>
        <v>150704575</v>
      </c>
      <c r="I18" s="73">
        <f t="shared" si="1"/>
        <v>565085094</v>
      </c>
      <c r="J18" s="73">
        <f t="shared" si="1"/>
        <v>186843509</v>
      </c>
      <c r="K18" s="73">
        <f t="shared" si="1"/>
        <v>212189557</v>
      </c>
      <c r="L18" s="73">
        <f t="shared" si="1"/>
        <v>177099737</v>
      </c>
      <c r="M18" s="73">
        <f t="shared" si="1"/>
        <v>576132803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1141217897</v>
      </c>
      <c r="W18" s="73">
        <f t="shared" si="1"/>
        <v>1231137981</v>
      </c>
      <c r="X18" s="73">
        <f t="shared" si="1"/>
        <v>-89920084</v>
      </c>
      <c r="Y18" s="67">
        <f>+IF(W18&lt;&gt;0,(X18/W18)*100,0)</f>
        <v>-7.30381853112531</v>
      </c>
      <c r="Z18" s="74">
        <f t="shared" si="1"/>
        <v>2699163622</v>
      </c>
    </row>
    <row r="19" spans="1:26" ht="12.75">
      <c r="A19" s="70" t="s">
        <v>45</v>
      </c>
      <c r="B19" s="75">
        <f>+B10-B18</f>
        <v>-60988074</v>
      </c>
      <c r="C19" s="75">
        <f>+C10-C18</f>
        <v>0</v>
      </c>
      <c r="D19" s="76">
        <f aca="true" t="shared" si="2" ref="D19:Z19">+D10-D18</f>
        <v>99710406</v>
      </c>
      <c r="E19" s="77">
        <f t="shared" si="2"/>
        <v>99710406</v>
      </c>
      <c r="F19" s="77">
        <f t="shared" si="2"/>
        <v>160225722</v>
      </c>
      <c r="G19" s="77">
        <f t="shared" si="2"/>
        <v>-18771048</v>
      </c>
      <c r="H19" s="77">
        <f t="shared" si="2"/>
        <v>20596650</v>
      </c>
      <c r="I19" s="77">
        <f t="shared" si="2"/>
        <v>162051324</v>
      </c>
      <c r="J19" s="77">
        <f t="shared" si="2"/>
        <v>6725123</v>
      </c>
      <c r="K19" s="77">
        <f t="shared" si="2"/>
        <v>-16412183</v>
      </c>
      <c r="L19" s="77">
        <f t="shared" si="2"/>
        <v>134818487</v>
      </c>
      <c r="M19" s="77">
        <f t="shared" si="2"/>
        <v>125131427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287182751</v>
      </c>
      <c r="W19" s="77">
        <f>IF(E10=E18,0,W10-W18)</f>
        <v>84222279</v>
      </c>
      <c r="X19" s="77">
        <f t="shared" si="2"/>
        <v>202960472</v>
      </c>
      <c r="Y19" s="78">
        <f>+IF(W19&lt;&gt;0,(X19/W19)*100,0)</f>
        <v>240.98192830901667</v>
      </c>
      <c r="Z19" s="79">
        <f t="shared" si="2"/>
        <v>99710406</v>
      </c>
    </row>
    <row r="20" spans="1:26" ht="12.75">
      <c r="A20" s="58" t="s">
        <v>46</v>
      </c>
      <c r="B20" s="19">
        <v>282789792</v>
      </c>
      <c r="C20" s="19">
        <v>0</v>
      </c>
      <c r="D20" s="59">
        <v>290132532</v>
      </c>
      <c r="E20" s="60">
        <v>290132532</v>
      </c>
      <c r="F20" s="60">
        <v>1644552</v>
      </c>
      <c r="G20" s="60">
        <v>16249886</v>
      </c>
      <c r="H20" s="60">
        <v>4473021</v>
      </c>
      <c r="I20" s="60">
        <v>22367459</v>
      </c>
      <c r="J20" s="60">
        <v>19102872</v>
      </c>
      <c r="K20" s="60">
        <v>16695094</v>
      </c>
      <c r="L20" s="60">
        <v>45262356</v>
      </c>
      <c r="M20" s="60">
        <v>81060322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103427781</v>
      </c>
      <c r="W20" s="60">
        <v>118134332</v>
      </c>
      <c r="X20" s="60">
        <v>-14706551</v>
      </c>
      <c r="Y20" s="61">
        <v>-12.45</v>
      </c>
      <c r="Z20" s="62">
        <v>290132532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221801718</v>
      </c>
      <c r="C22" s="86">
        <f>SUM(C19:C21)</f>
        <v>0</v>
      </c>
      <c r="D22" s="87">
        <f aca="true" t="shared" si="3" ref="D22:Z22">SUM(D19:D21)</f>
        <v>389842938</v>
      </c>
      <c r="E22" s="88">
        <f t="shared" si="3"/>
        <v>389842938</v>
      </c>
      <c r="F22" s="88">
        <f t="shared" si="3"/>
        <v>161870274</v>
      </c>
      <c r="G22" s="88">
        <f t="shared" si="3"/>
        <v>-2521162</v>
      </c>
      <c r="H22" s="88">
        <f t="shared" si="3"/>
        <v>25069671</v>
      </c>
      <c r="I22" s="88">
        <f t="shared" si="3"/>
        <v>184418783</v>
      </c>
      <c r="J22" s="88">
        <f t="shared" si="3"/>
        <v>25827995</v>
      </c>
      <c r="K22" s="88">
        <f t="shared" si="3"/>
        <v>282911</v>
      </c>
      <c r="L22" s="88">
        <f t="shared" si="3"/>
        <v>180080843</v>
      </c>
      <c r="M22" s="88">
        <f t="shared" si="3"/>
        <v>206191749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390610532</v>
      </c>
      <c r="W22" s="88">
        <f t="shared" si="3"/>
        <v>202356611</v>
      </c>
      <c r="X22" s="88">
        <f t="shared" si="3"/>
        <v>188253921</v>
      </c>
      <c r="Y22" s="89">
        <f>+IF(W22&lt;&gt;0,(X22/W22)*100,0)</f>
        <v>93.03077377590594</v>
      </c>
      <c r="Z22" s="90">
        <f t="shared" si="3"/>
        <v>389842938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221801718</v>
      </c>
      <c r="C24" s="75">
        <f>SUM(C22:C23)</f>
        <v>0</v>
      </c>
      <c r="D24" s="76">
        <f aca="true" t="shared" si="4" ref="D24:Z24">SUM(D22:D23)</f>
        <v>389842938</v>
      </c>
      <c r="E24" s="77">
        <f t="shared" si="4"/>
        <v>389842938</v>
      </c>
      <c r="F24" s="77">
        <f t="shared" si="4"/>
        <v>161870274</v>
      </c>
      <c r="G24" s="77">
        <f t="shared" si="4"/>
        <v>-2521162</v>
      </c>
      <c r="H24" s="77">
        <f t="shared" si="4"/>
        <v>25069671</v>
      </c>
      <c r="I24" s="77">
        <f t="shared" si="4"/>
        <v>184418783</v>
      </c>
      <c r="J24" s="77">
        <f t="shared" si="4"/>
        <v>25827995</v>
      </c>
      <c r="K24" s="77">
        <f t="shared" si="4"/>
        <v>282911</v>
      </c>
      <c r="L24" s="77">
        <f t="shared" si="4"/>
        <v>180080843</v>
      </c>
      <c r="M24" s="77">
        <f t="shared" si="4"/>
        <v>206191749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390610532</v>
      </c>
      <c r="W24" s="77">
        <f t="shared" si="4"/>
        <v>202356611</v>
      </c>
      <c r="X24" s="77">
        <f t="shared" si="4"/>
        <v>188253921</v>
      </c>
      <c r="Y24" s="78">
        <f>+IF(W24&lt;&gt;0,(X24/W24)*100,0)</f>
        <v>93.03077377590594</v>
      </c>
      <c r="Z24" s="79">
        <f t="shared" si="4"/>
        <v>389842938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374893201</v>
      </c>
      <c r="C27" s="22">
        <v>0</v>
      </c>
      <c r="D27" s="99">
        <v>386739113</v>
      </c>
      <c r="E27" s="100">
        <v>386739113</v>
      </c>
      <c r="F27" s="100">
        <v>2299513</v>
      </c>
      <c r="G27" s="100">
        <v>17480152</v>
      </c>
      <c r="H27" s="100">
        <v>7759694</v>
      </c>
      <c r="I27" s="100">
        <v>27539359</v>
      </c>
      <c r="J27" s="100">
        <v>23328915</v>
      </c>
      <c r="K27" s="100">
        <v>22970028</v>
      </c>
      <c r="L27" s="100">
        <v>50662903</v>
      </c>
      <c r="M27" s="100">
        <v>96961846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124501205</v>
      </c>
      <c r="W27" s="100">
        <v>193369557</v>
      </c>
      <c r="X27" s="100">
        <v>-68868352</v>
      </c>
      <c r="Y27" s="101">
        <v>-35.61</v>
      </c>
      <c r="Z27" s="102">
        <v>386739113</v>
      </c>
    </row>
    <row r="28" spans="1:26" ht="12.75">
      <c r="A28" s="103" t="s">
        <v>46</v>
      </c>
      <c r="B28" s="19">
        <v>282789791</v>
      </c>
      <c r="C28" s="19">
        <v>0</v>
      </c>
      <c r="D28" s="59">
        <v>290132532</v>
      </c>
      <c r="E28" s="60">
        <v>290132532</v>
      </c>
      <c r="F28" s="60">
        <v>1644552</v>
      </c>
      <c r="G28" s="60">
        <v>17220175</v>
      </c>
      <c r="H28" s="60">
        <v>3502732</v>
      </c>
      <c r="I28" s="60">
        <v>22367459</v>
      </c>
      <c r="J28" s="60">
        <v>19102872</v>
      </c>
      <c r="K28" s="60">
        <v>16699715</v>
      </c>
      <c r="L28" s="60">
        <v>45212199</v>
      </c>
      <c r="M28" s="60">
        <v>81014786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103382245</v>
      </c>
      <c r="W28" s="60">
        <v>145066266</v>
      </c>
      <c r="X28" s="60">
        <v>-41684021</v>
      </c>
      <c r="Y28" s="61">
        <v>-28.73</v>
      </c>
      <c r="Z28" s="62">
        <v>290132532</v>
      </c>
    </row>
    <row r="29" spans="1:26" ht="12.75">
      <c r="A29" s="58" t="s">
        <v>284</v>
      </c>
      <c r="B29" s="19">
        <v>21226086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70877323</v>
      </c>
      <c r="C31" s="19">
        <v>0</v>
      </c>
      <c r="D31" s="59">
        <v>96606581</v>
      </c>
      <c r="E31" s="60">
        <v>96606581</v>
      </c>
      <c r="F31" s="60">
        <v>654961</v>
      </c>
      <c r="G31" s="60">
        <v>259977</v>
      </c>
      <c r="H31" s="60">
        <v>4256962</v>
      </c>
      <c r="I31" s="60">
        <v>5171900</v>
      </c>
      <c r="J31" s="60">
        <v>4226043</v>
      </c>
      <c r="K31" s="60">
        <v>6270313</v>
      </c>
      <c r="L31" s="60">
        <v>5450703</v>
      </c>
      <c r="M31" s="60">
        <v>15947059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21118959</v>
      </c>
      <c r="W31" s="60">
        <v>48303291</v>
      </c>
      <c r="X31" s="60">
        <v>-27184332</v>
      </c>
      <c r="Y31" s="61">
        <v>-56.28</v>
      </c>
      <c r="Z31" s="62">
        <v>96606581</v>
      </c>
    </row>
    <row r="32" spans="1:26" ht="12.75">
      <c r="A32" s="70" t="s">
        <v>54</v>
      </c>
      <c r="B32" s="22">
        <f>SUM(B28:B31)</f>
        <v>374893200</v>
      </c>
      <c r="C32" s="22">
        <f>SUM(C28:C31)</f>
        <v>0</v>
      </c>
      <c r="D32" s="99">
        <f aca="true" t="shared" si="5" ref="D32:Z32">SUM(D28:D31)</f>
        <v>386739113</v>
      </c>
      <c r="E32" s="100">
        <f t="shared" si="5"/>
        <v>386739113</v>
      </c>
      <c r="F32" s="100">
        <f t="shared" si="5"/>
        <v>2299513</v>
      </c>
      <c r="G32" s="100">
        <f t="shared" si="5"/>
        <v>17480152</v>
      </c>
      <c r="H32" s="100">
        <f t="shared" si="5"/>
        <v>7759694</v>
      </c>
      <c r="I32" s="100">
        <f t="shared" si="5"/>
        <v>27539359</v>
      </c>
      <c r="J32" s="100">
        <f t="shared" si="5"/>
        <v>23328915</v>
      </c>
      <c r="K32" s="100">
        <f t="shared" si="5"/>
        <v>22970028</v>
      </c>
      <c r="L32" s="100">
        <f t="shared" si="5"/>
        <v>50662902</v>
      </c>
      <c r="M32" s="100">
        <f t="shared" si="5"/>
        <v>96961845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124501204</v>
      </c>
      <c r="W32" s="100">
        <f t="shared" si="5"/>
        <v>193369557</v>
      </c>
      <c r="X32" s="100">
        <f t="shared" si="5"/>
        <v>-68868353</v>
      </c>
      <c r="Y32" s="101">
        <f>+IF(W32&lt;&gt;0,(X32/W32)*100,0)</f>
        <v>-35.614888955866</v>
      </c>
      <c r="Z32" s="102">
        <f t="shared" si="5"/>
        <v>386739113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471183998</v>
      </c>
      <c r="C35" s="19">
        <v>0</v>
      </c>
      <c r="D35" s="59">
        <v>804819875</v>
      </c>
      <c r="E35" s="60">
        <v>804819875</v>
      </c>
      <c r="F35" s="60">
        <v>1760667773</v>
      </c>
      <c r="G35" s="60">
        <v>1483262306</v>
      </c>
      <c r="H35" s="60">
        <v>1494700035</v>
      </c>
      <c r="I35" s="60">
        <v>1494700035</v>
      </c>
      <c r="J35" s="60">
        <v>1258980642</v>
      </c>
      <c r="K35" s="60">
        <v>1525406311</v>
      </c>
      <c r="L35" s="60">
        <v>1529497175</v>
      </c>
      <c r="M35" s="60">
        <v>1529497175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1529497175</v>
      </c>
      <c r="W35" s="60">
        <v>402409938</v>
      </c>
      <c r="X35" s="60">
        <v>1127087237</v>
      </c>
      <c r="Y35" s="61">
        <v>280.08</v>
      </c>
      <c r="Z35" s="62">
        <v>804819875</v>
      </c>
    </row>
    <row r="36" spans="1:26" ht="12.75">
      <c r="A36" s="58" t="s">
        <v>57</v>
      </c>
      <c r="B36" s="19">
        <v>6266166767</v>
      </c>
      <c r="C36" s="19">
        <v>0</v>
      </c>
      <c r="D36" s="59">
        <v>6321856135</v>
      </c>
      <c r="E36" s="60">
        <v>6321856135</v>
      </c>
      <c r="F36" s="60">
        <v>6121275466</v>
      </c>
      <c r="G36" s="60">
        <v>6121304746</v>
      </c>
      <c r="H36" s="60">
        <v>6121302502</v>
      </c>
      <c r="I36" s="60">
        <v>6121302502</v>
      </c>
      <c r="J36" s="60">
        <v>6121255166</v>
      </c>
      <c r="K36" s="60">
        <v>6121280249</v>
      </c>
      <c r="L36" s="60">
        <v>6121309236</v>
      </c>
      <c r="M36" s="60">
        <v>6121309236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6121309236</v>
      </c>
      <c r="W36" s="60">
        <v>3160928068</v>
      </c>
      <c r="X36" s="60">
        <v>2960381168</v>
      </c>
      <c r="Y36" s="61">
        <v>93.66</v>
      </c>
      <c r="Z36" s="62">
        <v>6321856135</v>
      </c>
    </row>
    <row r="37" spans="1:26" ht="12.75">
      <c r="A37" s="58" t="s">
        <v>58</v>
      </c>
      <c r="B37" s="19">
        <v>980205610</v>
      </c>
      <c r="C37" s="19">
        <v>0</v>
      </c>
      <c r="D37" s="59">
        <v>570294935</v>
      </c>
      <c r="E37" s="60">
        <v>570294935</v>
      </c>
      <c r="F37" s="60">
        <v>537479568</v>
      </c>
      <c r="G37" s="60">
        <v>574574896</v>
      </c>
      <c r="H37" s="60">
        <v>523764158</v>
      </c>
      <c r="I37" s="60">
        <v>523764158</v>
      </c>
      <c r="J37" s="60">
        <v>458809299</v>
      </c>
      <c r="K37" s="60">
        <v>492437919</v>
      </c>
      <c r="L37" s="60">
        <v>430637665</v>
      </c>
      <c r="M37" s="60">
        <v>430637665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430637665</v>
      </c>
      <c r="W37" s="60">
        <v>285147468</v>
      </c>
      <c r="X37" s="60">
        <v>145490197</v>
      </c>
      <c r="Y37" s="61">
        <v>51.02</v>
      </c>
      <c r="Z37" s="62">
        <v>570294935</v>
      </c>
    </row>
    <row r="38" spans="1:26" ht="12.75">
      <c r="A38" s="58" t="s">
        <v>59</v>
      </c>
      <c r="B38" s="19">
        <v>575372231</v>
      </c>
      <c r="C38" s="19">
        <v>0</v>
      </c>
      <c r="D38" s="59">
        <v>590713618</v>
      </c>
      <c r="E38" s="60">
        <v>590713618</v>
      </c>
      <c r="F38" s="60">
        <v>559548034</v>
      </c>
      <c r="G38" s="60">
        <v>557299891</v>
      </c>
      <c r="H38" s="60">
        <v>554030639</v>
      </c>
      <c r="I38" s="60">
        <v>554030639</v>
      </c>
      <c r="J38" s="60">
        <v>551115866</v>
      </c>
      <c r="K38" s="60">
        <v>548814010</v>
      </c>
      <c r="L38" s="60">
        <v>545422163</v>
      </c>
      <c r="M38" s="60">
        <v>545422163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545422163</v>
      </c>
      <c r="W38" s="60">
        <v>295356809</v>
      </c>
      <c r="X38" s="60">
        <v>250065354</v>
      </c>
      <c r="Y38" s="61">
        <v>84.67</v>
      </c>
      <c r="Z38" s="62">
        <v>590713618</v>
      </c>
    </row>
    <row r="39" spans="1:26" ht="12.75">
      <c r="A39" s="58" t="s">
        <v>60</v>
      </c>
      <c r="B39" s="19">
        <v>5181772924</v>
      </c>
      <c r="C39" s="19">
        <v>0</v>
      </c>
      <c r="D39" s="59">
        <v>5965667455</v>
      </c>
      <c r="E39" s="60">
        <v>5965667455</v>
      </c>
      <c r="F39" s="60">
        <v>6784915638</v>
      </c>
      <c r="G39" s="60">
        <v>6472692266</v>
      </c>
      <c r="H39" s="60">
        <v>6538207739</v>
      </c>
      <c r="I39" s="60">
        <v>6538207739</v>
      </c>
      <c r="J39" s="60">
        <v>6370310643</v>
      </c>
      <c r="K39" s="60">
        <v>6605434631</v>
      </c>
      <c r="L39" s="60">
        <v>6674746582</v>
      </c>
      <c r="M39" s="60">
        <v>6674746582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6674746582</v>
      </c>
      <c r="W39" s="60">
        <v>2982833728</v>
      </c>
      <c r="X39" s="60">
        <v>3691912854</v>
      </c>
      <c r="Y39" s="61">
        <v>123.77</v>
      </c>
      <c r="Z39" s="62">
        <v>5965667455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464999858</v>
      </c>
      <c r="C42" s="19">
        <v>0</v>
      </c>
      <c r="D42" s="59">
        <v>558725815</v>
      </c>
      <c r="E42" s="60">
        <v>558725815</v>
      </c>
      <c r="F42" s="60">
        <v>42818027</v>
      </c>
      <c r="G42" s="60">
        <v>8771803</v>
      </c>
      <c r="H42" s="60">
        <v>-22802004</v>
      </c>
      <c r="I42" s="60">
        <v>28787826</v>
      </c>
      <c r="J42" s="60">
        <v>76812546</v>
      </c>
      <c r="K42" s="60">
        <v>20300932</v>
      </c>
      <c r="L42" s="60">
        <v>82182388</v>
      </c>
      <c r="M42" s="60">
        <v>179295866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208083692</v>
      </c>
      <c r="W42" s="60">
        <v>241695891</v>
      </c>
      <c r="X42" s="60">
        <v>-33612199</v>
      </c>
      <c r="Y42" s="61">
        <v>-13.91</v>
      </c>
      <c r="Z42" s="62">
        <v>558725815</v>
      </c>
    </row>
    <row r="43" spans="1:26" ht="12.75">
      <c r="A43" s="58" t="s">
        <v>63</v>
      </c>
      <c r="B43" s="19">
        <v>-349593803</v>
      </c>
      <c r="C43" s="19">
        <v>0</v>
      </c>
      <c r="D43" s="59">
        <v>-365739112</v>
      </c>
      <c r="E43" s="60">
        <v>-365739112</v>
      </c>
      <c r="F43" s="60">
        <v>-33401312</v>
      </c>
      <c r="G43" s="60">
        <v>-34542603</v>
      </c>
      <c r="H43" s="60">
        <v>-20046808</v>
      </c>
      <c r="I43" s="60">
        <v>-87990723</v>
      </c>
      <c r="J43" s="60">
        <v>-40404745</v>
      </c>
      <c r="K43" s="60">
        <v>-24137515</v>
      </c>
      <c r="L43" s="60">
        <v>-33435808</v>
      </c>
      <c r="M43" s="60">
        <v>-97978068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-185968791</v>
      </c>
      <c r="W43" s="60">
        <v>-212926551</v>
      </c>
      <c r="X43" s="60">
        <v>26957760</v>
      </c>
      <c r="Y43" s="61">
        <v>-12.66</v>
      </c>
      <c r="Z43" s="62">
        <v>-365739112</v>
      </c>
    </row>
    <row r="44" spans="1:26" ht="12.75">
      <c r="A44" s="58" t="s">
        <v>64</v>
      </c>
      <c r="B44" s="19">
        <v>-119783588</v>
      </c>
      <c r="C44" s="19">
        <v>0</v>
      </c>
      <c r="D44" s="59">
        <v>-34665634</v>
      </c>
      <c r="E44" s="60">
        <v>-34665634</v>
      </c>
      <c r="F44" s="60">
        <v>-3904571</v>
      </c>
      <c r="G44" s="60">
        <v>-3049889</v>
      </c>
      <c r="H44" s="60">
        <v>-2250010</v>
      </c>
      <c r="I44" s="60">
        <v>-9204470</v>
      </c>
      <c r="J44" s="60">
        <v>-3936985</v>
      </c>
      <c r="K44" s="60">
        <v>-2724312</v>
      </c>
      <c r="L44" s="60">
        <v>-2693833</v>
      </c>
      <c r="M44" s="60">
        <v>-9355130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-18559600</v>
      </c>
      <c r="W44" s="60">
        <v>81440400</v>
      </c>
      <c r="X44" s="60">
        <v>-100000000</v>
      </c>
      <c r="Y44" s="61">
        <v>-122.79</v>
      </c>
      <c r="Z44" s="62">
        <v>-34665634</v>
      </c>
    </row>
    <row r="45" spans="1:26" ht="12.75">
      <c r="A45" s="70" t="s">
        <v>65</v>
      </c>
      <c r="B45" s="22">
        <v>40374841</v>
      </c>
      <c r="C45" s="22">
        <v>0</v>
      </c>
      <c r="D45" s="99">
        <v>203073725</v>
      </c>
      <c r="E45" s="100">
        <v>203073725</v>
      </c>
      <c r="F45" s="100">
        <v>45886985</v>
      </c>
      <c r="G45" s="100">
        <v>17066296</v>
      </c>
      <c r="H45" s="100">
        <v>-28032526</v>
      </c>
      <c r="I45" s="100">
        <v>-28032526</v>
      </c>
      <c r="J45" s="100">
        <v>4438290</v>
      </c>
      <c r="K45" s="100">
        <v>-2122605</v>
      </c>
      <c r="L45" s="100">
        <v>43930142</v>
      </c>
      <c r="M45" s="100">
        <v>43930142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43930142</v>
      </c>
      <c r="W45" s="100">
        <v>154962396</v>
      </c>
      <c r="X45" s="100">
        <v>-111032254</v>
      </c>
      <c r="Y45" s="101">
        <v>-71.65</v>
      </c>
      <c r="Z45" s="102">
        <v>203073725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228004365</v>
      </c>
      <c r="C49" s="52">
        <v>0</v>
      </c>
      <c r="D49" s="129">
        <v>31375470</v>
      </c>
      <c r="E49" s="54">
        <v>49864984</v>
      </c>
      <c r="F49" s="54">
        <v>0</v>
      </c>
      <c r="G49" s="54">
        <v>0</v>
      </c>
      <c r="H49" s="54">
        <v>0</v>
      </c>
      <c r="I49" s="54">
        <v>1106230054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1415474873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190693342</v>
      </c>
      <c r="C51" s="52">
        <v>0</v>
      </c>
      <c r="D51" s="129">
        <v>54722950</v>
      </c>
      <c r="E51" s="54">
        <v>658378</v>
      </c>
      <c r="F51" s="54">
        <v>0</v>
      </c>
      <c r="G51" s="54">
        <v>0</v>
      </c>
      <c r="H51" s="54">
        <v>0</v>
      </c>
      <c r="I51" s="54">
        <v>1618990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247693660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99.96781809516887</v>
      </c>
      <c r="C58" s="5">
        <f>IF(C67=0,0,+(C76/C67)*100)</f>
        <v>0</v>
      </c>
      <c r="D58" s="6">
        <f aca="true" t="shared" si="6" ref="D58:Z58">IF(D67=0,0,+(D76/D67)*100)</f>
        <v>98.40906357318241</v>
      </c>
      <c r="E58" s="7">
        <f t="shared" si="6"/>
        <v>98.40906357318241</v>
      </c>
      <c r="F58" s="7">
        <f t="shared" si="6"/>
        <v>83.03430341198437</v>
      </c>
      <c r="G58" s="7">
        <f t="shared" si="6"/>
        <v>88.25957720461258</v>
      </c>
      <c r="H58" s="7">
        <f t="shared" si="6"/>
        <v>100.44886620530701</v>
      </c>
      <c r="I58" s="7">
        <f t="shared" si="6"/>
        <v>90.05691338253017</v>
      </c>
      <c r="J58" s="7">
        <f t="shared" si="6"/>
        <v>104.50106517571353</v>
      </c>
      <c r="K58" s="7">
        <f t="shared" si="6"/>
        <v>100.84642117683144</v>
      </c>
      <c r="L58" s="7">
        <f t="shared" si="6"/>
        <v>93.38101833371846</v>
      </c>
      <c r="M58" s="7">
        <f t="shared" si="6"/>
        <v>99.64578602437918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94.85963592995287</v>
      </c>
      <c r="W58" s="7">
        <f t="shared" si="6"/>
        <v>102.10886015340009</v>
      </c>
      <c r="X58" s="7">
        <f t="shared" si="6"/>
        <v>0</v>
      </c>
      <c r="Y58" s="7">
        <f t="shared" si="6"/>
        <v>0</v>
      </c>
      <c r="Z58" s="8">
        <f t="shared" si="6"/>
        <v>98.40906357318241</v>
      </c>
    </row>
    <row r="59" spans="1:26" ht="12.75">
      <c r="A59" s="37" t="s">
        <v>31</v>
      </c>
      <c r="B59" s="9">
        <f aca="true" t="shared" si="7" ref="B59:Z66">IF(B68=0,0,+(B77/B68)*100)</f>
        <v>100.0000002004727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71.96002698020486</v>
      </c>
      <c r="G59" s="10">
        <f t="shared" si="7"/>
        <v>94.61816475007817</v>
      </c>
      <c r="H59" s="10">
        <f t="shared" si="7"/>
        <v>81.18835789309685</v>
      </c>
      <c r="I59" s="10">
        <f t="shared" si="7"/>
        <v>82.63821021358953</v>
      </c>
      <c r="J59" s="10">
        <f t="shared" si="7"/>
        <v>100.25305776751006</v>
      </c>
      <c r="K59" s="10">
        <f t="shared" si="7"/>
        <v>117.51034386279981</v>
      </c>
      <c r="L59" s="10">
        <f t="shared" si="7"/>
        <v>72.13532068966353</v>
      </c>
      <c r="M59" s="10">
        <f t="shared" si="7"/>
        <v>96.59000378719709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89.61376465178876</v>
      </c>
      <c r="W59" s="10">
        <f t="shared" si="7"/>
        <v>100.57479006152215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100.00000006866418</v>
      </c>
      <c r="C60" s="12">
        <f t="shared" si="7"/>
        <v>0</v>
      </c>
      <c r="D60" s="3">
        <f t="shared" si="7"/>
        <v>97.78580817442062</v>
      </c>
      <c r="E60" s="13">
        <f t="shared" si="7"/>
        <v>97.78580817442062</v>
      </c>
      <c r="F60" s="13">
        <f t="shared" si="7"/>
        <v>86.33076976389847</v>
      </c>
      <c r="G60" s="13">
        <f t="shared" si="7"/>
        <v>85.82336946513458</v>
      </c>
      <c r="H60" s="13">
        <f t="shared" si="7"/>
        <v>108.84255142801058</v>
      </c>
      <c r="I60" s="13">
        <f t="shared" si="7"/>
        <v>92.4961169899894</v>
      </c>
      <c r="J60" s="13">
        <f t="shared" si="7"/>
        <v>106.2160402548154</v>
      </c>
      <c r="K60" s="13">
        <f t="shared" si="7"/>
        <v>95.05797221962625</v>
      </c>
      <c r="L60" s="13">
        <f t="shared" si="7"/>
        <v>101.28050797689443</v>
      </c>
      <c r="M60" s="13">
        <f t="shared" si="7"/>
        <v>100.75497645170262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96.62706997800599</v>
      </c>
      <c r="W60" s="13">
        <f t="shared" si="7"/>
        <v>102.77354878264863</v>
      </c>
      <c r="X60" s="13">
        <f t="shared" si="7"/>
        <v>0</v>
      </c>
      <c r="Y60" s="13">
        <f t="shared" si="7"/>
        <v>0</v>
      </c>
      <c r="Z60" s="14">
        <f t="shared" si="7"/>
        <v>97.78580817442062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89.71674322120293</v>
      </c>
      <c r="G61" s="13">
        <f t="shared" si="7"/>
        <v>83.27169725219132</v>
      </c>
      <c r="H61" s="13">
        <f t="shared" si="7"/>
        <v>130.59098101318855</v>
      </c>
      <c r="I61" s="13">
        <f t="shared" si="7"/>
        <v>97.92143149964</v>
      </c>
      <c r="J61" s="13">
        <f t="shared" si="7"/>
        <v>115.60236896807527</v>
      </c>
      <c r="K61" s="13">
        <f t="shared" si="7"/>
        <v>99.10619432198648</v>
      </c>
      <c r="L61" s="13">
        <f t="shared" si="7"/>
        <v>111.6774970968326</v>
      </c>
      <c r="M61" s="13">
        <f t="shared" si="7"/>
        <v>108.5649811117791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103.10247253468702</v>
      </c>
      <c r="W61" s="13">
        <f t="shared" si="7"/>
        <v>107.74501267407652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100.00106899646227</v>
      </c>
      <c r="C62" s="12">
        <f t="shared" si="7"/>
        <v>0</v>
      </c>
      <c r="D62" s="3">
        <f t="shared" si="7"/>
        <v>100.00389817463035</v>
      </c>
      <c r="E62" s="13">
        <f t="shared" si="7"/>
        <v>100.00389817463035</v>
      </c>
      <c r="F62" s="13">
        <f t="shared" si="7"/>
        <v>86.97147452023987</v>
      </c>
      <c r="G62" s="13">
        <f t="shared" si="7"/>
        <v>102.82923836672396</v>
      </c>
      <c r="H62" s="13">
        <f t="shared" si="7"/>
        <v>99.74262488435139</v>
      </c>
      <c r="I62" s="13">
        <f t="shared" si="7"/>
        <v>96.25619388669293</v>
      </c>
      <c r="J62" s="13">
        <f t="shared" si="7"/>
        <v>96.19333709427922</v>
      </c>
      <c r="K62" s="13">
        <f t="shared" si="7"/>
        <v>100.12760248403127</v>
      </c>
      <c r="L62" s="13">
        <f t="shared" si="7"/>
        <v>102.09557052257483</v>
      </c>
      <c r="M62" s="13">
        <f t="shared" si="7"/>
        <v>99.43604391457043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97.94970648770742</v>
      </c>
      <c r="W62" s="13">
        <f t="shared" si="7"/>
        <v>99.88151193064762</v>
      </c>
      <c r="X62" s="13">
        <f t="shared" si="7"/>
        <v>0</v>
      </c>
      <c r="Y62" s="13">
        <f t="shared" si="7"/>
        <v>0</v>
      </c>
      <c r="Z62" s="14">
        <f t="shared" si="7"/>
        <v>100.00389817463035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99.99999935474109</v>
      </c>
      <c r="E63" s="13">
        <f t="shared" si="7"/>
        <v>99.99999935474109</v>
      </c>
      <c r="F63" s="13">
        <f t="shared" si="7"/>
        <v>73.05326399524107</v>
      </c>
      <c r="G63" s="13">
        <f t="shared" si="7"/>
        <v>75.32320781701122</v>
      </c>
      <c r="H63" s="13">
        <f t="shared" si="7"/>
        <v>62.377385054768006</v>
      </c>
      <c r="I63" s="13">
        <f t="shared" si="7"/>
        <v>70.02636544005799</v>
      </c>
      <c r="J63" s="13">
        <f t="shared" si="7"/>
        <v>91.57069350627751</v>
      </c>
      <c r="K63" s="13">
        <f t="shared" si="7"/>
        <v>75.98939796837772</v>
      </c>
      <c r="L63" s="13">
        <f t="shared" si="7"/>
        <v>73.04758079395572</v>
      </c>
      <c r="M63" s="13">
        <f t="shared" si="7"/>
        <v>80.02221166806382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75.20632173392026</v>
      </c>
      <c r="W63" s="13">
        <f t="shared" si="7"/>
        <v>97.14903794210092</v>
      </c>
      <c r="X63" s="13">
        <f t="shared" si="7"/>
        <v>0</v>
      </c>
      <c r="Y63" s="13">
        <f t="shared" si="7"/>
        <v>0</v>
      </c>
      <c r="Z63" s="14">
        <f t="shared" si="7"/>
        <v>99.99999935474109</v>
      </c>
    </row>
    <row r="64" spans="1:26" ht="12.75">
      <c r="A64" s="39" t="s">
        <v>106</v>
      </c>
      <c r="B64" s="12">
        <f t="shared" si="7"/>
        <v>100.00000078308551</v>
      </c>
      <c r="C64" s="12">
        <f t="shared" si="7"/>
        <v>0</v>
      </c>
      <c r="D64" s="3">
        <f t="shared" si="7"/>
        <v>75.50742781127401</v>
      </c>
      <c r="E64" s="13">
        <f t="shared" si="7"/>
        <v>75.50742781127401</v>
      </c>
      <c r="F64" s="13">
        <f t="shared" si="7"/>
        <v>66.47348247454042</v>
      </c>
      <c r="G64" s="13">
        <f t="shared" si="7"/>
        <v>59.11831742314184</v>
      </c>
      <c r="H64" s="13">
        <f t="shared" si="7"/>
        <v>55.02360217862975</v>
      </c>
      <c r="I64" s="13">
        <f t="shared" si="7"/>
        <v>59.87821509054396</v>
      </c>
      <c r="J64" s="13">
        <f t="shared" si="7"/>
        <v>61.31004499944016</v>
      </c>
      <c r="K64" s="13">
        <f t="shared" si="7"/>
        <v>63.47379249694832</v>
      </c>
      <c r="L64" s="13">
        <f t="shared" si="7"/>
        <v>61.09067722991887</v>
      </c>
      <c r="M64" s="13">
        <f t="shared" si="7"/>
        <v>61.97155246082631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60.94243365624406</v>
      </c>
      <c r="W64" s="13">
        <f t="shared" si="7"/>
        <v>77.02268146804137</v>
      </c>
      <c r="X64" s="13">
        <f t="shared" si="7"/>
        <v>0</v>
      </c>
      <c r="Y64" s="13">
        <f t="shared" si="7"/>
        <v>0</v>
      </c>
      <c r="Z64" s="14">
        <f t="shared" si="7"/>
        <v>75.50742781127401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107.36481297602514</v>
      </c>
      <c r="E65" s="13">
        <f t="shared" si="7"/>
        <v>107.36481297602514</v>
      </c>
      <c r="F65" s="13">
        <f t="shared" si="7"/>
        <v>121.43571069655768</v>
      </c>
      <c r="G65" s="13">
        <f t="shared" si="7"/>
        <v>581679.4310722101</v>
      </c>
      <c r="H65" s="13">
        <f t="shared" si="7"/>
        <v>2793844.897959184</v>
      </c>
      <c r="I65" s="13">
        <f t="shared" si="7"/>
        <v>348.2594219653179</v>
      </c>
      <c r="J65" s="13">
        <f t="shared" si="7"/>
        <v>826790.6976744186</v>
      </c>
      <c r="K65" s="13">
        <f t="shared" si="7"/>
        <v>0</v>
      </c>
      <c r="L65" s="13">
        <f t="shared" si="7"/>
        <v>876511.004784689</v>
      </c>
      <c r="M65" s="13">
        <f t="shared" si="7"/>
        <v>1258595.134228188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663.4364232860627</v>
      </c>
      <c r="W65" s="13">
        <f t="shared" si="7"/>
        <v>128.56272377665948</v>
      </c>
      <c r="X65" s="13">
        <f t="shared" si="7"/>
        <v>0</v>
      </c>
      <c r="Y65" s="13">
        <f t="shared" si="7"/>
        <v>0</v>
      </c>
      <c r="Z65" s="14">
        <f t="shared" si="7"/>
        <v>107.36481297602514</v>
      </c>
    </row>
    <row r="66" spans="1:26" ht="12.75">
      <c r="A66" s="40" t="s">
        <v>110</v>
      </c>
      <c r="B66" s="15">
        <f t="shared" si="7"/>
        <v>98.38576166849693</v>
      </c>
      <c r="C66" s="15">
        <f t="shared" si="7"/>
        <v>0</v>
      </c>
      <c r="D66" s="4">
        <f t="shared" si="7"/>
        <v>99.99999751203738</v>
      </c>
      <c r="E66" s="16">
        <f t="shared" si="7"/>
        <v>99.99999751203738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96.72725398280589</v>
      </c>
      <c r="X66" s="16">
        <f t="shared" si="7"/>
        <v>0</v>
      </c>
      <c r="Y66" s="16">
        <f t="shared" si="7"/>
        <v>0</v>
      </c>
      <c r="Z66" s="17">
        <f t="shared" si="7"/>
        <v>99.99999751203738</v>
      </c>
    </row>
    <row r="67" spans="1:26" ht="12.75" hidden="1">
      <c r="A67" s="41" t="s">
        <v>287</v>
      </c>
      <c r="B67" s="24">
        <v>1994956493</v>
      </c>
      <c r="C67" s="24"/>
      <c r="D67" s="25">
        <v>2186226955</v>
      </c>
      <c r="E67" s="26">
        <v>2186226955</v>
      </c>
      <c r="F67" s="26">
        <v>191100553</v>
      </c>
      <c r="G67" s="26">
        <v>192484976</v>
      </c>
      <c r="H67" s="26">
        <v>162431921</v>
      </c>
      <c r="I67" s="26">
        <v>546017450</v>
      </c>
      <c r="J67" s="26">
        <v>182452057</v>
      </c>
      <c r="K67" s="26">
        <v>188019516</v>
      </c>
      <c r="L67" s="26">
        <v>177436509</v>
      </c>
      <c r="M67" s="26">
        <v>547908082</v>
      </c>
      <c r="N67" s="26"/>
      <c r="O67" s="26"/>
      <c r="P67" s="26"/>
      <c r="Q67" s="26"/>
      <c r="R67" s="26"/>
      <c r="S67" s="26"/>
      <c r="T67" s="26"/>
      <c r="U67" s="26"/>
      <c r="V67" s="26">
        <v>1093925532</v>
      </c>
      <c r="W67" s="26">
        <v>1027225725</v>
      </c>
      <c r="X67" s="26"/>
      <c r="Y67" s="25"/>
      <c r="Z67" s="27">
        <v>2186226955</v>
      </c>
    </row>
    <row r="68" spans="1:26" ht="12.75" hidden="1">
      <c r="A68" s="37" t="s">
        <v>31</v>
      </c>
      <c r="B68" s="19">
        <v>498821026</v>
      </c>
      <c r="C68" s="19"/>
      <c r="D68" s="20">
        <v>575190303</v>
      </c>
      <c r="E68" s="21">
        <v>575190303</v>
      </c>
      <c r="F68" s="21">
        <v>47489632</v>
      </c>
      <c r="G68" s="21">
        <v>48136572</v>
      </c>
      <c r="H68" s="21">
        <v>47984854</v>
      </c>
      <c r="I68" s="21">
        <v>143611058</v>
      </c>
      <c r="J68" s="21">
        <v>48143948</v>
      </c>
      <c r="K68" s="21">
        <v>47557427</v>
      </c>
      <c r="L68" s="21">
        <v>47895588</v>
      </c>
      <c r="M68" s="21">
        <v>143596963</v>
      </c>
      <c r="N68" s="21"/>
      <c r="O68" s="21"/>
      <c r="P68" s="21"/>
      <c r="Q68" s="21"/>
      <c r="R68" s="21"/>
      <c r="S68" s="21"/>
      <c r="T68" s="21"/>
      <c r="U68" s="21"/>
      <c r="V68" s="21">
        <v>287208021</v>
      </c>
      <c r="W68" s="21">
        <v>258412610</v>
      </c>
      <c r="X68" s="21"/>
      <c r="Y68" s="20"/>
      <c r="Z68" s="23">
        <v>575190303</v>
      </c>
    </row>
    <row r="69" spans="1:26" ht="12.75" hidden="1">
      <c r="A69" s="38" t="s">
        <v>32</v>
      </c>
      <c r="B69" s="19">
        <v>1456363335</v>
      </c>
      <c r="C69" s="19"/>
      <c r="D69" s="20">
        <v>1570843122</v>
      </c>
      <c r="E69" s="21">
        <v>1570843122</v>
      </c>
      <c r="F69" s="21">
        <v>139769831</v>
      </c>
      <c r="G69" s="21">
        <v>141133106</v>
      </c>
      <c r="H69" s="21">
        <v>110328349</v>
      </c>
      <c r="I69" s="21">
        <v>391231286</v>
      </c>
      <c r="J69" s="21">
        <v>130154466</v>
      </c>
      <c r="K69" s="21">
        <v>136300974</v>
      </c>
      <c r="L69" s="21">
        <v>125064586</v>
      </c>
      <c r="M69" s="21">
        <v>391520026</v>
      </c>
      <c r="N69" s="21"/>
      <c r="O69" s="21"/>
      <c r="P69" s="21"/>
      <c r="Q69" s="21"/>
      <c r="R69" s="21"/>
      <c r="S69" s="21"/>
      <c r="T69" s="21"/>
      <c r="U69" s="21"/>
      <c r="V69" s="21">
        <v>782751312</v>
      </c>
      <c r="W69" s="21">
        <v>749859643</v>
      </c>
      <c r="X69" s="21"/>
      <c r="Y69" s="20"/>
      <c r="Z69" s="23">
        <v>1570843122</v>
      </c>
    </row>
    <row r="70" spans="1:26" ht="12.75" hidden="1">
      <c r="A70" s="39" t="s">
        <v>103</v>
      </c>
      <c r="B70" s="19">
        <v>863775566</v>
      </c>
      <c r="C70" s="19"/>
      <c r="D70" s="20">
        <v>948069059</v>
      </c>
      <c r="E70" s="21">
        <v>948069059</v>
      </c>
      <c r="F70" s="21">
        <v>86759936</v>
      </c>
      <c r="G70" s="21">
        <v>87807605</v>
      </c>
      <c r="H70" s="21">
        <v>61163877</v>
      </c>
      <c r="I70" s="21">
        <v>235731418</v>
      </c>
      <c r="J70" s="21">
        <v>74601934</v>
      </c>
      <c r="K70" s="21">
        <v>78648527</v>
      </c>
      <c r="L70" s="21">
        <v>70334387</v>
      </c>
      <c r="M70" s="21">
        <v>223584848</v>
      </c>
      <c r="N70" s="21"/>
      <c r="O70" s="21"/>
      <c r="P70" s="21"/>
      <c r="Q70" s="21"/>
      <c r="R70" s="21"/>
      <c r="S70" s="21"/>
      <c r="T70" s="21"/>
      <c r="U70" s="21"/>
      <c r="V70" s="21">
        <v>459316266</v>
      </c>
      <c r="W70" s="21">
        <v>452571435</v>
      </c>
      <c r="X70" s="21"/>
      <c r="Y70" s="20"/>
      <c r="Z70" s="23">
        <v>948069059</v>
      </c>
    </row>
    <row r="71" spans="1:26" ht="12.75" hidden="1">
      <c r="A71" s="39" t="s">
        <v>104</v>
      </c>
      <c r="B71" s="19">
        <v>273714657</v>
      </c>
      <c r="C71" s="19"/>
      <c r="D71" s="20">
        <v>280490256</v>
      </c>
      <c r="E71" s="21">
        <v>280490256</v>
      </c>
      <c r="F71" s="21">
        <v>25718060</v>
      </c>
      <c r="G71" s="21">
        <v>25497074</v>
      </c>
      <c r="H71" s="21">
        <v>20419612</v>
      </c>
      <c r="I71" s="21">
        <v>71634746</v>
      </c>
      <c r="J71" s="21">
        <v>27455859</v>
      </c>
      <c r="K71" s="21">
        <v>27957136</v>
      </c>
      <c r="L71" s="21">
        <v>26206658</v>
      </c>
      <c r="M71" s="21">
        <v>81619653</v>
      </c>
      <c r="N71" s="21"/>
      <c r="O71" s="21"/>
      <c r="P71" s="21"/>
      <c r="Q71" s="21"/>
      <c r="R71" s="21"/>
      <c r="S71" s="21"/>
      <c r="T71" s="21"/>
      <c r="U71" s="21"/>
      <c r="V71" s="21">
        <v>153254399</v>
      </c>
      <c r="W71" s="21">
        <v>133900401</v>
      </c>
      <c r="X71" s="21"/>
      <c r="Y71" s="20"/>
      <c r="Z71" s="23">
        <v>280490256</v>
      </c>
    </row>
    <row r="72" spans="1:26" ht="12.75" hidden="1">
      <c r="A72" s="39" t="s">
        <v>105</v>
      </c>
      <c r="B72" s="19">
        <v>191170212</v>
      </c>
      <c r="C72" s="19"/>
      <c r="D72" s="20">
        <v>154976549</v>
      </c>
      <c r="E72" s="21">
        <v>154976549</v>
      </c>
      <c r="F72" s="21">
        <v>15347985</v>
      </c>
      <c r="G72" s="21">
        <v>16526828</v>
      </c>
      <c r="H72" s="21">
        <v>17518256</v>
      </c>
      <c r="I72" s="21">
        <v>49393069</v>
      </c>
      <c r="J72" s="21">
        <v>17075260</v>
      </c>
      <c r="K72" s="21">
        <v>18442503</v>
      </c>
      <c r="L72" s="21">
        <v>17609269</v>
      </c>
      <c r="M72" s="21">
        <v>53127032</v>
      </c>
      <c r="N72" s="21"/>
      <c r="O72" s="21"/>
      <c r="P72" s="21"/>
      <c r="Q72" s="21"/>
      <c r="R72" s="21"/>
      <c r="S72" s="21"/>
      <c r="T72" s="21"/>
      <c r="U72" s="21"/>
      <c r="V72" s="21">
        <v>102520101</v>
      </c>
      <c r="W72" s="21">
        <v>73979799</v>
      </c>
      <c r="X72" s="21"/>
      <c r="Y72" s="20"/>
      <c r="Z72" s="23">
        <v>154976549</v>
      </c>
    </row>
    <row r="73" spans="1:26" ht="12.75" hidden="1">
      <c r="A73" s="39" t="s">
        <v>106</v>
      </c>
      <c r="B73" s="19">
        <v>127699974</v>
      </c>
      <c r="C73" s="19"/>
      <c r="D73" s="20">
        <v>152514847</v>
      </c>
      <c r="E73" s="21">
        <v>152514847</v>
      </c>
      <c r="F73" s="21">
        <v>9565655</v>
      </c>
      <c r="G73" s="21">
        <v>11301142</v>
      </c>
      <c r="H73" s="21">
        <v>11226506</v>
      </c>
      <c r="I73" s="21">
        <v>32093303</v>
      </c>
      <c r="J73" s="21">
        <v>11021026</v>
      </c>
      <c r="K73" s="21">
        <v>11252808</v>
      </c>
      <c r="L73" s="21">
        <v>10914063</v>
      </c>
      <c r="M73" s="21">
        <v>33187897</v>
      </c>
      <c r="N73" s="21"/>
      <c r="O73" s="21"/>
      <c r="P73" s="21"/>
      <c r="Q73" s="21"/>
      <c r="R73" s="21"/>
      <c r="S73" s="21"/>
      <c r="T73" s="21"/>
      <c r="U73" s="21"/>
      <c r="V73" s="21">
        <v>65281200</v>
      </c>
      <c r="W73" s="21">
        <v>72804679</v>
      </c>
      <c r="X73" s="21"/>
      <c r="Y73" s="20"/>
      <c r="Z73" s="23">
        <v>152514847</v>
      </c>
    </row>
    <row r="74" spans="1:26" ht="12.75" hidden="1">
      <c r="A74" s="39" t="s">
        <v>107</v>
      </c>
      <c r="B74" s="19">
        <v>2926</v>
      </c>
      <c r="C74" s="19"/>
      <c r="D74" s="20">
        <v>34792411</v>
      </c>
      <c r="E74" s="21">
        <v>34792411</v>
      </c>
      <c r="F74" s="21">
        <v>2378195</v>
      </c>
      <c r="G74" s="21">
        <v>457</v>
      </c>
      <c r="H74" s="21">
        <v>98</v>
      </c>
      <c r="I74" s="21">
        <v>2378750</v>
      </c>
      <c r="J74" s="21">
        <v>387</v>
      </c>
      <c r="K74" s="21"/>
      <c r="L74" s="21">
        <v>209</v>
      </c>
      <c r="M74" s="21">
        <v>596</v>
      </c>
      <c r="N74" s="21"/>
      <c r="O74" s="21"/>
      <c r="P74" s="21"/>
      <c r="Q74" s="21"/>
      <c r="R74" s="21"/>
      <c r="S74" s="21"/>
      <c r="T74" s="21"/>
      <c r="U74" s="21"/>
      <c r="V74" s="21">
        <v>2379346</v>
      </c>
      <c r="W74" s="21">
        <v>16603329</v>
      </c>
      <c r="X74" s="21"/>
      <c r="Y74" s="20"/>
      <c r="Z74" s="23">
        <v>34792411</v>
      </c>
    </row>
    <row r="75" spans="1:26" ht="12.75" hidden="1">
      <c r="A75" s="40" t="s">
        <v>110</v>
      </c>
      <c r="B75" s="28">
        <v>39772132</v>
      </c>
      <c r="C75" s="28"/>
      <c r="D75" s="29">
        <v>40193530</v>
      </c>
      <c r="E75" s="30">
        <v>40193530</v>
      </c>
      <c r="F75" s="30">
        <v>3841090</v>
      </c>
      <c r="G75" s="30">
        <v>3215298</v>
      </c>
      <c r="H75" s="30">
        <v>4118718</v>
      </c>
      <c r="I75" s="30">
        <v>11175106</v>
      </c>
      <c r="J75" s="30">
        <v>4153643</v>
      </c>
      <c r="K75" s="30">
        <v>4161115</v>
      </c>
      <c r="L75" s="30">
        <v>4476335</v>
      </c>
      <c r="M75" s="30">
        <v>12791093</v>
      </c>
      <c r="N75" s="30"/>
      <c r="O75" s="30"/>
      <c r="P75" s="30"/>
      <c r="Q75" s="30"/>
      <c r="R75" s="30"/>
      <c r="S75" s="30"/>
      <c r="T75" s="30"/>
      <c r="U75" s="30"/>
      <c r="V75" s="30">
        <v>23966199</v>
      </c>
      <c r="W75" s="30">
        <v>18953472</v>
      </c>
      <c r="X75" s="30"/>
      <c r="Y75" s="29"/>
      <c r="Z75" s="31">
        <v>40193530</v>
      </c>
    </row>
    <row r="76" spans="1:26" ht="12.75" hidden="1">
      <c r="A76" s="42" t="s">
        <v>288</v>
      </c>
      <c r="B76" s="32">
        <v>1994314478</v>
      </c>
      <c r="C76" s="32"/>
      <c r="D76" s="33">
        <v>2151445474</v>
      </c>
      <c r="E76" s="34">
        <v>2151445474</v>
      </c>
      <c r="F76" s="34">
        <v>158679013</v>
      </c>
      <c r="G76" s="34">
        <v>169886426</v>
      </c>
      <c r="H76" s="34">
        <v>163161023</v>
      </c>
      <c r="I76" s="34">
        <v>491726462</v>
      </c>
      <c r="J76" s="34">
        <v>190664343</v>
      </c>
      <c r="K76" s="34">
        <v>189610953</v>
      </c>
      <c r="L76" s="34">
        <v>165692019</v>
      </c>
      <c r="M76" s="34">
        <v>545967315</v>
      </c>
      <c r="N76" s="34"/>
      <c r="O76" s="34"/>
      <c r="P76" s="34"/>
      <c r="Q76" s="34"/>
      <c r="R76" s="34"/>
      <c r="S76" s="34"/>
      <c r="T76" s="34"/>
      <c r="U76" s="34"/>
      <c r="V76" s="34">
        <v>1037693777</v>
      </c>
      <c r="W76" s="34">
        <v>1048888479</v>
      </c>
      <c r="X76" s="34"/>
      <c r="Y76" s="33"/>
      <c r="Z76" s="35">
        <v>2151445474</v>
      </c>
    </row>
    <row r="77" spans="1:26" ht="12.75" hidden="1">
      <c r="A77" s="37" t="s">
        <v>31</v>
      </c>
      <c r="B77" s="19">
        <v>498821027</v>
      </c>
      <c r="C77" s="19"/>
      <c r="D77" s="20">
        <v>575190303</v>
      </c>
      <c r="E77" s="21">
        <v>575190303</v>
      </c>
      <c r="F77" s="21">
        <v>34173552</v>
      </c>
      <c r="G77" s="21">
        <v>45545941</v>
      </c>
      <c r="H77" s="21">
        <v>38958115</v>
      </c>
      <c r="I77" s="21">
        <v>118677608</v>
      </c>
      <c r="J77" s="21">
        <v>48265780</v>
      </c>
      <c r="K77" s="21">
        <v>55884896</v>
      </c>
      <c r="L77" s="21">
        <v>34549636</v>
      </c>
      <c r="M77" s="21">
        <v>138700312</v>
      </c>
      <c r="N77" s="21"/>
      <c r="O77" s="21"/>
      <c r="P77" s="21"/>
      <c r="Q77" s="21"/>
      <c r="R77" s="21"/>
      <c r="S77" s="21"/>
      <c r="T77" s="21"/>
      <c r="U77" s="21"/>
      <c r="V77" s="21">
        <v>257377920</v>
      </c>
      <c r="W77" s="21">
        <v>259897940</v>
      </c>
      <c r="X77" s="21"/>
      <c r="Y77" s="20"/>
      <c r="Z77" s="23">
        <v>575190303</v>
      </c>
    </row>
    <row r="78" spans="1:26" ht="12.75" hidden="1">
      <c r="A78" s="38" t="s">
        <v>32</v>
      </c>
      <c r="B78" s="19">
        <v>1456363336</v>
      </c>
      <c r="C78" s="19"/>
      <c r="D78" s="20">
        <v>1536061642</v>
      </c>
      <c r="E78" s="21">
        <v>1536061642</v>
      </c>
      <c r="F78" s="21">
        <v>120664371</v>
      </c>
      <c r="G78" s="21">
        <v>121125187</v>
      </c>
      <c r="H78" s="21">
        <v>120084190</v>
      </c>
      <c r="I78" s="21">
        <v>361873748</v>
      </c>
      <c r="J78" s="21">
        <v>138244920</v>
      </c>
      <c r="K78" s="21">
        <v>129564942</v>
      </c>
      <c r="L78" s="21">
        <v>126666048</v>
      </c>
      <c r="M78" s="21">
        <v>394475910</v>
      </c>
      <c r="N78" s="21"/>
      <c r="O78" s="21"/>
      <c r="P78" s="21"/>
      <c r="Q78" s="21"/>
      <c r="R78" s="21"/>
      <c r="S78" s="21"/>
      <c r="T78" s="21"/>
      <c r="U78" s="21"/>
      <c r="V78" s="21">
        <v>756349658</v>
      </c>
      <c r="W78" s="21">
        <v>770657366</v>
      </c>
      <c r="X78" s="21"/>
      <c r="Y78" s="20"/>
      <c r="Z78" s="23">
        <v>1536061642</v>
      </c>
    </row>
    <row r="79" spans="1:26" ht="12.75" hidden="1">
      <c r="A79" s="39" t="s">
        <v>103</v>
      </c>
      <c r="B79" s="19">
        <v>863775566</v>
      </c>
      <c r="C79" s="19"/>
      <c r="D79" s="20">
        <v>948069059</v>
      </c>
      <c r="E79" s="21">
        <v>948069059</v>
      </c>
      <c r="F79" s="21">
        <v>77838189</v>
      </c>
      <c r="G79" s="21">
        <v>73118883</v>
      </c>
      <c r="H79" s="21">
        <v>79874507</v>
      </c>
      <c r="I79" s="21">
        <v>230831579</v>
      </c>
      <c r="J79" s="21">
        <v>86241603</v>
      </c>
      <c r="K79" s="21">
        <v>77945562</v>
      </c>
      <c r="L79" s="21">
        <v>78547683</v>
      </c>
      <c r="M79" s="21">
        <v>242734848</v>
      </c>
      <c r="N79" s="21"/>
      <c r="O79" s="21"/>
      <c r="P79" s="21"/>
      <c r="Q79" s="21"/>
      <c r="R79" s="21"/>
      <c r="S79" s="21"/>
      <c r="T79" s="21"/>
      <c r="U79" s="21"/>
      <c r="V79" s="21">
        <v>473566427</v>
      </c>
      <c r="W79" s="21">
        <v>487623150</v>
      </c>
      <c r="X79" s="21"/>
      <c r="Y79" s="20"/>
      <c r="Z79" s="23">
        <v>948069059</v>
      </c>
    </row>
    <row r="80" spans="1:26" ht="12.75" hidden="1">
      <c r="A80" s="39" t="s">
        <v>104</v>
      </c>
      <c r="B80" s="19">
        <v>273717583</v>
      </c>
      <c r="C80" s="19"/>
      <c r="D80" s="20">
        <v>280501190</v>
      </c>
      <c r="E80" s="21">
        <v>280501190</v>
      </c>
      <c r="F80" s="21">
        <v>22367376</v>
      </c>
      <c r="G80" s="21">
        <v>26218447</v>
      </c>
      <c r="H80" s="21">
        <v>20367057</v>
      </c>
      <c r="I80" s="21">
        <v>68952880</v>
      </c>
      <c r="J80" s="21">
        <v>26410707</v>
      </c>
      <c r="K80" s="21">
        <v>27992810</v>
      </c>
      <c r="L80" s="21">
        <v>26755837</v>
      </c>
      <c r="M80" s="21">
        <v>81159354</v>
      </c>
      <c r="N80" s="21"/>
      <c r="O80" s="21"/>
      <c r="P80" s="21"/>
      <c r="Q80" s="21"/>
      <c r="R80" s="21"/>
      <c r="S80" s="21"/>
      <c r="T80" s="21"/>
      <c r="U80" s="21"/>
      <c r="V80" s="21">
        <v>150112234</v>
      </c>
      <c r="W80" s="21">
        <v>133741745</v>
      </c>
      <c r="X80" s="21"/>
      <c r="Y80" s="20"/>
      <c r="Z80" s="23">
        <v>280501190</v>
      </c>
    </row>
    <row r="81" spans="1:26" ht="12.75" hidden="1">
      <c r="A81" s="39" t="s">
        <v>105</v>
      </c>
      <c r="B81" s="19">
        <v>191170212</v>
      </c>
      <c r="C81" s="19"/>
      <c r="D81" s="20">
        <v>154976548</v>
      </c>
      <c r="E81" s="21">
        <v>154976548</v>
      </c>
      <c r="F81" s="21">
        <v>11212204</v>
      </c>
      <c r="G81" s="21">
        <v>12448537</v>
      </c>
      <c r="H81" s="21">
        <v>10927430</v>
      </c>
      <c r="I81" s="21">
        <v>34588171</v>
      </c>
      <c r="J81" s="21">
        <v>15635934</v>
      </c>
      <c r="K81" s="21">
        <v>14014347</v>
      </c>
      <c r="L81" s="21">
        <v>12863145</v>
      </c>
      <c r="M81" s="21">
        <v>42513426</v>
      </c>
      <c r="N81" s="21"/>
      <c r="O81" s="21"/>
      <c r="P81" s="21"/>
      <c r="Q81" s="21"/>
      <c r="R81" s="21"/>
      <c r="S81" s="21"/>
      <c r="T81" s="21"/>
      <c r="U81" s="21"/>
      <c r="V81" s="21">
        <v>77101597</v>
      </c>
      <c r="W81" s="21">
        <v>71870663</v>
      </c>
      <c r="X81" s="21"/>
      <c r="Y81" s="20"/>
      <c r="Z81" s="23">
        <v>154976548</v>
      </c>
    </row>
    <row r="82" spans="1:26" ht="12.75" hidden="1">
      <c r="A82" s="39" t="s">
        <v>106</v>
      </c>
      <c r="B82" s="19">
        <v>127699975</v>
      </c>
      <c r="C82" s="19"/>
      <c r="D82" s="20">
        <v>115160038</v>
      </c>
      <c r="E82" s="21">
        <v>115160038</v>
      </c>
      <c r="F82" s="21">
        <v>6358624</v>
      </c>
      <c r="G82" s="21">
        <v>6681045</v>
      </c>
      <c r="H82" s="21">
        <v>6177228</v>
      </c>
      <c r="I82" s="21">
        <v>19216897</v>
      </c>
      <c r="J82" s="21">
        <v>6756996</v>
      </c>
      <c r="K82" s="21">
        <v>7142584</v>
      </c>
      <c r="L82" s="21">
        <v>6667475</v>
      </c>
      <c r="M82" s="21">
        <v>20567055</v>
      </c>
      <c r="N82" s="21"/>
      <c r="O82" s="21"/>
      <c r="P82" s="21"/>
      <c r="Q82" s="21"/>
      <c r="R82" s="21"/>
      <c r="S82" s="21"/>
      <c r="T82" s="21"/>
      <c r="U82" s="21"/>
      <c r="V82" s="21">
        <v>39783952</v>
      </c>
      <c r="W82" s="21">
        <v>56076116</v>
      </c>
      <c r="X82" s="21"/>
      <c r="Y82" s="20"/>
      <c r="Z82" s="23">
        <v>115160038</v>
      </c>
    </row>
    <row r="83" spans="1:26" ht="12.75" hidden="1">
      <c r="A83" s="39" t="s">
        <v>107</v>
      </c>
      <c r="B83" s="19"/>
      <c r="C83" s="19"/>
      <c r="D83" s="20">
        <v>37354807</v>
      </c>
      <c r="E83" s="21">
        <v>37354807</v>
      </c>
      <c r="F83" s="21">
        <v>2887978</v>
      </c>
      <c r="G83" s="21">
        <v>2658275</v>
      </c>
      <c r="H83" s="21">
        <v>2737968</v>
      </c>
      <c r="I83" s="21">
        <v>8284221</v>
      </c>
      <c r="J83" s="21">
        <v>3199680</v>
      </c>
      <c r="K83" s="21">
        <v>2469639</v>
      </c>
      <c r="L83" s="21">
        <v>1831908</v>
      </c>
      <c r="M83" s="21">
        <v>7501227</v>
      </c>
      <c r="N83" s="21"/>
      <c r="O83" s="21"/>
      <c r="P83" s="21"/>
      <c r="Q83" s="21"/>
      <c r="R83" s="21"/>
      <c r="S83" s="21"/>
      <c r="T83" s="21"/>
      <c r="U83" s="21"/>
      <c r="V83" s="21">
        <v>15785448</v>
      </c>
      <c r="W83" s="21">
        <v>21345692</v>
      </c>
      <c r="X83" s="21"/>
      <c r="Y83" s="20"/>
      <c r="Z83" s="23">
        <v>37354807</v>
      </c>
    </row>
    <row r="84" spans="1:26" ht="12.75" hidden="1">
      <c r="A84" s="40" t="s">
        <v>110</v>
      </c>
      <c r="B84" s="28">
        <v>39130115</v>
      </c>
      <c r="C84" s="28"/>
      <c r="D84" s="29">
        <v>40193529</v>
      </c>
      <c r="E84" s="30">
        <v>40193529</v>
      </c>
      <c r="F84" s="30">
        <v>3841090</v>
      </c>
      <c r="G84" s="30">
        <v>3215298</v>
      </c>
      <c r="H84" s="30">
        <v>4118718</v>
      </c>
      <c r="I84" s="30">
        <v>11175106</v>
      </c>
      <c r="J84" s="30">
        <v>4153643</v>
      </c>
      <c r="K84" s="30">
        <v>4161115</v>
      </c>
      <c r="L84" s="30">
        <v>4476335</v>
      </c>
      <c r="M84" s="30">
        <v>12791093</v>
      </c>
      <c r="N84" s="30"/>
      <c r="O84" s="30"/>
      <c r="P84" s="30"/>
      <c r="Q84" s="30"/>
      <c r="R84" s="30"/>
      <c r="S84" s="30"/>
      <c r="T84" s="30"/>
      <c r="U84" s="30"/>
      <c r="V84" s="30">
        <v>23966199</v>
      </c>
      <c r="W84" s="30">
        <v>18333173</v>
      </c>
      <c r="X84" s="30"/>
      <c r="Y84" s="29"/>
      <c r="Z84" s="31">
        <v>40193529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81185836</v>
      </c>
      <c r="F5" s="358">
        <f t="shared" si="0"/>
        <v>81185836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40592918</v>
      </c>
      <c r="Y5" s="358">
        <f t="shared" si="0"/>
        <v>-40592918</v>
      </c>
      <c r="Z5" s="359">
        <f>+IF(X5&lt;&gt;0,+(Y5/X5)*100,0)</f>
        <v>-100</v>
      </c>
      <c r="AA5" s="360">
        <f>+AA6+AA8+AA11+AA13+AA15</f>
        <v>81185836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9078022</v>
      </c>
      <c r="F6" s="59">
        <f t="shared" si="1"/>
        <v>9078022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4539011</v>
      </c>
      <c r="Y6" s="59">
        <f t="shared" si="1"/>
        <v>-4539011</v>
      </c>
      <c r="Z6" s="61">
        <f>+IF(X6&lt;&gt;0,+(Y6/X6)*100,0)</f>
        <v>-100</v>
      </c>
      <c r="AA6" s="62">
        <f t="shared" si="1"/>
        <v>9078022</v>
      </c>
    </row>
    <row r="7" spans="1:27" ht="12.75">
      <c r="A7" s="291" t="s">
        <v>230</v>
      </c>
      <c r="B7" s="142"/>
      <c r="C7" s="60"/>
      <c r="D7" s="340"/>
      <c r="E7" s="60">
        <v>9078022</v>
      </c>
      <c r="F7" s="59">
        <v>9078022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4539011</v>
      </c>
      <c r="Y7" s="59">
        <v>-4539011</v>
      </c>
      <c r="Z7" s="61">
        <v>-100</v>
      </c>
      <c r="AA7" s="62">
        <v>9078022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23594000</v>
      </c>
      <c r="F8" s="59">
        <f t="shared" si="2"/>
        <v>23594000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11797000</v>
      </c>
      <c r="Y8" s="59">
        <f t="shared" si="2"/>
        <v>-11797000</v>
      </c>
      <c r="Z8" s="61">
        <f>+IF(X8&lt;&gt;0,+(Y8/X8)*100,0)</f>
        <v>-100</v>
      </c>
      <c r="AA8" s="62">
        <f>SUM(AA9:AA10)</f>
        <v>23594000</v>
      </c>
    </row>
    <row r="9" spans="1:27" ht="12.75">
      <c r="A9" s="291" t="s">
        <v>231</v>
      </c>
      <c r="B9" s="142"/>
      <c r="C9" s="60"/>
      <c r="D9" s="340"/>
      <c r="E9" s="60">
        <v>23594000</v>
      </c>
      <c r="F9" s="59">
        <v>23594000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11797000</v>
      </c>
      <c r="Y9" s="59">
        <v>-11797000</v>
      </c>
      <c r="Z9" s="61">
        <v>-100</v>
      </c>
      <c r="AA9" s="62">
        <v>23594000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21565500</v>
      </c>
      <c r="F11" s="364">
        <f t="shared" si="3"/>
        <v>21565500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10782750</v>
      </c>
      <c r="Y11" s="364">
        <f t="shared" si="3"/>
        <v>-10782750</v>
      </c>
      <c r="Z11" s="365">
        <f>+IF(X11&lt;&gt;0,+(Y11/X11)*100,0)</f>
        <v>-100</v>
      </c>
      <c r="AA11" s="366">
        <f t="shared" si="3"/>
        <v>21565500</v>
      </c>
    </row>
    <row r="12" spans="1:27" ht="12.75">
      <c r="A12" s="291" t="s">
        <v>233</v>
      </c>
      <c r="B12" s="136"/>
      <c r="C12" s="60"/>
      <c r="D12" s="340"/>
      <c r="E12" s="60">
        <v>21565500</v>
      </c>
      <c r="F12" s="59">
        <v>21565500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10782750</v>
      </c>
      <c r="Y12" s="59">
        <v>-10782750</v>
      </c>
      <c r="Z12" s="61">
        <v>-100</v>
      </c>
      <c r="AA12" s="62">
        <v>21565500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26772314</v>
      </c>
      <c r="F13" s="342">
        <f t="shared" si="4"/>
        <v>26772314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13386157</v>
      </c>
      <c r="Y13" s="342">
        <f t="shared" si="4"/>
        <v>-13386157</v>
      </c>
      <c r="Z13" s="335">
        <f>+IF(X13&lt;&gt;0,+(Y13/X13)*100,0)</f>
        <v>-100</v>
      </c>
      <c r="AA13" s="273">
        <f t="shared" si="4"/>
        <v>26772314</v>
      </c>
    </row>
    <row r="14" spans="1:27" ht="12.75">
      <c r="A14" s="291" t="s">
        <v>234</v>
      </c>
      <c r="B14" s="136"/>
      <c r="C14" s="60"/>
      <c r="D14" s="340"/>
      <c r="E14" s="60">
        <v>26772314</v>
      </c>
      <c r="F14" s="59">
        <v>26772314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13386157</v>
      </c>
      <c r="Y14" s="59">
        <v>-13386157</v>
      </c>
      <c r="Z14" s="61">
        <v>-100</v>
      </c>
      <c r="AA14" s="62">
        <v>26772314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176000</v>
      </c>
      <c r="F15" s="59">
        <f t="shared" si="5"/>
        <v>176000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88000</v>
      </c>
      <c r="Y15" s="59">
        <f t="shared" si="5"/>
        <v>-88000</v>
      </c>
      <c r="Z15" s="61">
        <f>+IF(X15&lt;&gt;0,+(Y15/X15)*100,0)</f>
        <v>-100</v>
      </c>
      <c r="AA15" s="62">
        <f>SUM(AA16:AA20)</f>
        <v>176000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176000</v>
      </c>
      <c r="F20" s="59">
        <v>176000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88000</v>
      </c>
      <c r="Y20" s="59">
        <v>-88000</v>
      </c>
      <c r="Z20" s="61">
        <v>-100</v>
      </c>
      <c r="AA20" s="62">
        <v>176000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13543222</v>
      </c>
      <c r="F22" s="345">
        <f t="shared" si="6"/>
        <v>13543222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6771611</v>
      </c>
      <c r="Y22" s="345">
        <f t="shared" si="6"/>
        <v>-6771611</v>
      </c>
      <c r="Z22" s="336">
        <f>+IF(X22&lt;&gt;0,+(Y22/X22)*100,0)</f>
        <v>-100</v>
      </c>
      <c r="AA22" s="350">
        <f>SUM(AA23:AA32)</f>
        <v>13543222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13543222</v>
      </c>
      <c r="F32" s="59">
        <v>13543222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6771611</v>
      </c>
      <c r="Y32" s="59">
        <v>-6771611</v>
      </c>
      <c r="Z32" s="61">
        <v>-100</v>
      </c>
      <c r="AA32" s="62">
        <v>13543222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797933</v>
      </c>
      <c r="F40" s="345">
        <f t="shared" si="9"/>
        <v>797933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398967</v>
      </c>
      <c r="Y40" s="345">
        <f t="shared" si="9"/>
        <v>-398967</v>
      </c>
      <c r="Z40" s="336">
        <f>+IF(X40&lt;&gt;0,+(Y40/X40)*100,0)</f>
        <v>-100</v>
      </c>
      <c r="AA40" s="350">
        <f>SUM(AA41:AA49)</f>
        <v>797933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797933</v>
      </c>
      <c r="F49" s="53">
        <v>797933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398967</v>
      </c>
      <c r="Y49" s="53">
        <v>-398967</v>
      </c>
      <c r="Z49" s="94">
        <v>-100</v>
      </c>
      <c r="AA49" s="95">
        <v>797933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95526991</v>
      </c>
      <c r="F60" s="264">
        <f t="shared" si="14"/>
        <v>95526991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47763496</v>
      </c>
      <c r="Y60" s="264">
        <f t="shared" si="14"/>
        <v>-47763496</v>
      </c>
      <c r="Z60" s="337">
        <f>+IF(X60&lt;&gt;0,+(Y60/X60)*100,0)</f>
        <v>-100</v>
      </c>
      <c r="AA60" s="232">
        <f>+AA57+AA54+AA51+AA40+AA37+AA34+AA22+AA5</f>
        <v>95526991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891719137</v>
      </c>
      <c r="D5" s="153">
        <f>SUM(D6:D8)</f>
        <v>0</v>
      </c>
      <c r="E5" s="154">
        <f t="shared" si="0"/>
        <v>845913529</v>
      </c>
      <c r="F5" s="100">
        <f t="shared" si="0"/>
        <v>845913529</v>
      </c>
      <c r="G5" s="100">
        <f t="shared" si="0"/>
        <v>72460752</v>
      </c>
      <c r="H5" s="100">
        <f t="shared" si="0"/>
        <v>55714485</v>
      </c>
      <c r="I5" s="100">
        <f t="shared" si="0"/>
        <v>55697422</v>
      </c>
      <c r="J5" s="100">
        <f t="shared" si="0"/>
        <v>183872659</v>
      </c>
      <c r="K5" s="100">
        <f t="shared" si="0"/>
        <v>55785346</v>
      </c>
      <c r="L5" s="100">
        <f t="shared" si="0"/>
        <v>56026957</v>
      </c>
      <c r="M5" s="100">
        <f t="shared" si="0"/>
        <v>73420155</v>
      </c>
      <c r="N5" s="100">
        <f t="shared" si="0"/>
        <v>185232458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369105117</v>
      </c>
      <c r="X5" s="100">
        <f t="shared" si="0"/>
        <v>384074614</v>
      </c>
      <c r="Y5" s="100">
        <f t="shared" si="0"/>
        <v>-14969497</v>
      </c>
      <c r="Z5" s="137">
        <f>+IF(X5&lt;&gt;0,+(Y5/X5)*100,0)</f>
        <v>-3.8975491881897715</v>
      </c>
      <c r="AA5" s="153">
        <f>SUM(AA6:AA8)</f>
        <v>845913529</v>
      </c>
    </row>
    <row r="6" spans="1:27" ht="12.75">
      <c r="A6" s="138" t="s">
        <v>75</v>
      </c>
      <c r="B6" s="136"/>
      <c r="C6" s="155">
        <v>2928528</v>
      </c>
      <c r="D6" s="155"/>
      <c r="E6" s="156">
        <v>5221642</v>
      </c>
      <c r="F6" s="60">
        <v>5221642</v>
      </c>
      <c r="G6" s="60">
        <v>93472</v>
      </c>
      <c r="H6" s="60">
        <v>346245</v>
      </c>
      <c r="I6" s="60">
        <v>361301</v>
      </c>
      <c r="J6" s="60">
        <v>801018</v>
      </c>
      <c r="K6" s="60">
        <v>642999</v>
      </c>
      <c r="L6" s="60">
        <v>772354</v>
      </c>
      <c r="M6" s="60">
        <v>642021</v>
      </c>
      <c r="N6" s="60">
        <v>2057374</v>
      </c>
      <c r="O6" s="60"/>
      <c r="P6" s="60"/>
      <c r="Q6" s="60"/>
      <c r="R6" s="60"/>
      <c r="S6" s="60"/>
      <c r="T6" s="60"/>
      <c r="U6" s="60"/>
      <c r="V6" s="60"/>
      <c r="W6" s="60">
        <v>2858392</v>
      </c>
      <c r="X6" s="60">
        <v>16194</v>
      </c>
      <c r="Y6" s="60">
        <v>2842198</v>
      </c>
      <c r="Z6" s="140">
        <v>17550.93</v>
      </c>
      <c r="AA6" s="155">
        <v>5221642</v>
      </c>
    </row>
    <row r="7" spans="1:27" ht="12.75">
      <c r="A7" s="138" t="s">
        <v>76</v>
      </c>
      <c r="B7" s="136"/>
      <c r="C7" s="157">
        <v>879930126</v>
      </c>
      <c r="D7" s="157"/>
      <c r="E7" s="158">
        <v>840691887</v>
      </c>
      <c r="F7" s="159">
        <v>840691887</v>
      </c>
      <c r="G7" s="159">
        <v>71700840</v>
      </c>
      <c r="H7" s="159">
        <v>54861009</v>
      </c>
      <c r="I7" s="159">
        <v>54801330</v>
      </c>
      <c r="J7" s="159">
        <v>181363179</v>
      </c>
      <c r="K7" s="159">
        <v>54767907</v>
      </c>
      <c r="L7" s="159">
        <v>54622159</v>
      </c>
      <c r="M7" s="159">
        <v>71621870</v>
      </c>
      <c r="N7" s="159">
        <v>181011936</v>
      </c>
      <c r="O7" s="159"/>
      <c r="P7" s="159"/>
      <c r="Q7" s="159"/>
      <c r="R7" s="159"/>
      <c r="S7" s="159"/>
      <c r="T7" s="159"/>
      <c r="U7" s="159"/>
      <c r="V7" s="159"/>
      <c r="W7" s="159">
        <v>362375115</v>
      </c>
      <c r="X7" s="159">
        <v>384058420</v>
      </c>
      <c r="Y7" s="159">
        <v>-21683305</v>
      </c>
      <c r="Z7" s="141">
        <v>-5.65</v>
      </c>
      <c r="AA7" s="157">
        <v>840691887</v>
      </c>
    </row>
    <row r="8" spans="1:27" ht="12.75">
      <c r="A8" s="138" t="s">
        <v>77</v>
      </c>
      <c r="B8" s="136"/>
      <c r="C8" s="155">
        <v>8860483</v>
      </c>
      <c r="D8" s="155"/>
      <c r="E8" s="156"/>
      <c r="F8" s="60"/>
      <c r="G8" s="60">
        <v>666440</v>
      </c>
      <c r="H8" s="60">
        <v>507231</v>
      </c>
      <c r="I8" s="60">
        <v>534791</v>
      </c>
      <c r="J8" s="60">
        <v>1708462</v>
      </c>
      <c r="K8" s="60">
        <v>374440</v>
      </c>
      <c r="L8" s="60">
        <v>632444</v>
      </c>
      <c r="M8" s="60">
        <v>1156264</v>
      </c>
      <c r="N8" s="60">
        <v>2163148</v>
      </c>
      <c r="O8" s="60"/>
      <c r="P8" s="60"/>
      <c r="Q8" s="60"/>
      <c r="R8" s="60"/>
      <c r="S8" s="60"/>
      <c r="T8" s="60"/>
      <c r="U8" s="60"/>
      <c r="V8" s="60"/>
      <c r="W8" s="60">
        <v>3871610</v>
      </c>
      <c r="X8" s="60"/>
      <c r="Y8" s="60">
        <v>3871610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253944178</v>
      </c>
      <c r="D9" s="153">
        <f>SUM(D10:D14)</f>
        <v>0</v>
      </c>
      <c r="E9" s="154">
        <f t="shared" si="1"/>
        <v>268603233</v>
      </c>
      <c r="F9" s="100">
        <f t="shared" si="1"/>
        <v>268603233</v>
      </c>
      <c r="G9" s="100">
        <f t="shared" si="1"/>
        <v>47725017</v>
      </c>
      <c r="H9" s="100">
        <f t="shared" si="1"/>
        <v>5455913</v>
      </c>
      <c r="I9" s="100">
        <f t="shared" si="1"/>
        <v>5642931</v>
      </c>
      <c r="J9" s="100">
        <f t="shared" si="1"/>
        <v>58823861</v>
      </c>
      <c r="K9" s="100">
        <f t="shared" si="1"/>
        <v>1476185</v>
      </c>
      <c r="L9" s="100">
        <f t="shared" si="1"/>
        <v>3420100</v>
      </c>
      <c r="M9" s="100">
        <f t="shared" si="1"/>
        <v>40358968</v>
      </c>
      <c r="N9" s="100">
        <f t="shared" si="1"/>
        <v>45255253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104079114</v>
      </c>
      <c r="X9" s="100">
        <f t="shared" si="1"/>
        <v>111836278</v>
      </c>
      <c r="Y9" s="100">
        <f t="shared" si="1"/>
        <v>-7757164</v>
      </c>
      <c r="Z9" s="137">
        <f>+IF(X9&lt;&gt;0,+(Y9/X9)*100,0)</f>
        <v>-6.936178616387788</v>
      </c>
      <c r="AA9" s="153">
        <f>SUM(AA10:AA14)</f>
        <v>268603233</v>
      </c>
    </row>
    <row r="10" spans="1:27" ht="12.75">
      <c r="A10" s="138" t="s">
        <v>79</v>
      </c>
      <c r="B10" s="136"/>
      <c r="C10" s="155">
        <v>129737782</v>
      </c>
      <c r="D10" s="155"/>
      <c r="E10" s="156">
        <v>24391822</v>
      </c>
      <c r="F10" s="60">
        <v>24391822</v>
      </c>
      <c r="G10" s="60">
        <v>45774746</v>
      </c>
      <c r="H10" s="60">
        <v>2562385</v>
      </c>
      <c r="I10" s="60">
        <v>2099275</v>
      </c>
      <c r="J10" s="60">
        <v>50436406</v>
      </c>
      <c r="K10" s="60">
        <v>1074800</v>
      </c>
      <c r="L10" s="60">
        <v>3199202</v>
      </c>
      <c r="M10" s="60">
        <v>40206720</v>
      </c>
      <c r="N10" s="60">
        <v>44480722</v>
      </c>
      <c r="O10" s="60"/>
      <c r="P10" s="60"/>
      <c r="Q10" s="60"/>
      <c r="R10" s="60"/>
      <c r="S10" s="60"/>
      <c r="T10" s="60"/>
      <c r="U10" s="60"/>
      <c r="V10" s="60"/>
      <c r="W10" s="60">
        <v>94917128</v>
      </c>
      <c r="X10" s="60">
        <v>8579051</v>
      </c>
      <c r="Y10" s="60">
        <v>86338077</v>
      </c>
      <c r="Z10" s="140">
        <v>1006.38</v>
      </c>
      <c r="AA10" s="155">
        <v>24391822</v>
      </c>
    </row>
    <row r="11" spans="1:27" ht="12.75">
      <c r="A11" s="138" t="s">
        <v>80</v>
      </c>
      <c r="B11" s="136"/>
      <c r="C11" s="155">
        <v>11051799</v>
      </c>
      <c r="D11" s="155"/>
      <c r="E11" s="156">
        <v>7008261</v>
      </c>
      <c r="F11" s="60">
        <v>7008261</v>
      </c>
      <c r="G11" s="60">
        <v>5220</v>
      </c>
      <c r="H11" s="60">
        <v>6240</v>
      </c>
      <c r="I11" s="60">
        <v>507910</v>
      </c>
      <c r="J11" s="60">
        <v>519370</v>
      </c>
      <c r="K11" s="60">
        <v>20973</v>
      </c>
      <c r="L11" s="60">
        <v>38181</v>
      </c>
      <c r="M11" s="60">
        <v>-5445</v>
      </c>
      <c r="N11" s="60">
        <v>53709</v>
      </c>
      <c r="O11" s="60"/>
      <c r="P11" s="60"/>
      <c r="Q11" s="60"/>
      <c r="R11" s="60"/>
      <c r="S11" s="60"/>
      <c r="T11" s="60"/>
      <c r="U11" s="60"/>
      <c r="V11" s="60"/>
      <c r="W11" s="60">
        <v>573079</v>
      </c>
      <c r="X11" s="60">
        <v>4035747</v>
      </c>
      <c r="Y11" s="60">
        <v>-3462668</v>
      </c>
      <c r="Z11" s="140">
        <v>-85.8</v>
      </c>
      <c r="AA11" s="155">
        <v>7008261</v>
      </c>
    </row>
    <row r="12" spans="1:27" ht="12.75">
      <c r="A12" s="138" t="s">
        <v>81</v>
      </c>
      <c r="B12" s="136"/>
      <c r="C12" s="155">
        <v>20631600</v>
      </c>
      <c r="D12" s="155"/>
      <c r="E12" s="156"/>
      <c r="F12" s="60"/>
      <c r="G12" s="60">
        <v>297139</v>
      </c>
      <c r="H12" s="60">
        <v>212256</v>
      </c>
      <c r="I12" s="60">
        <v>222780</v>
      </c>
      <c r="J12" s="60">
        <v>732175</v>
      </c>
      <c r="K12" s="60">
        <v>377052</v>
      </c>
      <c r="L12" s="60">
        <v>179387</v>
      </c>
      <c r="M12" s="60">
        <v>154363</v>
      </c>
      <c r="N12" s="60">
        <v>710802</v>
      </c>
      <c r="O12" s="60"/>
      <c r="P12" s="60"/>
      <c r="Q12" s="60"/>
      <c r="R12" s="60"/>
      <c r="S12" s="60"/>
      <c r="T12" s="60"/>
      <c r="U12" s="60"/>
      <c r="V12" s="60"/>
      <c r="W12" s="60">
        <v>1442977</v>
      </c>
      <c r="X12" s="60"/>
      <c r="Y12" s="60">
        <v>1442977</v>
      </c>
      <c r="Z12" s="140">
        <v>0</v>
      </c>
      <c r="AA12" s="155"/>
    </row>
    <row r="13" spans="1:27" ht="12.75">
      <c r="A13" s="138" t="s">
        <v>82</v>
      </c>
      <c r="B13" s="136"/>
      <c r="C13" s="155">
        <v>92522997</v>
      </c>
      <c r="D13" s="155"/>
      <c r="E13" s="156">
        <v>118797750</v>
      </c>
      <c r="F13" s="60">
        <v>118797750</v>
      </c>
      <c r="G13" s="60">
        <v>1647912</v>
      </c>
      <c r="H13" s="60">
        <v>2675032</v>
      </c>
      <c r="I13" s="60">
        <v>2812966</v>
      </c>
      <c r="J13" s="60">
        <v>7135910</v>
      </c>
      <c r="K13" s="60">
        <v>3360</v>
      </c>
      <c r="L13" s="60">
        <v>3330</v>
      </c>
      <c r="M13" s="60">
        <v>3330</v>
      </c>
      <c r="N13" s="60">
        <v>10020</v>
      </c>
      <c r="O13" s="60"/>
      <c r="P13" s="60"/>
      <c r="Q13" s="60"/>
      <c r="R13" s="60"/>
      <c r="S13" s="60"/>
      <c r="T13" s="60"/>
      <c r="U13" s="60"/>
      <c r="V13" s="60"/>
      <c r="W13" s="60">
        <v>7145930</v>
      </c>
      <c r="X13" s="60">
        <v>42007791</v>
      </c>
      <c r="Y13" s="60">
        <v>-34861861</v>
      </c>
      <c r="Z13" s="140">
        <v>-82.99</v>
      </c>
      <c r="AA13" s="155">
        <v>118797750</v>
      </c>
    </row>
    <row r="14" spans="1:27" ht="12.75">
      <c r="A14" s="138" t="s">
        <v>83</v>
      </c>
      <c r="B14" s="136"/>
      <c r="C14" s="157"/>
      <c r="D14" s="157"/>
      <c r="E14" s="158">
        <v>118405400</v>
      </c>
      <c r="F14" s="159">
        <v>118405400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57213689</v>
      </c>
      <c r="Y14" s="159">
        <v>-57213689</v>
      </c>
      <c r="Z14" s="141">
        <v>-100</v>
      </c>
      <c r="AA14" s="157">
        <v>118405400</v>
      </c>
    </row>
    <row r="15" spans="1:27" ht="12.75">
      <c r="A15" s="135" t="s">
        <v>84</v>
      </c>
      <c r="B15" s="142"/>
      <c r="C15" s="153">
        <f aca="true" t="shared" si="2" ref="C15:Y15">SUM(C16:C18)</f>
        <v>106550281</v>
      </c>
      <c r="D15" s="153">
        <f>SUM(D16:D18)</f>
        <v>0</v>
      </c>
      <c r="E15" s="154">
        <f t="shared" si="2"/>
        <v>166930139</v>
      </c>
      <c r="F15" s="100">
        <f t="shared" si="2"/>
        <v>166930139</v>
      </c>
      <c r="G15" s="100">
        <f t="shared" si="2"/>
        <v>4952324</v>
      </c>
      <c r="H15" s="100">
        <f t="shared" si="2"/>
        <v>2729065</v>
      </c>
      <c r="I15" s="100">
        <f t="shared" si="2"/>
        <v>2605333</v>
      </c>
      <c r="J15" s="100">
        <f t="shared" si="2"/>
        <v>10286722</v>
      </c>
      <c r="K15" s="100">
        <f t="shared" si="2"/>
        <v>10419261</v>
      </c>
      <c r="L15" s="100">
        <f t="shared" si="2"/>
        <v>2555969</v>
      </c>
      <c r="M15" s="100">
        <f t="shared" si="2"/>
        <v>15887736</v>
      </c>
      <c r="N15" s="100">
        <f t="shared" si="2"/>
        <v>28862966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39149688</v>
      </c>
      <c r="X15" s="100">
        <f t="shared" si="2"/>
        <v>51918161</v>
      </c>
      <c r="Y15" s="100">
        <f t="shared" si="2"/>
        <v>-12768473</v>
      </c>
      <c r="Z15" s="137">
        <f>+IF(X15&lt;&gt;0,+(Y15/X15)*100,0)</f>
        <v>-24.59346162126197</v>
      </c>
      <c r="AA15" s="153">
        <f>SUM(AA16:AA18)</f>
        <v>166930139</v>
      </c>
    </row>
    <row r="16" spans="1:27" ht="12.75">
      <c r="A16" s="138" t="s">
        <v>85</v>
      </c>
      <c r="B16" s="136"/>
      <c r="C16" s="155">
        <v>57362795</v>
      </c>
      <c r="D16" s="155"/>
      <c r="E16" s="156">
        <v>27825262</v>
      </c>
      <c r="F16" s="60">
        <v>27825262</v>
      </c>
      <c r="G16" s="60">
        <v>2814948</v>
      </c>
      <c r="H16" s="60">
        <v>578260</v>
      </c>
      <c r="I16" s="60">
        <v>1264067</v>
      </c>
      <c r="J16" s="60">
        <v>4657275</v>
      </c>
      <c r="K16" s="60">
        <v>5891272</v>
      </c>
      <c r="L16" s="60">
        <v>407126</v>
      </c>
      <c r="M16" s="60">
        <v>13615793</v>
      </c>
      <c r="N16" s="60">
        <v>19914191</v>
      </c>
      <c r="O16" s="60"/>
      <c r="P16" s="60"/>
      <c r="Q16" s="60"/>
      <c r="R16" s="60"/>
      <c r="S16" s="60"/>
      <c r="T16" s="60"/>
      <c r="U16" s="60"/>
      <c r="V16" s="60"/>
      <c r="W16" s="60">
        <v>24571466</v>
      </c>
      <c r="X16" s="60">
        <v>13684505</v>
      </c>
      <c r="Y16" s="60">
        <v>10886961</v>
      </c>
      <c r="Z16" s="140">
        <v>79.56</v>
      </c>
      <c r="AA16" s="155">
        <v>27825262</v>
      </c>
    </row>
    <row r="17" spans="1:27" ht="12.75">
      <c r="A17" s="138" t="s">
        <v>86</v>
      </c>
      <c r="B17" s="136"/>
      <c r="C17" s="155">
        <v>49187486</v>
      </c>
      <c r="D17" s="155"/>
      <c r="E17" s="156">
        <v>61450600</v>
      </c>
      <c r="F17" s="60">
        <v>61450600</v>
      </c>
      <c r="G17" s="60">
        <v>2137376</v>
      </c>
      <c r="H17" s="60">
        <v>2150805</v>
      </c>
      <c r="I17" s="60">
        <v>1341266</v>
      </c>
      <c r="J17" s="60">
        <v>5629447</v>
      </c>
      <c r="K17" s="60">
        <v>4525634</v>
      </c>
      <c r="L17" s="60">
        <v>2148843</v>
      </c>
      <c r="M17" s="60">
        <v>2271943</v>
      </c>
      <c r="N17" s="60">
        <v>8946420</v>
      </c>
      <c r="O17" s="60"/>
      <c r="P17" s="60"/>
      <c r="Q17" s="60"/>
      <c r="R17" s="60"/>
      <c r="S17" s="60"/>
      <c r="T17" s="60"/>
      <c r="U17" s="60"/>
      <c r="V17" s="60"/>
      <c r="W17" s="60">
        <v>14575867</v>
      </c>
      <c r="X17" s="60">
        <v>38233656</v>
      </c>
      <c r="Y17" s="60">
        <v>-23657789</v>
      </c>
      <c r="Z17" s="140">
        <v>-61.88</v>
      </c>
      <c r="AA17" s="155">
        <v>61450600</v>
      </c>
    </row>
    <row r="18" spans="1:27" ht="12.75">
      <c r="A18" s="138" t="s">
        <v>87</v>
      </c>
      <c r="B18" s="136"/>
      <c r="C18" s="155"/>
      <c r="D18" s="155"/>
      <c r="E18" s="156">
        <v>77654277</v>
      </c>
      <c r="F18" s="60">
        <v>77654277</v>
      </c>
      <c r="G18" s="60"/>
      <c r="H18" s="60"/>
      <c r="I18" s="60"/>
      <c r="J18" s="60"/>
      <c r="K18" s="60">
        <v>2355</v>
      </c>
      <c r="L18" s="60"/>
      <c r="M18" s="60"/>
      <c r="N18" s="60">
        <v>2355</v>
      </c>
      <c r="O18" s="60"/>
      <c r="P18" s="60"/>
      <c r="Q18" s="60"/>
      <c r="R18" s="60"/>
      <c r="S18" s="60"/>
      <c r="T18" s="60"/>
      <c r="U18" s="60"/>
      <c r="V18" s="60"/>
      <c r="W18" s="60">
        <v>2355</v>
      </c>
      <c r="X18" s="60"/>
      <c r="Y18" s="60">
        <v>2355</v>
      </c>
      <c r="Z18" s="140">
        <v>0</v>
      </c>
      <c r="AA18" s="155">
        <v>77654277</v>
      </c>
    </row>
    <row r="19" spans="1:27" ht="12.75">
      <c r="A19" s="135" t="s">
        <v>88</v>
      </c>
      <c r="B19" s="142"/>
      <c r="C19" s="153">
        <f aca="true" t="shared" si="3" ref="C19:Y19">SUM(C20:C23)</f>
        <v>1782016216</v>
      </c>
      <c r="D19" s="153">
        <f>SUM(D20:D23)</f>
        <v>0</v>
      </c>
      <c r="E19" s="154">
        <f t="shared" si="3"/>
        <v>1779266399</v>
      </c>
      <c r="F19" s="100">
        <f t="shared" si="3"/>
        <v>1779266399</v>
      </c>
      <c r="G19" s="100">
        <f t="shared" si="3"/>
        <v>229588493</v>
      </c>
      <c r="H19" s="100">
        <f t="shared" si="3"/>
        <v>155103582</v>
      </c>
      <c r="I19" s="100">
        <f t="shared" si="3"/>
        <v>111828560</v>
      </c>
      <c r="J19" s="100">
        <f t="shared" si="3"/>
        <v>496520635</v>
      </c>
      <c r="K19" s="100">
        <f t="shared" si="3"/>
        <v>144990712</v>
      </c>
      <c r="L19" s="100">
        <f t="shared" si="3"/>
        <v>150469442</v>
      </c>
      <c r="M19" s="100">
        <f t="shared" si="3"/>
        <v>227463565</v>
      </c>
      <c r="N19" s="100">
        <f t="shared" si="3"/>
        <v>522923719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1019444354</v>
      </c>
      <c r="X19" s="100">
        <f t="shared" si="3"/>
        <v>890964337</v>
      </c>
      <c r="Y19" s="100">
        <f t="shared" si="3"/>
        <v>128480017</v>
      </c>
      <c r="Z19" s="137">
        <f>+IF(X19&lt;&gt;0,+(Y19/X19)*100,0)</f>
        <v>14.420332179917544</v>
      </c>
      <c r="AA19" s="153">
        <f>SUM(AA20:AA23)</f>
        <v>1779266399</v>
      </c>
    </row>
    <row r="20" spans="1:27" ht="12.75">
      <c r="A20" s="138" t="s">
        <v>89</v>
      </c>
      <c r="B20" s="136"/>
      <c r="C20" s="155">
        <v>926743207</v>
      </c>
      <c r="D20" s="155"/>
      <c r="E20" s="156">
        <v>948069059</v>
      </c>
      <c r="F20" s="60">
        <v>948069059</v>
      </c>
      <c r="G20" s="60">
        <v>111602000</v>
      </c>
      <c r="H20" s="60">
        <v>88742988</v>
      </c>
      <c r="I20" s="60">
        <v>62197479</v>
      </c>
      <c r="J20" s="60">
        <v>262542467</v>
      </c>
      <c r="K20" s="60">
        <v>75252416</v>
      </c>
      <c r="L20" s="60">
        <v>78521580</v>
      </c>
      <c r="M20" s="60">
        <v>91426808</v>
      </c>
      <c r="N20" s="60">
        <v>245200804</v>
      </c>
      <c r="O20" s="60"/>
      <c r="P20" s="60"/>
      <c r="Q20" s="60"/>
      <c r="R20" s="60"/>
      <c r="S20" s="60"/>
      <c r="T20" s="60"/>
      <c r="U20" s="60"/>
      <c r="V20" s="60"/>
      <c r="W20" s="60">
        <v>507743271</v>
      </c>
      <c r="X20" s="60">
        <v>489438002</v>
      </c>
      <c r="Y20" s="60">
        <v>18305269</v>
      </c>
      <c r="Z20" s="140">
        <v>3.74</v>
      </c>
      <c r="AA20" s="155">
        <v>948069059</v>
      </c>
    </row>
    <row r="21" spans="1:27" ht="12.75">
      <c r="A21" s="138" t="s">
        <v>90</v>
      </c>
      <c r="B21" s="136"/>
      <c r="C21" s="155">
        <v>338708216</v>
      </c>
      <c r="D21" s="155"/>
      <c r="E21" s="156">
        <v>345391302</v>
      </c>
      <c r="F21" s="60">
        <v>345391302</v>
      </c>
      <c r="G21" s="60">
        <v>34284616</v>
      </c>
      <c r="H21" s="60">
        <v>26266724</v>
      </c>
      <c r="I21" s="60">
        <v>21246949</v>
      </c>
      <c r="J21" s="60">
        <v>81798289</v>
      </c>
      <c r="K21" s="60">
        <v>27615432</v>
      </c>
      <c r="L21" s="60">
        <v>35611311</v>
      </c>
      <c r="M21" s="60">
        <v>59006185</v>
      </c>
      <c r="N21" s="60">
        <v>122232928</v>
      </c>
      <c r="O21" s="60"/>
      <c r="P21" s="60"/>
      <c r="Q21" s="60"/>
      <c r="R21" s="60"/>
      <c r="S21" s="60"/>
      <c r="T21" s="60"/>
      <c r="U21" s="60"/>
      <c r="V21" s="60"/>
      <c r="W21" s="60">
        <v>204031217</v>
      </c>
      <c r="X21" s="60">
        <v>164753120</v>
      </c>
      <c r="Y21" s="60">
        <v>39278097</v>
      </c>
      <c r="Z21" s="140">
        <v>23.84</v>
      </c>
      <c r="AA21" s="155">
        <v>345391302</v>
      </c>
    </row>
    <row r="22" spans="1:27" ht="12.75">
      <c r="A22" s="138" t="s">
        <v>91</v>
      </c>
      <c r="B22" s="136"/>
      <c r="C22" s="157">
        <v>308720702</v>
      </c>
      <c r="D22" s="157"/>
      <c r="E22" s="158">
        <v>218300694</v>
      </c>
      <c r="F22" s="159">
        <v>218300694</v>
      </c>
      <c r="G22" s="159">
        <v>37254425</v>
      </c>
      <c r="H22" s="159">
        <v>28783119</v>
      </c>
      <c r="I22" s="159">
        <v>17157626</v>
      </c>
      <c r="J22" s="159">
        <v>83195170</v>
      </c>
      <c r="K22" s="159">
        <v>31101838</v>
      </c>
      <c r="L22" s="159">
        <v>25081824</v>
      </c>
      <c r="M22" s="159">
        <v>36612367</v>
      </c>
      <c r="N22" s="159">
        <v>92796029</v>
      </c>
      <c r="O22" s="159"/>
      <c r="P22" s="159"/>
      <c r="Q22" s="159"/>
      <c r="R22" s="159"/>
      <c r="S22" s="159"/>
      <c r="T22" s="159"/>
      <c r="U22" s="159"/>
      <c r="V22" s="159"/>
      <c r="W22" s="159">
        <v>175991199</v>
      </c>
      <c r="X22" s="159"/>
      <c r="Y22" s="159">
        <v>175991199</v>
      </c>
      <c r="Z22" s="141">
        <v>0</v>
      </c>
      <c r="AA22" s="157">
        <v>218300694</v>
      </c>
    </row>
    <row r="23" spans="1:27" ht="12.75">
      <c r="A23" s="138" t="s">
        <v>92</v>
      </c>
      <c r="B23" s="136"/>
      <c r="C23" s="155">
        <v>207844091</v>
      </c>
      <c r="D23" s="155"/>
      <c r="E23" s="156">
        <v>267505344</v>
      </c>
      <c r="F23" s="60">
        <v>267505344</v>
      </c>
      <c r="G23" s="60">
        <v>46447452</v>
      </c>
      <c r="H23" s="60">
        <v>11310751</v>
      </c>
      <c r="I23" s="60">
        <v>11226506</v>
      </c>
      <c r="J23" s="60">
        <v>68984709</v>
      </c>
      <c r="K23" s="60">
        <v>11021026</v>
      </c>
      <c r="L23" s="60">
        <v>11254727</v>
      </c>
      <c r="M23" s="60">
        <v>40418205</v>
      </c>
      <c r="N23" s="60">
        <v>62693958</v>
      </c>
      <c r="O23" s="60"/>
      <c r="P23" s="60"/>
      <c r="Q23" s="60"/>
      <c r="R23" s="60"/>
      <c r="S23" s="60"/>
      <c r="T23" s="60"/>
      <c r="U23" s="60"/>
      <c r="V23" s="60"/>
      <c r="W23" s="60">
        <v>131678667</v>
      </c>
      <c r="X23" s="60">
        <v>236773215</v>
      </c>
      <c r="Y23" s="60">
        <v>-105094548</v>
      </c>
      <c r="Z23" s="140">
        <v>-44.39</v>
      </c>
      <c r="AA23" s="155">
        <v>267505344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28293260</v>
      </c>
      <c r="F24" s="100">
        <v>28293260</v>
      </c>
      <c r="G24" s="100"/>
      <c r="H24" s="100"/>
      <c r="I24" s="100"/>
      <c r="J24" s="100"/>
      <c r="K24" s="100"/>
      <c r="L24" s="100"/>
      <c r="M24" s="100">
        <v>50156</v>
      </c>
      <c r="N24" s="100">
        <v>50156</v>
      </c>
      <c r="O24" s="100"/>
      <c r="P24" s="100"/>
      <c r="Q24" s="100"/>
      <c r="R24" s="100"/>
      <c r="S24" s="100"/>
      <c r="T24" s="100"/>
      <c r="U24" s="100"/>
      <c r="V24" s="100"/>
      <c r="W24" s="100">
        <v>50156</v>
      </c>
      <c r="X24" s="100">
        <v>75639</v>
      </c>
      <c r="Y24" s="100">
        <v>-25483</v>
      </c>
      <c r="Z24" s="137">
        <v>-33.69</v>
      </c>
      <c r="AA24" s="153">
        <v>28293260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3034229812</v>
      </c>
      <c r="D25" s="168">
        <f>+D5+D9+D15+D19+D24</f>
        <v>0</v>
      </c>
      <c r="E25" s="169">
        <f t="shared" si="4"/>
        <v>3089006560</v>
      </c>
      <c r="F25" s="73">
        <f t="shared" si="4"/>
        <v>3089006560</v>
      </c>
      <c r="G25" s="73">
        <f t="shared" si="4"/>
        <v>354726586</v>
      </c>
      <c r="H25" s="73">
        <f t="shared" si="4"/>
        <v>219003045</v>
      </c>
      <c r="I25" s="73">
        <f t="shared" si="4"/>
        <v>175774246</v>
      </c>
      <c r="J25" s="73">
        <f t="shared" si="4"/>
        <v>749503877</v>
      </c>
      <c r="K25" s="73">
        <f t="shared" si="4"/>
        <v>212671504</v>
      </c>
      <c r="L25" s="73">
        <f t="shared" si="4"/>
        <v>212472468</v>
      </c>
      <c r="M25" s="73">
        <f t="shared" si="4"/>
        <v>357180580</v>
      </c>
      <c r="N25" s="73">
        <f t="shared" si="4"/>
        <v>782324552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1531828429</v>
      </c>
      <c r="X25" s="73">
        <f t="shared" si="4"/>
        <v>1438869029</v>
      </c>
      <c r="Y25" s="73">
        <f t="shared" si="4"/>
        <v>92959400</v>
      </c>
      <c r="Z25" s="170">
        <f>+IF(X25&lt;&gt;0,+(Y25/X25)*100,0)</f>
        <v>6.460588012281137</v>
      </c>
      <c r="AA25" s="168">
        <f>+AA5+AA9+AA15+AA19+AA24</f>
        <v>3089006560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814346368</v>
      </c>
      <c r="D28" s="153">
        <f>SUM(D29:D31)</f>
        <v>0</v>
      </c>
      <c r="E28" s="154">
        <f t="shared" si="5"/>
        <v>753268202</v>
      </c>
      <c r="F28" s="100">
        <f t="shared" si="5"/>
        <v>753268202</v>
      </c>
      <c r="G28" s="100">
        <f t="shared" si="5"/>
        <v>39336966</v>
      </c>
      <c r="H28" s="100">
        <f t="shared" si="5"/>
        <v>37117487</v>
      </c>
      <c r="I28" s="100">
        <f t="shared" si="5"/>
        <v>51127021</v>
      </c>
      <c r="J28" s="100">
        <f t="shared" si="5"/>
        <v>127581474</v>
      </c>
      <c r="K28" s="100">
        <f t="shared" si="5"/>
        <v>38622122</v>
      </c>
      <c r="L28" s="100">
        <f t="shared" si="5"/>
        <v>48008791</v>
      </c>
      <c r="M28" s="100">
        <f t="shared" si="5"/>
        <v>38532150</v>
      </c>
      <c r="N28" s="100">
        <f t="shared" si="5"/>
        <v>125163063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252744537</v>
      </c>
      <c r="X28" s="100">
        <f t="shared" si="5"/>
        <v>290473427</v>
      </c>
      <c r="Y28" s="100">
        <f t="shared" si="5"/>
        <v>-37728890</v>
      </c>
      <c r="Z28" s="137">
        <f>+IF(X28&lt;&gt;0,+(Y28/X28)*100,0)</f>
        <v>-12.988757832226765</v>
      </c>
      <c r="AA28" s="153">
        <f>SUM(AA29:AA31)</f>
        <v>753268202</v>
      </c>
    </row>
    <row r="29" spans="1:27" ht="12.75">
      <c r="A29" s="138" t="s">
        <v>75</v>
      </c>
      <c r="B29" s="136"/>
      <c r="C29" s="155">
        <v>84600117</v>
      </c>
      <c r="D29" s="155"/>
      <c r="E29" s="156">
        <v>84105333</v>
      </c>
      <c r="F29" s="60">
        <v>84105333</v>
      </c>
      <c r="G29" s="60">
        <v>6250783</v>
      </c>
      <c r="H29" s="60">
        <v>8125757</v>
      </c>
      <c r="I29" s="60">
        <v>8207819</v>
      </c>
      <c r="J29" s="60">
        <v>22584359</v>
      </c>
      <c r="K29" s="60">
        <v>5024463</v>
      </c>
      <c r="L29" s="60">
        <v>8460558</v>
      </c>
      <c r="M29" s="60">
        <v>6977197</v>
      </c>
      <c r="N29" s="60">
        <v>20462218</v>
      </c>
      <c r="O29" s="60"/>
      <c r="P29" s="60"/>
      <c r="Q29" s="60"/>
      <c r="R29" s="60"/>
      <c r="S29" s="60"/>
      <c r="T29" s="60"/>
      <c r="U29" s="60"/>
      <c r="V29" s="60"/>
      <c r="W29" s="60">
        <v>43046577</v>
      </c>
      <c r="X29" s="60">
        <v>36055202</v>
      </c>
      <c r="Y29" s="60">
        <v>6991375</v>
      </c>
      <c r="Z29" s="140">
        <v>19.39</v>
      </c>
      <c r="AA29" s="155">
        <v>84105333</v>
      </c>
    </row>
    <row r="30" spans="1:27" ht="12.75">
      <c r="A30" s="138" t="s">
        <v>76</v>
      </c>
      <c r="B30" s="136"/>
      <c r="C30" s="157">
        <v>414559387</v>
      </c>
      <c r="D30" s="157"/>
      <c r="E30" s="158">
        <v>661555404</v>
      </c>
      <c r="F30" s="159">
        <v>661555404</v>
      </c>
      <c r="G30" s="159">
        <v>13358265</v>
      </c>
      <c r="H30" s="159">
        <v>16665640</v>
      </c>
      <c r="I30" s="159">
        <v>28514509</v>
      </c>
      <c r="J30" s="159">
        <v>58538414</v>
      </c>
      <c r="K30" s="159">
        <v>21152711</v>
      </c>
      <c r="L30" s="159">
        <v>20830223</v>
      </c>
      <c r="M30" s="159">
        <v>19744089</v>
      </c>
      <c r="N30" s="159">
        <v>61727023</v>
      </c>
      <c r="O30" s="159"/>
      <c r="P30" s="159"/>
      <c r="Q30" s="159"/>
      <c r="R30" s="159"/>
      <c r="S30" s="159"/>
      <c r="T30" s="159"/>
      <c r="U30" s="159"/>
      <c r="V30" s="159"/>
      <c r="W30" s="159">
        <v>120265437</v>
      </c>
      <c r="X30" s="159">
        <v>248894082</v>
      </c>
      <c r="Y30" s="159">
        <v>-128628645</v>
      </c>
      <c r="Z30" s="141">
        <v>-51.68</v>
      </c>
      <c r="AA30" s="157">
        <v>661555404</v>
      </c>
    </row>
    <row r="31" spans="1:27" ht="12.75">
      <c r="A31" s="138" t="s">
        <v>77</v>
      </c>
      <c r="B31" s="136"/>
      <c r="C31" s="155">
        <v>315186864</v>
      </c>
      <c r="D31" s="155"/>
      <c r="E31" s="156">
        <v>7607465</v>
      </c>
      <c r="F31" s="60">
        <v>7607465</v>
      </c>
      <c r="G31" s="60">
        <v>19727918</v>
      </c>
      <c r="H31" s="60">
        <v>12326090</v>
      </c>
      <c r="I31" s="60">
        <v>14404693</v>
      </c>
      <c r="J31" s="60">
        <v>46458701</v>
      </c>
      <c r="K31" s="60">
        <v>12444948</v>
      </c>
      <c r="L31" s="60">
        <v>18718010</v>
      </c>
      <c r="M31" s="60">
        <v>11810864</v>
      </c>
      <c r="N31" s="60">
        <v>42973822</v>
      </c>
      <c r="O31" s="60"/>
      <c r="P31" s="60"/>
      <c r="Q31" s="60"/>
      <c r="R31" s="60"/>
      <c r="S31" s="60"/>
      <c r="T31" s="60"/>
      <c r="U31" s="60"/>
      <c r="V31" s="60"/>
      <c r="W31" s="60">
        <v>89432523</v>
      </c>
      <c r="X31" s="60">
        <v>5524143</v>
      </c>
      <c r="Y31" s="60">
        <v>83908380</v>
      </c>
      <c r="Z31" s="140">
        <v>1518.94</v>
      </c>
      <c r="AA31" s="155">
        <v>7607465</v>
      </c>
    </row>
    <row r="32" spans="1:27" ht="12.75">
      <c r="A32" s="135" t="s">
        <v>78</v>
      </c>
      <c r="B32" s="136"/>
      <c r="C32" s="153">
        <f aca="true" t="shared" si="6" ref="C32:Y32">SUM(C33:C37)</f>
        <v>435727122</v>
      </c>
      <c r="D32" s="153">
        <f>SUM(D33:D37)</f>
        <v>0</v>
      </c>
      <c r="E32" s="154">
        <f t="shared" si="6"/>
        <v>240755796</v>
      </c>
      <c r="F32" s="100">
        <f t="shared" si="6"/>
        <v>240755796</v>
      </c>
      <c r="G32" s="100">
        <f t="shared" si="6"/>
        <v>23437922</v>
      </c>
      <c r="H32" s="100">
        <f t="shared" si="6"/>
        <v>28579899</v>
      </c>
      <c r="I32" s="100">
        <f t="shared" si="6"/>
        <v>31261758</v>
      </c>
      <c r="J32" s="100">
        <f t="shared" si="6"/>
        <v>83279579</v>
      </c>
      <c r="K32" s="100">
        <f t="shared" si="6"/>
        <v>25983950</v>
      </c>
      <c r="L32" s="100">
        <f t="shared" si="6"/>
        <v>34079517</v>
      </c>
      <c r="M32" s="100">
        <f t="shared" si="6"/>
        <v>22925394</v>
      </c>
      <c r="N32" s="100">
        <f t="shared" si="6"/>
        <v>82988861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166268440</v>
      </c>
      <c r="X32" s="100">
        <f t="shared" si="6"/>
        <v>78775312</v>
      </c>
      <c r="Y32" s="100">
        <f t="shared" si="6"/>
        <v>87493128</v>
      </c>
      <c r="Z32" s="137">
        <f>+IF(X32&lt;&gt;0,+(Y32/X32)*100,0)</f>
        <v>111.066685461049</v>
      </c>
      <c r="AA32" s="153">
        <f>SUM(AA33:AA37)</f>
        <v>240755796</v>
      </c>
    </row>
    <row r="33" spans="1:27" ht="12.75">
      <c r="A33" s="138" t="s">
        <v>79</v>
      </c>
      <c r="B33" s="136"/>
      <c r="C33" s="155">
        <v>56876754</v>
      </c>
      <c r="D33" s="155"/>
      <c r="E33" s="156">
        <v>103178790</v>
      </c>
      <c r="F33" s="60">
        <v>103178790</v>
      </c>
      <c r="G33" s="60">
        <v>2006276</v>
      </c>
      <c r="H33" s="60">
        <v>4353725</v>
      </c>
      <c r="I33" s="60">
        <v>4902918</v>
      </c>
      <c r="J33" s="60">
        <v>11262919</v>
      </c>
      <c r="K33" s="60">
        <v>4392930</v>
      </c>
      <c r="L33" s="60">
        <v>5156215</v>
      </c>
      <c r="M33" s="60">
        <v>4491337</v>
      </c>
      <c r="N33" s="60">
        <v>14040482</v>
      </c>
      <c r="O33" s="60"/>
      <c r="P33" s="60"/>
      <c r="Q33" s="60"/>
      <c r="R33" s="60"/>
      <c r="S33" s="60"/>
      <c r="T33" s="60"/>
      <c r="U33" s="60"/>
      <c r="V33" s="60"/>
      <c r="W33" s="60">
        <v>25303401</v>
      </c>
      <c r="X33" s="60">
        <v>18687345</v>
      </c>
      <c r="Y33" s="60">
        <v>6616056</v>
      </c>
      <c r="Z33" s="140">
        <v>35.4</v>
      </c>
      <c r="AA33" s="155">
        <v>103178790</v>
      </c>
    </row>
    <row r="34" spans="1:27" ht="12.75">
      <c r="A34" s="138" t="s">
        <v>80</v>
      </c>
      <c r="B34" s="136"/>
      <c r="C34" s="155">
        <v>134682977</v>
      </c>
      <c r="D34" s="155"/>
      <c r="E34" s="156">
        <v>103911240</v>
      </c>
      <c r="F34" s="60">
        <v>103911240</v>
      </c>
      <c r="G34" s="60">
        <v>5654622</v>
      </c>
      <c r="H34" s="60">
        <v>7018546</v>
      </c>
      <c r="I34" s="60">
        <v>7824154</v>
      </c>
      <c r="J34" s="60">
        <v>20497322</v>
      </c>
      <c r="K34" s="60">
        <v>6935483</v>
      </c>
      <c r="L34" s="60">
        <v>8470001</v>
      </c>
      <c r="M34" s="60">
        <v>7242018</v>
      </c>
      <c r="N34" s="60">
        <v>22647502</v>
      </c>
      <c r="O34" s="60"/>
      <c r="P34" s="60"/>
      <c r="Q34" s="60"/>
      <c r="R34" s="60"/>
      <c r="S34" s="60"/>
      <c r="T34" s="60"/>
      <c r="U34" s="60"/>
      <c r="V34" s="60"/>
      <c r="W34" s="60">
        <v>43144824</v>
      </c>
      <c r="X34" s="60">
        <v>43025464</v>
      </c>
      <c r="Y34" s="60">
        <v>119360</v>
      </c>
      <c r="Z34" s="140">
        <v>0.28</v>
      </c>
      <c r="AA34" s="155">
        <v>103911240</v>
      </c>
    </row>
    <row r="35" spans="1:27" ht="12.75">
      <c r="A35" s="138" t="s">
        <v>81</v>
      </c>
      <c r="B35" s="136"/>
      <c r="C35" s="155">
        <v>234414178</v>
      </c>
      <c r="D35" s="155"/>
      <c r="E35" s="156"/>
      <c r="F35" s="60"/>
      <c r="G35" s="60">
        <v>15441649</v>
      </c>
      <c r="H35" s="60">
        <v>16838315</v>
      </c>
      <c r="I35" s="60">
        <v>18076925</v>
      </c>
      <c r="J35" s="60">
        <v>50356889</v>
      </c>
      <c r="K35" s="60">
        <v>14286672</v>
      </c>
      <c r="L35" s="60">
        <v>20075303</v>
      </c>
      <c r="M35" s="60">
        <v>10836812</v>
      </c>
      <c r="N35" s="60">
        <v>45198787</v>
      </c>
      <c r="O35" s="60"/>
      <c r="P35" s="60"/>
      <c r="Q35" s="60"/>
      <c r="R35" s="60"/>
      <c r="S35" s="60"/>
      <c r="T35" s="60"/>
      <c r="U35" s="60"/>
      <c r="V35" s="60"/>
      <c r="W35" s="60">
        <v>95555676</v>
      </c>
      <c r="X35" s="60"/>
      <c r="Y35" s="60">
        <v>95555676</v>
      </c>
      <c r="Z35" s="140">
        <v>0</v>
      </c>
      <c r="AA35" s="155"/>
    </row>
    <row r="36" spans="1:27" ht="12.75">
      <c r="A36" s="138" t="s">
        <v>82</v>
      </c>
      <c r="B36" s="136"/>
      <c r="C36" s="155">
        <v>9478624</v>
      </c>
      <c r="D36" s="155"/>
      <c r="E36" s="156">
        <v>13704393</v>
      </c>
      <c r="F36" s="60">
        <v>13704393</v>
      </c>
      <c r="G36" s="60">
        <v>335375</v>
      </c>
      <c r="H36" s="60">
        <v>369313</v>
      </c>
      <c r="I36" s="60">
        <v>457761</v>
      </c>
      <c r="J36" s="60">
        <v>1162449</v>
      </c>
      <c r="K36" s="60">
        <v>368865</v>
      </c>
      <c r="L36" s="60">
        <v>377998</v>
      </c>
      <c r="M36" s="60">
        <v>355227</v>
      </c>
      <c r="N36" s="60">
        <v>1102090</v>
      </c>
      <c r="O36" s="60"/>
      <c r="P36" s="60"/>
      <c r="Q36" s="60"/>
      <c r="R36" s="60"/>
      <c r="S36" s="60"/>
      <c r="T36" s="60"/>
      <c r="U36" s="60"/>
      <c r="V36" s="60"/>
      <c r="W36" s="60">
        <v>2264539</v>
      </c>
      <c r="X36" s="60">
        <v>4639167</v>
      </c>
      <c r="Y36" s="60">
        <v>-2374628</v>
      </c>
      <c r="Z36" s="140">
        <v>-51.19</v>
      </c>
      <c r="AA36" s="155">
        <v>13704393</v>
      </c>
    </row>
    <row r="37" spans="1:27" ht="12.75">
      <c r="A37" s="138" t="s">
        <v>83</v>
      </c>
      <c r="B37" s="136"/>
      <c r="C37" s="157">
        <v>274589</v>
      </c>
      <c r="D37" s="157"/>
      <c r="E37" s="158">
        <v>19961373</v>
      </c>
      <c r="F37" s="159">
        <v>19961373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12423336</v>
      </c>
      <c r="Y37" s="159">
        <v>-12423336</v>
      </c>
      <c r="Z37" s="141">
        <v>-100</v>
      </c>
      <c r="AA37" s="157">
        <v>19961373</v>
      </c>
    </row>
    <row r="38" spans="1:27" ht="12.75">
      <c r="A38" s="135" t="s">
        <v>84</v>
      </c>
      <c r="B38" s="142"/>
      <c r="C38" s="153">
        <f aca="true" t="shared" si="7" ref="C38:Y38">SUM(C39:C41)</f>
        <v>93831848</v>
      </c>
      <c r="D38" s="153">
        <f>SUM(D39:D41)</f>
        <v>0</v>
      </c>
      <c r="E38" s="154">
        <f t="shared" si="7"/>
        <v>258227078</v>
      </c>
      <c r="F38" s="100">
        <f t="shared" si="7"/>
        <v>258227078</v>
      </c>
      <c r="G38" s="100">
        <f t="shared" si="7"/>
        <v>8387304</v>
      </c>
      <c r="H38" s="100">
        <f t="shared" si="7"/>
        <v>9278988</v>
      </c>
      <c r="I38" s="100">
        <f t="shared" si="7"/>
        <v>9278129</v>
      </c>
      <c r="J38" s="100">
        <f t="shared" si="7"/>
        <v>26944421</v>
      </c>
      <c r="K38" s="100">
        <f t="shared" si="7"/>
        <v>8952197</v>
      </c>
      <c r="L38" s="100">
        <f t="shared" si="7"/>
        <v>8796765</v>
      </c>
      <c r="M38" s="100">
        <f t="shared" si="7"/>
        <v>7990195</v>
      </c>
      <c r="N38" s="100">
        <f t="shared" si="7"/>
        <v>25739157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52683578</v>
      </c>
      <c r="X38" s="100">
        <f t="shared" si="7"/>
        <v>157913662</v>
      </c>
      <c r="Y38" s="100">
        <f t="shared" si="7"/>
        <v>-105230084</v>
      </c>
      <c r="Z38" s="137">
        <f>+IF(X38&lt;&gt;0,+(Y38/X38)*100,0)</f>
        <v>-66.63773271244891</v>
      </c>
      <c r="AA38" s="153">
        <f>SUM(AA39:AA41)</f>
        <v>258227078</v>
      </c>
    </row>
    <row r="39" spans="1:27" ht="12.75">
      <c r="A39" s="138" t="s">
        <v>85</v>
      </c>
      <c r="B39" s="136"/>
      <c r="C39" s="155">
        <v>40869623</v>
      </c>
      <c r="D39" s="155"/>
      <c r="E39" s="156">
        <v>73145779</v>
      </c>
      <c r="F39" s="60">
        <v>73145779</v>
      </c>
      <c r="G39" s="60">
        <v>5534705</v>
      </c>
      <c r="H39" s="60">
        <v>5219498</v>
      </c>
      <c r="I39" s="60">
        <v>5535984</v>
      </c>
      <c r="J39" s="60">
        <v>16290187</v>
      </c>
      <c r="K39" s="60">
        <v>5293745</v>
      </c>
      <c r="L39" s="60">
        <v>5193262</v>
      </c>
      <c r="M39" s="60">
        <v>4777280</v>
      </c>
      <c r="N39" s="60">
        <v>15264287</v>
      </c>
      <c r="O39" s="60"/>
      <c r="P39" s="60"/>
      <c r="Q39" s="60"/>
      <c r="R39" s="60"/>
      <c r="S39" s="60"/>
      <c r="T39" s="60"/>
      <c r="U39" s="60"/>
      <c r="V39" s="60"/>
      <c r="W39" s="60">
        <v>31554474</v>
      </c>
      <c r="X39" s="60">
        <v>19831732</v>
      </c>
      <c r="Y39" s="60">
        <v>11722742</v>
      </c>
      <c r="Z39" s="140">
        <v>59.11</v>
      </c>
      <c r="AA39" s="155">
        <v>73145779</v>
      </c>
    </row>
    <row r="40" spans="1:27" ht="12.75">
      <c r="A40" s="138" t="s">
        <v>86</v>
      </c>
      <c r="B40" s="136"/>
      <c r="C40" s="155">
        <v>52907584</v>
      </c>
      <c r="D40" s="155"/>
      <c r="E40" s="156">
        <v>177086307</v>
      </c>
      <c r="F40" s="60">
        <v>177086307</v>
      </c>
      <c r="G40" s="60">
        <v>2852599</v>
      </c>
      <c r="H40" s="60">
        <v>4059490</v>
      </c>
      <c r="I40" s="60">
        <v>3742145</v>
      </c>
      <c r="J40" s="60">
        <v>10654234</v>
      </c>
      <c r="K40" s="60">
        <v>3658452</v>
      </c>
      <c r="L40" s="60">
        <v>3603503</v>
      </c>
      <c r="M40" s="60">
        <v>3212915</v>
      </c>
      <c r="N40" s="60">
        <v>10474870</v>
      </c>
      <c r="O40" s="60"/>
      <c r="P40" s="60"/>
      <c r="Q40" s="60"/>
      <c r="R40" s="60"/>
      <c r="S40" s="60"/>
      <c r="T40" s="60"/>
      <c r="U40" s="60"/>
      <c r="V40" s="60"/>
      <c r="W40" s="60">
        <v>21129104</v>
      </c>
      <c r="X40" s="60">
        <v>133438932</v>
      </c>
      <c r="Y40" s="60">
        <v>-112309828</v>
      </c>
      <c r="Z40" s="140">
        <v>-84.17</v>
      </c>
      <c r="AA40" s="155">
        <v>177086307</v>
      </c>
    </row>
    <row r="41" spans="1:27" ht="12.75">
      <c r="A41" s="138" t="s">
        <v>87</v>
      </c>
      <c r="B41" s="136"/>
      <c r="C41" s="155">
        <v>54641</v>
      </c>
      <c r="D41" s="155"/>
      <c r="E41" s="156">
        <v>7994992</v>
      </c>
      <c r="F41" s="60">
        <v>7994992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4642998</v>
      </c>
      <c r="Y41" s="60">
        <v>-4642998</v>
      </c>
      <c r="Z41" s="140">
        <v>-100</v>
      </c>
      <c r="AA41" s="155">
        <v>7994992</v>
      </c>
    </row>
    <row r="42" spans="1:27" ht="12.75">
      <c r="A42" s="135" t="s">
        <v>88</v>
      </c>
      <c r="B42" s="142"/>
      <c r="C42" s="153">
        <f aca="true" t="shared" si="8" ref="C42:Y42">SUM(C43:C46)</f>
        <v>1465621141</v>
      </c>
      <c r="D42" s="153">
        <f>SUM(D43:D46)</f>
        <v>0</v>
      </c>
      <c r="E42" s="154">
        <f t="shared" si="8"/>
        <v>1432484499</v>
      </c>
      <c r="F42" s="100">
        <f t="shared" si="8"/>
        <v>1432484499</v>
      </c>
      <c r="G42" s="100">
        <f t="shared" si="8"/>
        <v>121447004</v>
      </c>
      <c r="H42" s="100">
        <f t="shared" si="8"/>
        <v>146237779</v>
      </c>
      <c r="I42" s="100">
        <f t="shared" si="8"/>
        <v>58762884</v>
      </c>
      <c r="J42" s="100">
        <f t="shared" si="8"/>
        <v>326447667</v>
      </c>
      <c r="K42" s="100">
        <f t="shared" si="8"/>
        <v>112995155</v>
      </c>
      <c r="L42" s="100">
        <f t="shared" si="8"/>
        <v>120949869</v>
      </c>
      <c r="M42" s="100">
        <f t="shared" si="8"/>
        <v>107327540</v>
      </c>
      <c r="N42" s="100">
        <f t="shared" si="8"/>
        <v>341272564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667720231</v>
      </c>
      <c r="X42" s="100">
        <f t="shared" si="8"/>
        <v>716873350</v>
      </c>
      <c r="Y42" s="100">
        <f t="shared" si="8"/>
        <v>-49153119</v>
      </c>
      <c r="Z42" s="137">
        <f>+IF(X42&lt;&gt;0,+(Y42/X42)*100,0)</f>
        <v>-6.856597333406242</v>
      </c>
      <c r="AA42" s="153">
        <f>SUM(AA43:AA46)</f>
        <v>1432484499</v>
      </c>
    </row>
    <row r="43" spans="1:27" ht="12.75">
      <c r="A43" s="138" t="s">
        <v>89</v>
      </c>
      <c r="B43" s="136"/>
      <c r="C43" s="155">
        <v>814471091</v>
      </c>
      <c r="D43" s="155"/>
      <c r="E43" s="156">
        <v>880253898</v>
      </c>
      <c r="F43" s="60">
        <v>880253898</v>
      </c>
      <c r="G43" s="60">
        <v>90671249</v>
      </c>
      <c r="H43" s="60">
        <v>91535043</v>
      </c>
      <c r="I43" s="60">
        <v>6437714</v>
      </c>
      <c r="J43" s="60">
        <v>188644006</v>
      </c>
      <c r="K43" s="60">
        <v>54898105</v>
      </c>
      <c r="L43" s="60">
        <v>66283800</v>
      </c>
      <c r="M43" s="60">
        <v>54561003</v>
      </c>
      <c r="N43" s="60">
        <v>175742908</v>
      </c>
      <c r="O43" s="60"/>
      <c r="P43" s="60"/>
      <c r="Q43" s="60"/>
      <c r="R43" s="60"/>
      <c r="S43" s="60"/>
      <c r="T43" s="60"/>
      <c r="U43" s="60"/>
      <c r="V43" s="60"/>
      <c r="W43" s="60">
        <v>364386914</v>
      </c>
      <c r="X43" s="60">
        <v>417488366</v>
      </c>
      <c r="Y43" s="60">
        <v>-53101452</v>
      </c>
      <c r="Z43" s="140">
        <v>-12.72</v>
      </c>
      <c r="AA43" s="155">
        <v>880253898</v>
      </c>
    </row>
    <row r="44" spans="1:27" ht="12.75">
      <c r="A44" s="138" t="s">
        <v>90</v>
      </c>
      <c r="B44" s="136"/>
      <c r="C44" s="155">
        <v>338928735</v>
      </c>
      <c r="D44" s="155"/>
      <c r="E44" s="156">
        <v>356902290</v>
      </c>
      <c r="F44" s="60">
        <v>356902290</v>
      </c>
      <c r="G44" s="60">
        <v>23970472</v>
      </c>
      <c r="H44" s="60">
        <v>37338184</v>
      </c>
      <c r="I44" s="60">
        <v>36525367</v>
      </c>
      <c r="J44" s="60">
        <v>97834023</v>
      </c>
      <c r="K44" s="60">
        <v>39717521</v>
      </c>
      <c r="L44" s="60">
        <v>37006019</v>
      </c>
      <c r="M44" s="60">
        <v>32381615</v>
      </c>
      <c r="N44" s="60">
        <v>109105155</v>
      </c>
      <c r="O44" s="60"/>
      <c r="P44" s="60"/>
      <c r="Q44" s="60"/>
      <c r="R44" s="60"/>
      <c r="S44" s="60"/>
      <c r="T44" s="60"/>
      <c r="U44" s="60"/>
      <c r="V44" s="60"/>
      <c r="W44" s="60">
        <v>206939178</v>
      </c>
      <c r="X44" s="60">
        <v>198007457</v>
      </c>
      <c r="Y44" s="60">
        <v>8931721</v>
      </c>
      <c r="Z44" s="140">
        <v>4.51</v>
      </c>
      <c r="AA44" s="155">
        <v>356902290</v>
      </c>
    </row>
    <row r="45" spans="1:27" ht="12.75">
      <c r="A45" s="138" t="s">
        <v>91</v>
      </c>
      <c r="B45" s="136"/>
      <c r="C45" s="157">
        <v>184610322</v>
      </c>
      <c r="D45" s="157"/>
      <c r="E45" s="158">
        <v>107768385</v>
      </c>
      <c r="F45" s="159">
        <v>107768385</v>
      </c>
      <c r="G45" s="159">
        <v>2855809</v>
      </c>
      <c r="H45" s="159">
        <v>6482683</v>
      </c>
      <c r="I45" s="159">
        <v>5826182</v>
      </c>
      <c r="J45" s="159">
        <v>15164674</v>
      </c>
      <c r="K45" s="159">
        <v>8932111</v>
      </c>
      <c r="L45" s="159">
        <v>6382723</v>
      </c>
      <c r="M45" s="159">
        <v>11825378</v>
      </c>
      <c r="N45" s="159">
        <v>27140212</v>
      </c>
      <c r="O45" s="159"/>
      <c r="P45" s="159"/>
      <c r="Q45" s="159"/>
      <c r="R45" s="159"/>
      <c r="S45" s="159"/>
      <c r="T45" s="159"/>
      <c r="U45" s="159"/>
      <c r="V45" s="159"/>
      <c r="W45" s="159">
        <v>42304886</v>
      </c>
      <c r="X45" s="159">
        <v>61407781</v>
      </c>
      <c r="Y45" s="159">
        <v>-19102895</v>
      </c>
      <c r="Z45" s="141">
        <v>-31.11</v>
      </c>
      <c r="AA45" s="157">
        <v>107768385</v>
      </c>
    </row>
    <row r="46" spans="1:27" ht="12.75">
      <c r="A46" s="138" t="s">
        <v>92</v>
      </c>
      <c r="B46" s="136"/>
      <c r="C46" s="155">
        <v>127610993</v>
      </c>
      <c r="D46" s="155"/>
      <c r="E46" s="156">
        <v>87559926</v>
      </c>
      <c r="F46" s="60">
        <v>87559926</v>
      </c>
      <c r="G46" s="60">
        <v>3949474</v>
      </c>
      <c r="H46" s="60">
        <v>10881869</v>
      </c>
      <c r="I46" s="60">
        <v>9973621</v>
      </c>
      <c r="J46" s="60">
        <v>24804964</v>
      </c>
      <c r="K46" s="60">
        <v>9447418</v>
      </c>
      <c r="L46" s="60">
        <v>11277327</v>
      </c>
      <c r="M46" s="60">
        <v>8559544</v>
      </c>
      <c r="N46" s="60">
        <v>29284289</v>
      </c>
      <c r="O46" s="60"/>
      <c r="P46" s="60"/>
      <c r="Q46" s="60"/>
      <c r="R46" s="60"/>
      <c r="S46" s="60"/>
      <c r="T46" s="60"/>
      <c r="U46" s="60"/>
      <c r="V46" s="60"/>
      <c r="W46" s="60">
        <v>54089253</v>
      </c>
      <c r="X46" s="60">
        <v>39969746</v>
      </c>
      <c r="Y46" s="60">
        <v>14119507</v>
      </c>
      <c r="Z46" s="140">
        <v>35.33</v>
      </c>
      <c r="AA46" s="155">
        <v>87559926</v>
      </c>
    </row>
    <row r="47" spans="1:27" ht="12.75">
      <c r="A47" s="135" t="s">
        <v>93</v>
      </c>
      <c r="B47" s="142" t="s">
        <v>94</v>
      </c>
      <c r="C47" s="153">
        <v>2901615</v>
      </c>
      <c r="D47" s="153"/>
      <c r="E47" s="154">
        <v>14428047</v>
      </c>
      <c r="F47" s="100">
        <v>14428047</v>
      </c>
      <c r="G47" s="100">
        <v>247116</v>
      </c>
      <c r="H47" s="100">
        <v>310054</v>
      </c>
      <c r="I47" s="100">
        <v>274783</v>
      </c>
      <c r="J47" s="100">
        <v>831953</v>
      </c>
      <c r="K47" s="100">
        <v>290085</v>
      </c>
      <c r="L47" s="100">
        <v>354615</v>
      </c>
      <c r="M47" s="100">
        <v>324458</v>
      </c>
      <c r="N47" s="100">
        <v>969158</v>
      </c>
      <c r="O47" s="100"/>
      <c r="P47" s="100"/>
      <c r="Q47" s="100"/>
      <c r="R47" s="100"/>
      <c r="S47" s="100"/>
      <c r="T47" s="100"/>
      <c r="U47" s="100"/>
      <c r="V47" s="100"/>
      <c r="W47" s="100">
        <v>1801111</v>
      </c>
      <c r="X47" s="100">
        <v>3842841</v>
      </c>
      <c r="Y47" s="100">
        <v>-2041730</v>
      </c>
      <c r="Z47" s="137">
        <v>-53.13</v>
      </c>
      <c r="AA47" s="153">
        <v>14428047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2812428094</v>
      </c>
      <c r="D48" s="168">
        <f>+D28+D32+D38+D42+D47</f>
        <v>0</v>
      </c>
      <c r="E48" s="169">
        <f t="shared" si="9"/>
        <v>2699163622</v>
      </c>
      <c r="F48" s="73">
        <f t="shared" si="9"/>
        <v>2699163622</v>
      </c>
      <c r="G48" s="73">
        <f t="shared" si="9"/>
        <v>192856312</v>
      </c>
      <c r="H48" s="73">
        <f t="shared" si="9"/>
        <v>221524207</v>
      </c>
      <c r="I48" s="73">
        <f t="shared" si="9"/>
        <v>150704575</v>
      </c>
      <c r="J48" s="73">
        <f t="shared" si="9"/>
        <v>565085094</v>
      </c>
      <c r="K48" s="73">
        <f t="shared" si="9"/>
        <v>186843509</v>
      </c>
      <c r="L48" s="73">
        <f t="shared" si="9"/>
        <v>212189557</v>
      </c>
      <c r="M48" s="73">
        <f t="shared" si="9"/>
        <v>177099737</v>
      </c>
      <c r="N48" s="73">
        <f t="shared" si="9"/>
        <v>576132803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1141217897</v>
      </c>
      <c r="X48" s="73">
        <f t="shared" si="9"/>
        <v>1247878592</v>
      </c>
      <c r="Y48" s="73">
        <f t="shared" si="9"/>
        <v>-106660695</v>
      </c>
      <c r="Z48" s="170">
        <f>+IF(X48&lt;&gt;0,+(Y48/X48)*100,0)</f>
        <v>-8.547361552941842</v>
      </c>
      <c r="AA48" s="168">
        <f>+AA28+AA32+AA38+AA42+AA47</f>
        <v>2699163622</v>
      </c>
    </row>
    <row r="49" spans="1:27" ht="12.75">
      <c r="A49" s="148" t="s">
        <v>49</v>
      </c>
      <c r="B49" s="149"/>
      <c r="C49" s="171">
        <f aca="true" t="shared" si="10" ref="C49:Y49">+C25-C48</f>
        <v>221801718</v>
      </c>
      <c r="D49" s="171">
        <f>+D25-D48</f>
        <v>0</v>
      </c>
      <c r="E49" s="172">
        <f t="shared" si="10"/>
        <v>389842938</v>
      </c>
      <c r="F49" s="173">
        <f t="shared" si="10"/>
        <v>389842938</v>
      </c>
      <c r="G49" s="173">
        <f t="shared" si="10"/>
        <v>161870274</v>
      </c>
      <c r="H49" s="173">
        <f t="shared" si="10"/>
        <v>-2521162</v>
      </c>
      <c r="I49" s="173">
        <f t="shared" si="10"/>
        <v>25069671</v>
      </c>
      <c r="J49" s="173">
        <f t="shared" si="10"/>
        <v>184418783</v>
      </c>
      <c r="K49" s="173">
        <f t="shared" si="10"/>
        <v>25827995</v>
      </c>
      <c r="L49" s="173">
        <f t="shared" si="10"/>
        <v>282911</v>
      </c>
      <c r="M49" s="173">
        <f t="shared" si="10"/>
        <v>180080843</v>
      </c>
      <c r="N49" s="173">
        <f t="shared" si="10"/>
        <v>206191749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390610532</v>
      </c>
      <c r="X49" s="173">
        <f>IF(F25=F48,0,X25-X48)</f>
        <v>190990437</v>
      </c>
      <c r="Y49" s="173">
        <f t="shared" si="10"/>
        <v>199620095</v>
      </c>
      <c r="Z49" s="174">
        <f>+IF(X49&lt;&gt;0,+(Y49/X49)*100,0)</f>
        <v>104.51837177586016</v>
      </c>
      <c r="AA49" s="171">
        <f>+AA25-AA48</f>
        <v>389842938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498821026</v>
      </c>
      <c r="D5" s="155">
        <v>0</v>
      </c>
      <c r="E5" s="156">
        <v>575190303</v>
      </c>
      <c r="F5" s="60">
        <v>575190303</v>
      </c>
      <c r="G5" s="60">
        <v>47489632</v>
      </c>
      <c r="H5" s="60">
        <v>48136572</v>
      </c>
      <c r="I5" s="60">
        <v>47984854</v>
      </c>
      <c r="J5" s="60">
        <v>143611058</v>
      </c>
      <c r="K5" s="60">
        <v>48143948</v>
      </c>
      <c r="L5" s="60">
        <v>47557427</v>
      </c>
      <c r="M5" s="60">
        <v>47895588</v>
      </c>
      <c r="N5" s="60">
        <v>143596963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287208021</v>
      </c>
      <c r="X5" s="60">
        <v>258412610</v>
      </c>
      <c r="Y5" s="60">
        <v>28795411</v>
      </c>
      <c r="Z5" s="140">
        <v>11.14</v>
      </c>
      <c r="AA5" s="155">
        <v>575190303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-2377725</v>
      </c>
      <c r="I6" s="60">
        <v>0</v>
      </c>
      <c r="J6" s="60">
        <v>-2377725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-2377725</v>
      </c>
      <c r="X6" s="60"/>
      <c r="Y6" s="60">
        <v>-2377725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863775566</v>
      </c>
      <c r="D7" s="155">
        <v>0</v>
      </c>
      <c r="E7" s="156">
        <v>948069059</v>
      </c>
      <c r="F7" s="60">
        <v>948069059</v>
      </c>
      <c r="G7" s="60">
        <v>86759936</v>
      </c>
      <c r="H7" s="60">
        <v>87807605</v>
      </c>
      <c r="I7" s="60">
        <v>61163877</v>
      </c>
      <c r="J7" s="60">
        <v>235731418</v>
      </c>
      <c r="K7" s="60">
        <v>74601934</v>
      </c>
      <c r="L7" s="60">
        <v>78648527</v>
      </c>
      <c r="M7" s="60">
        <v>70334387</v>
      </c>
      <c r="N7" s="60">
        <v>223584848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459316266</v>
      </c>
      <c r="X7" s="60">
        <v>452571435</v>
      </c>
      <c r="Y7" s="60">
        <v>6744831</v>
      </c>
      <c r="Z7" s="140">
        <v>1.49</v>
      </c>
      <c r="AA7" s="155">
        <v>948069059</v>
      </c>
    </row>
    <row r="8" spans="1:27" ht="12.75">
      <c r="A8" s="183" t="s">
        <v>104</v>
      </c>
      <c r="B8" s="182"/>
      <c r="C8" s="155">
        <v>273714657</v>
      </c>
      <c r="D8" s="155">
        <v>0</v>
      </c>
      <c r="E8" s="156">
        <v>280490256</v>
      </c>
      <c r="F8" s="60">
        <v>280490256</v>
      </c>
      <c r="G8" s="60">
        <v>25718060</v>
      </c>
      <c r="H8" s="60">
        <v>25497074</v>
      </c>
      <c r="I8" s="60">
        <v>20419612</v>
      </c>
      <c r="J8" s="60">
        <v>71634746</v>
      </c>
      <c r="K8" s="60">
        <v>27455859</v>
      </c>
      <c r="L8" s="60">
        <v>27957136</v>
      </c>
      <c r="M8" s="60">
        <v>26206658</v>
      </c>
      <c r="N8" s="60">
        <v>81619653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153254399</v>
      </c>
      <c r="X8" s="60">
        <v>133900401</v>
      </c>
      <c r="Y8" s="60">
        <v>19353998</v>
      </c>
      <c r="Z8" s="140">
        <v>14.45</v>
      </c>
      <c r="AA8" s="155">
        <v>280490256</v>
      </c>
    </row>
    <row r="9" spans="1:27" ht="12.75">
      <c r="A9" s="183" t="s">
        <v>105</v>
      </c>
      <c r="B9" s="182"/>
      <c r="C9" s="155">
        <v>191170212</v>
      </c>
      <c r="D9" s="155">
        <v>0</v>
      </c>
      <c r="E9" s="156">
        <v>154976549</v>
      </c>
      <c r="F9" s="60">
        <v>154976549</v>
      </c>
      <c r="G9" s="60">
        <v>15347985</v>
      </c>
      <c r="H9" s="60">
        <v>16526828</v>
      </c>
      <c r="I9" s="60">
        <v>17518256</v>
      </c>
      <c r="J9" s="60">
        <v>49393069</v>
      </c>
      <c r="K9" s="60">
        <v>17075260</v>
      </c>
      <c r="L9" s="60">
        <v>18442503</v>
      </c>
      <c r="M9" s="60">
        <v>17609269</v>
      </c>
      <c r="N9" s="60">
        <v>53127032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102520101</v>
      </c>
      <c r="X9" s="60">
        <v>73979799</v>
      </c>
      <c r="Y9" s="60">
        <v>28540302</v>
      </c>
      <c r="Z9" s="140">
        <v>38.58</v>
      </c>
      <c r="AA9" s="155">
        <v>154976549</v>
      </c>
    </row>
    <row r="10" spans="1:27" ht="12.75">
      <c r="A10" s="183" t="s">
        <v>106</v>
      </c>
      <c r="B10" s="182"/>
      <c r="C10" s="155">
        <v>127699974</v>
      </c>
      <c r="D10" s="155">
        <v>0</v>
      </c>
      <c r="E10" s="156">
        <v>152514847</v>
      </c>
      <c r="F10" s="54">
        <v>152514847</v>
      </c>
      <c r="G10" s="54">
        <v>9565655</v>
      </c>
      <c r="H10" s="54">
        <v>11301142</v>
      </c>
      <c r="I10" s="54">
        <v>11226506</v>
      </c>
      <c r="J10" s="54">
        <v>32093303</v>
      </c>
      <c r="K10" s="54">
        <v>11021026</v>
      </c>
      <c r="L10" s="54">
        <v>11252808</v>
      </c>
      <c r="M10" s="54">
        <v>10914063</v>
      </c>
      <c r="N10" s="54">
        <v>33187897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65281200</v>
      </c>
      <c r="X10" s="54">
        <v>72804679</v>
      </c>
      <c r="Y10" s="54">
        <v>-7523479</v>
      </c>
      <c r="Z10" s="184">
        <v>-10.33</v>
      </c>
      <c r="AA10" s="130">
        <v>152514847</v>
      </c>
    </row>
    <row r="11" spans="1:27" ht="12.75">
      <c r="A11" s="183" t="s">
        <v>107</v>
      </c>
      <c r="B11" s="185"/>
      <c r="C11" s="155">
        <v>2926</v>
      </c>
      <c r="D11" s="155">
        <v>0</v>
      </c>
      <c r="E11" s="156">
        <v>34792411</v>
      </c>
      <c r="F11" s="60">
        <v>34792411</v>
      </c>
      <c r="G11" s="60">
        <v>2378195</v>
      </c>
      <c r="H11" s="60">
        <v>457</v>
      </c>
      <c r="I11" s="60">
        <v>98</v>
      </c>
      <c r="J11" s="60">
        <v>2378750</v>
      </c>
      <c r="K11" s="60">
        <v>387</v>
      </c>
      <c r="L11" s="60">
        <v>0</v>
      </c>
      <c r="M11" s="60">
        <v>209</v>
      </c>
      <c r="N11" s="60">
        <v>596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2379346</v>
      </c>
      <c r="X11" s="60">
        <v>16603329</v>
      </c>
      <c r="Y11" s="60">
        <v>-14223983</v>
      </c>
      <c r="Z11" s="140">
        <v>-85.67</v>
      </c>
      <c r="AA11" s="155">
        <v>34792411</v>
      </c>
    </row>
    <row r="12" spans="1:27" ht="12.75">
      <c r="A12" s="183" t="s">
        <v>108</v>
      </c>
      <c r="B12" s="185"/>
      <c r="C12" s="155">
        <v>7571420</v>
      </c>
      <c r="D12" s="155">
        <v>0</v>
      </c>
      <c r="E12" s="156">
        <v>6256441</v>
      </c>
      <c r="F12" s="60">
        <v>6256441</v>
      </c>
      <c r="G12" s="60">
        <v>678178</v>
      </c>
      <c r="H12" s="60">
        <v>498916</v>
      </c>
      <c r="I12" s="60">
        <v>532342</v>
      </c>
      <c r="J12" s="60">
        <v>1709436</v>
      </c>
      <c r="K12" s="60">
        <v>378014</v>
      </c>
      <c r="L12" s="60">
        <v>611441</v>
      </c>
      <c r="M12" s="60">
        <v>572301</v>
      </c>
      <c r="N12" s="60">
        <v>1561756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3271192</v>
      </c>
      <c r="X12" s="60">
        <v>2986583</v>
      </c>
      <c r="Y12" s="60">
        <v>284609</v>
      </c>
      <c r="Z12" s="140">
        <v>9.53</v>
      </c>
      <c r="AA12" s="155">
        <v>6256441</v>
      </c>
    </row>
    <row r="13" spans="1:27" ht="12.75">
      <c r="A13" s="181" t="s">
        <v>109</v>
      </c>
      <c r="B13" s="185"/>
      <c r="C13" s="155">
        <v>8547474</v>
      </c>
      <c r="D13" s="155">
        <v>0</v>
      </c>
      <c r="E13" s="156">
        <v>7455120</v>
      </c>
      <c r="F13" s="60">
        <v>7455120</v>
      </c>
      <c r="G13" s="60">
        <v>0</v>
      </c>
      <c r="H13" s="60">
        <v>867831</v>
      </c>
      <c r="I13" s="60">
        <v>364152</v>
      </c>
      <c r="J13" s="60">
        <v>1231983</v>
      </c>
      <c r="K13" s="60">
        <v>401790</v>
      </c>
      <c r="L13" s="60">
        <v>94870</v>
      </c>
      <c r="M13" s="60">
        <v>1007663</v>
      </c>
      <c r="N13" s="60">
        <v>1504323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2736306</v>
      </c>
      <c r="X13" s="60">
        <v>3558785</v>
      </c>
      <c r="Y13" s="60">
        <v>-822479</v>
      </c>
      <c r="Z13" s="140">
        <v>-23.11</v>
      </c>
      <c r="AA13" s="155">
        <v>7455120</v>
      </c>
    </row>
    <row r="14" spans="1:27" ht="12.75">
      <c r="A14" s="181" t="s">
        <v>110</v>
      </c>
      <c r="B14" s="185"/>
      <c r="C14" s="155">
        <v>39772132</v>
      </c>
      <c r="D14" s="155">
        <v>0</v>
      </c>
      <c r="E14" s="156">
        <v>40193530</v>
      </c>
      <c r="F14" s="60">
        <v>40193530</v>
      </c>
      <c r="G14" s="60">
        <v>3841090</v>
      </c>
      <c r="H14" s="60">
        <v>3215298</v>
      </c>
      <c r="I14" s="60">
        <v>4118718</v>
      </c>
      <c r="J14" s="60">
        <v>11175106</v>
      </c>
      <c r="K14" s="60">
        <v>4153643</v>
      </c>
      <c r="L14" s="60">
        <v>4161115</v>
      </c>
      <c r="M14" s="60">
        <v>4476335</v>
      </c>
      <c r="N14" s="60">
        <v>12791093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23966199</v>
      </c>
      <c r="X14" s="60">
        <v>18953472</v>
      </c>
      <c r="Y14" s="60">
        <v>5012727</v>
      </c>
      <c r="Z14" s="140">
        <v>26.45</v>
      </c>
      <c r="AA14" s="155">
        <v>40193530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71897688</v>
      </c>
      <c r="D16" s="155">
        <v>0</v>
      </c>
      <c r="E16" s="156">
        <v>9031598</v>
      </c>
      <c r="F16" s="60">
        <v>9031598</v>
      </c>
      <c r="G16" s="60">
        <v>240450</v>
      </c>
      <c r="H16" s="60">
        <v>5021442</v>
      </c>
      <c r="I16" s="60">
        <v>2132327</v>
      </c>
      <c r="J16" s="60">
        <v>7394219</v>
      </c>
      <c r="K16" s="60">
        <v>2150364</v>
      </c>
      <c r="L16" s="60">
        <v>2675634</v>
      </c>
      <c r="M16" s="60">
        <v>3806236</v>
      </c>
      <c r="N16" s="60">
        <v>8632234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16026453</v>
      </c>
      <c r="X16" s="60">
        <v>4311335</v>
      </c>
      <c r="Y16" s="60">
        <v>11715118</v>
      </c>
      <c r="Z16" s="140">
        <v>271.73</v>
      </c>
      <c r="AA16" s="155">
        <v>9031598</v>
      </c>
    </row>
    <row r="17" spans="1:27" ht="12.75">
      <c r="A17" s="181" t="s">
        <v>113</v>
      </c>
      <c r="B17" s="185"/>
      <c r="C17" s="155">
        <v>20961</v>
      </c>
      <c r="D17" s="155">
        <v>0</v>
      </c>
      <c r="E17" s="156">
        <v>35245</v>
      </c>
      <c r="F17" s="60">
        <v>35245</v>
      </c>
      <c r="G17" s="60">
        <v>10266</v>
      </c>
      <c r="H17" s="60">
        <v>1366</v>
      </c>
      <c r="I17" s="60">
        <v>4981</v>
      </c>
      <c r="J17" s="60">
        <v>16613</v>
      </c>
      <c r="K17" s="60">
        <v>1455</v>
      </c>
      <c r="L17" s="60">
        <v>1192</v>
      </c>
      <c r="M17" s="60">
        <v>0</v>
      </c>
      <c r="N17" s="60">
        <v>2647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19260</v>
      </c>
      <c r="X17" s="60">
        <v>16824</v>
      </c>
      <c r="Y17" s="60">
        <v>2436</v>
      </c>
      <c r="Z17" s="140">
        <v>14.48</v>
      </c>
      <c r="AA17" s="155">
        <v>35245</v>
      </c>
    </row>
    <row r="18" spans="1:27" ht="12.75">
      <c r="A18" s="183" t="s">
        <v>114</v>
      </c>
      <c r="B18" s="182"/>
      <c r="C18" s="155">
        <v>25621528</v>
      </c>
      <c r="D18" s="155">
        <v>0</v>
      </c>
      <c r="E18" s="156">
        <v>27602988</v>
      </c>
      <c r="F18" s="60">
        <v>27602988</v>
      </c>
      <c r="G18" s="60">
        <v>2036052</v>
      </c>
      <c r="H18" s="60">
        <v>1869058</v>
      </c>
      <c r="I18" s="60">
        <v>1017837</v>
      </c>
      <c r="J18" s="60">
        <v>4922947</v>
      </c>
      <c r="K18" s="60">
        <v>3478886</v>
      </c>
      <c r="L18" s="60">
        <v>1724398</v>
      </c>
      <c r="M18" s="60">
        <v>1321397</v>
      </c>
      <c r="N18" s="60">
        <v>6524681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11447628</v>
      </c>
      <c r="X18" s="60">
        <v>12927981</v>
      </c>
      <c r="Y18" s="60">
        <v>-1480353</v>
      </c>
      <c r="Z18" s="140">
        <v>-11.45</v>
      </c>
      <c r="AA18" s="155">
        <v>27602988</v>
      </c>
    </row>
    <row r="19" spans="1:27" ht="12.75">
      <c r="A19" s="181" t="s">
        <v>34</v>
      </c>
      <c r="B19" s="185"/>
      <c r="C19" s="155">
        <v>342501982</v>
      </c>
      <c r="D19" s="155">
        <v>0</v>
      </c>
      <c r="E19" s="156">
        <v>393900535</v>
      </c>
      <c r="F19" s="60">
        <v>393900535</v>
      </c>
      <c r="G19" s="60">
        <v>157323790</v>
      </c>
      <c r="H19" s="60">
        <v>1387605</v>
      </c>
      <c r="I19" s="60">
        <v>1176748</v>
      </c>
      <c r="J19" s="60">
        <v>159888143</v>
      </c>
      <c r="K19" s="60">
        <v>2527097</v>
      </c>
      <c r="L19" s="60">
        <v>1173355</v>
      </c>
      <c r="M19" s="60">
        <v>124906215</v>
      </c>
      <c r="N19" s="60">
        <v>128606667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288494810</v>
      </c>
      <c r="X19" s="60">
        <v>185017123</v>
      </c>
      <c r="Y19" s="60">
        <v>103477687</v>
      </c>
      <c r="Z19" s="140">
        <v>55.93</v>
      </c>
      <c r="AA19" s="155">
        <v>393900535</v>
      </c>
    </row>
    <row r="20" spans="1:27" ht="12.75">
      <c r="A20" s="181" t="s">
        <v>35</v>
      </c>
      <c r="B20" s="185"/>
      <c r="C20" s="155">
        <v>300341742</v>
      </c>
      <c r="D20" s="155">
        <v>0</v>
      </c>
      <c r="E20" s="156">
        <v>147365146</v>
      </c>
      <c r="F20" s="54">
        <v>147365146</v>
      </c>
      <c r="G20" s="54">
        <v>1692745</v>
      </c>
      <c r="H20" s="54">
        <v>2999690</v>
      </c>
      <c r="I20" s="54">
        <v>3640917</v>
      </c>
      <c r="J20" s="54">
        <v>8333352</v>
      </c>
      <c r="K20" s="54">
        <v>2178969</v>
      </c>
      <c r="L20" s="54">
        <v>1451043</v>
      </c>
      <c r="M20" s="54">
        <v>2867903</v>
      </c>
      <c r="N20" s="54">
        <v>6497915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14831267</v>
      </c>
      <c r="X20" s="54">
        <v>69768679</v>
      </c>
      <c r="Y20" s="54">
        <v>-54937412</v>
      </c>
      <c r="Z20" s="184">
        <v>-78.74</v>
      </c>
      <c r="AA20" s="130">
        <v>147365146</v>
      </c>
    </row>
    <row r="21" spans="1:27" ht="12.75">
      <c r="A21" s="181" t="s">
        <v>115</v>
      </c>
      <c r="B21" s="185"/>
      <c r="C21" s="155">
        <v>-19268</v>
      </c>
      <c r="D21" s="155">
        <v>0</v>
      </c>
      <c r="E21" s="156">
        <v>21000000</v>
      </c>
      <c r="F21" s="60">
        <v>21000000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25925</v>
      </c>
      <c r="M21" s="60">
        <v>0</v>
      </c>
      <c r="N21" s="60">
        <v>25925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25925</v>
      </c>
      <c r="X21" s="60">
        <v>9547225</v>
      </c>
      <c r="Y21" s="60">
        <v>-9521300</v>
      </c>
      <c r="Z21" s="140">
        <v>-99.73</v>
      </c>
      <c r="AA21" s="155">
        <v>21000000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2751440020</v>
      </c>
      <c r="D22" s="188">
        <f>SUM(D5:D21)</f>
        <v>0</v>
      </c>
      <c r="E22" s="189">
        <f t="shared" si="0"/>
        <v>2798874028</v>
      </c>
      <c r="F22" s="190">
        <f t="shared" si="0"/>
        <v>2798874028</v>
      </c>
      <c r="G22" s="190">
        <f t="shared" si="0"/>
        <v>353082034</v>
      </c>
      <c r="H22" s="190">
        <f t="shared" si="0"/>
        <v>202753159</v>
      </c>
      <c r="I22" s="190">
        <f t="shared" si="0"/>
        <v>171301225</v>
      </c>
      <c r="J22" s="190">
        <f t="shared" si="0"/>
        <v>727136418</v>
      </c>
      <c r="K22" s="190">
        <f t="shared" si="0"/>
        <v>193568632</v>
      </c>
      <c r="L22" s="190">
        <f t="shared" si="0"/>
        <v>195777374</v>
      </c>
      <c r="M22" s="190">
        <f t="shared" si="0"/>
        <v>311918224</v>
      </c>
      <c r="N22" s="190">
        <f t="shared" si="0"/>
        <v>701264230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1428400648</v>
      </c>
      <c r="X22" s="190">
        <f t="shared" si="0"/>
        <v>1315360260</v>
      </c>
      <c r="Y22" s="190">
        <f t="shared" si="0"/>
        <v>113040388</v>
      </c>
      <c r="Z22" s="191">
        <f>+IF(X22&lt;&gt;0,+(Y22/X22)*100,0)</f>
        <v>8.593872829942422</v>
      </c>
      <c r="AA22" s="188">
        <f>SUM(AA5:AA21)</f>
        <v>2798874028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692640367</v>
      </c>
      <c r="D25" s="155">
        <v>0</v>
      </c>
      <c r="E25" s="156">
        <v>788931809</v>
      </c>
      <c r="F25" s="60">
        <v>788931809</v>
      </c>
      <c r="G25" s="60">
        <v>55154930</v>
      </c>
      <c r="H25" s="60">
        <v>57472318</v>
      </c>
      <c r="I25" s="60">
        <v>65664397</v>
      </c>
      <c r="J25" s="60">
        <v>178291645</v>
      </c>
      <c r="K25" s="60">
        <v>59169382</v>
      </c>
      <c r="L25" s="60">
        <v>67475838</v>
      </c>
      <c r="M25" s="60">
        <v>61756473</v>
      </c>
      <c r="N25" s="60">
        <v>188401693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366693338</v>
      </c>
      <c r="X25" s="60">
        <v>337234548</v>
      </c>
      <c r="Y25" s="60">
        <v>29458790</v>
      </c>
      <c r="Z25" s="140">
        <v>8.74</v>
      </c>
      <c r="AA25" s="155">
        <v>788931809</v>
      </c>
    </row>
    <row r="26" spans="1:27" ht="12.75">
      <c r="A26" s="183" t="s">
        <v>38</v>
      </c>
      <c r="B26" s="182"/>
      <c r="C26" s="155">
        <v>33340575</v>
      </c>
      <c r="D26" s="155">
        <v>0</v>
      </c>
      <c r="E26" s="156">
        <v>37057176</v>
      </c>
      <c r="F26" s="60">
        <v>37057176</v>
      </c>
      <c r="G26" s="60">
        <v>2768795</v>
      </c>
      <c r="H26" s="60">
        <v>2785181</v>
      </c>
      <c r="I26" s="60">
        <v>2765988</v>
      </c>
      <c r="J26" s="60">
        <v>8319964</v>
      </c>
      <c r="K26" s="60">
        <v>2787545</v>
      </c>
      <c r="L26" s="60">
        <v>2758037</v>
      </c>
      <c r="M26" s="60">
        <v>2783200</v>
      </c>
      <c r="N26" s="60">
        <v>8328782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16648746</v>
      </c>
      <c r="X26" s="60">
        <v>15183348</v>
      </c>
      <c r="Y26" s="60">
        <v>1465398</v>
      </c>
      <c r="Z26" s="140">
        <v>9.65</v>
      </c>
      <c r="AA26" s="155">
        <v>37057176</v>
      </c>
    </row>
    <row r="27" spans="1:27" ht="12.75">
      <c r="A27" s="183" t="s">
        <v>118</v>
      </c>
      <c r="B27" s="182"/>
      <c r="C27" s="155">
        <v>218236064</v>
      </c>
      <c r="D27" s="155">
        <v>0</v>
      </c>
      <c r="E27" s="156">
        <v>104703936</v>
      </c>
      <c r="F27" s="60">
        <v>104703936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-256153</v>
      </c>
      <c r="Y27" s="60">
        <v>256153</v>
      </c>
      <c r="Z27" s="140">
        <v>-100</v>
      </c>
      <c r="AA27" s="155">
        <v>104703936</v>
      </c>
    </row>
    <row r="28" spans="1:27" ht="12.75">
      <c r="A28" s="183" t="s">
        <v>39</v>
      </c>
      <c r="B28" s="182"/>
      <c r="C28" s="155">
        <v>292572440</v>
      </c>
      <c r="D28" s="155">
        <v>0</v>
      </c>
      <c r="E28" s="156">
        <v>289994708</v>
      </c>
      <c r="F28" s="60">
        <v>289994708</v>
      </c>
      <c r="G28" s="60">
        <v>0</v>
      </c>
      <c r="H28" s="60">
        <v>0</v>
      </c>
      <c r="I28" s="60">
        <v>140787</v>
      </c>
      <c r="J28" s="60">
        <v>140787</v>
      </c>
      <c r="K28" s="60">
        <v>68124</v>
      </c>
      <c r="L28" s="60">
        <v>0</v>
      </c>
      <c r="M28" s="60">
        <v>0</v>
      </c>
      <c r="N28" s="60">
        <v>68124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208911</v>
      </c>
      <c r="X28" s="60">
        <v>146529215</v>
      </c>
      <c r="Y28" s="60">
        <v>-146320304</v>
      </c>
      <c r="Z28" s="140">
        <v>-99.86</v>
      </c>
      <c r="AA28" s="155">
        <v>289994708</v>
      </c>
    </row>
    <row r="29" spans="1:27" ht="12.75">
      <c r="A29" s="183" t="s">
        <v>40</v>
      </c>
      <c r="B29" s="182"/>
      <c r="C29" s="155">
        <v>52959596</v>
      </c>
      <c r="D29" s="155">
        <v>0</v>
      </c>
      <c r="E29" s="156">
        <v>45983966</v>
      </c>
      <c r="F29" s="60">
        <v>45983966</v>
      </c>
      <c r="G29" s="60">
        <v>3617411</v>
      </c>
      <c r="H29" s="60">
        <v>3307354</v>
      </c>
      <c r="I29" s="60">
        <v>3206257</v>
      </c>
      <c r="J29" s="60">
        <v>10131022</v>
      </c>
      <c r="K29" s="60">
        <v>3775176</v>
      </c>
      <c r="L29" s="60">
        <v>3547278</v>
      </c>
      <c r="M29" s="60">
        <v>3367099</v>
      </c>
      <c r="N29" s="60">
        <v>10689553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20820575</v>
      </c>
      <c r="X29" s="60">
        <v>33139638</v>
      </c>
      <c r="Y29" s="60">
        <v>-12319063</v>
      </c>
      <c r="Z29" s="140">
        <v>-37.17</v>
      </c>
      <c r="AA29" s="155">
        <v>45983966</v>
      </c>
    </row>
    <row r="30" spans="1:27" ht="12.75">
      <c r="A30" s="183" t="s">
        <v>119</v>
      </c>
      <c r="B30" s="182"/>
      <c r="C30" s="155">
        <v>855924183</v>
      </c>
      <c r="D30" s="155">
        <v>0</v>
      </c>
      <c r="E30" s="156">
        <v>992168188</v>
      </c>
      <c r="F30" s="60">
        <v>992168188</v>
      </c>
      <c r="G30" s="60">
        <v>109477727</v>
      </c>
      <c r="H30" s="60">
        <v>115135896</v>
      </c>
      <c r="I30" s="60">
        <v>28469522</v>
      </c>
      <c r="J30" s="60">
        <v>253083145</v>
      </c>
      <c r="K30" s="60">
        <v>75868891</v>
      </c>
      <c r="L30" s="60">
        <v>82803604</v>
      </c>
      <c r="M30" s="60">
        <v>73338043</v>
      </c>
      <c r="N30" s="60">
        <v>232010538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485093683</v>
      </c>
      <c r="X30" s="60">
        <v>447996533</v>
      </c>
      <c r="Y30" s="60">
        <v>37097150</v>
      </c>
      <c r="Z30" s="140">
        <v>8.28</v>
      </c>
      <c r="AA30" s="155">
        <v>992168188</v>
      </c>
    </row>
    <row r="31" spans="1:27" ht="12.75">
      <c r="A31" s="183" t="s">
        <v>120</v>
      </c>
      <c r="B31" s="182"/>
      <c r="C31" s="155">
        <v>94807891</v>
      </c>
      <c r="D31" s="155">
        <v>0</v>
      </c>
      <c r="E31" s="156">
        <v>20321922</v>
      </c>
      <c r="F31" s="60">
        <v>20321922</v>
      </c>
      <c r="G31" s="60">
        <v>-28542</v>
      </c>
      <c r="H31" s="60">
        <v>5002533</v>
      </c>
      <c r="I31" s="60">
        <v>1197389</v>
      </c>
      <c r="J31" s="60">
        <v>6171380</v>
      </c>
      <c r="K31" s="60">
        <v>9594928</v>
      </c>
      <c r="L31" s="60">
        <v>10608754</v>
      </c>
      <c r="M31" s="60">
        <v>10461241</v>
      </c>
      <c r="N31" s="60">
        <v>30664923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36836303</v>
      </c>
      <c r="X31" s="60">
        <v>38870663</v>
      </c>
      <c r="Y31" s="60">
        <v>-2034360</v>
      </c>
      <c r="Z31" s="140">
        <v>-5.23</v>
      </c>
      <c r="AA31" s="155">
        <v>20321922</v>
      </c>
    </row>
    <row r="32" spans="1:27" ht="12.75">
      <c r="A32" s="183" t="s">
        <v>121</v>
      </c>
      <c r="B32" s="182"/>
      <c r="C32" s="155">
        <v>221946986</v>
      </c>
      <c r="D32" s="155">
        <v>0</v>
      </c>
      <c r="E32" s="156">
        <v>280604403</v>
      </c>
      <c r="F32" s="60">
        <v>280604403</v>
      </c>
      <c r="G32" s="60">
        <v>10855033</v>
      </c>
      <c r="H32" s="60">
        <v>15896409</v>
      </c>
      <c r="I32" s="60">
        <v>22435844</v>
      </c>
      <c r="J32" s="60">
        <v>49187286</v>
      </c>
      <c r="K32" s="60">
        <v>16843969</v>
      </c>
      <c r="L32" s="60">
        <v>22968044</v>
      </c>
      <c r="M32" s="60">
        <v>8621426</v>
      </c>
      <c r="N32" s="60">
        <v>48433439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97620725</v>
      </c>
      <c r="X32" s="60">
        <v>89525134</v>
      </c>
      <c r="Y32" s="60">
        <v>8095591</v>
      </c>
      <c r="Z32" s="140">
        <v>9.04</v>
      </c>
      <c r="AA32" s="155">
        <v>280604403</v>
      </c>
    </row>
    <row r="33" spans="1:27" ht="12.75">
      <c r="A33" s="183" t="s">
        <v>42</v>
      </c>
      <c r="B33" s="182"/>
      <c r="C33" s="155">
        <v>54017656</v>
      </c>
      <c r="D33" s="155">
        <v>0</v>
      </c>
      <c r="E33" s="156">
        <v>4761400</v>
      </c>
      <c r="F33" s="60">
        <v>4761400</v>
      </c>
      <c r="G33" s="60">
        <v>1225340</v>
      </c>
      <c r="H33" s="60">
        <v>5636346</v>
      </c>
      <c r="I33" s="60">
        <v>4063869</v>
      </c>
      <c r="J33" s="60">
        <v>10925555</v>
      </c>
      <c r="K33" s="60">
        <v>3920346</v>
      </c>
      <c r="L33" s="60">
        <v>3716372</v>
      </c>
      <c r="M33" s="60">
        <v>4317762</v>
      </c>
      <c r="N33" s="60">
        <v>11954480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22880035</v>
      </c>
      <c r="X33" s="60">
        <v>30204325</v>
      </c>
      <c r="Y33" s="60">
        <v>-7324290</v>
      </c>
      <c r="Z33" s="140">
        <v>-24.25</v>
      </c>
      <c r="AA33" s="155">
        <v>4761400</v>
      </c>
    </row>
    <row r="34" spans="1:27" ht="12.75">
      <c r="A34" s="183" t="s">
        <v>43</v>
      </c>
      <c r="B34" s="182"/>
      <c r="C34" s="155">
        <v>295982336</v>
      </c>
      <c r="D34" s="155">
        <v>0</v>
      </c>
      <c r="E34" s="156">
        <v>134636114</v>
      </c>
      <c r="F34" s="60">
        <v>134636114</v>
      </c>
      <c r="G34" s="60">
        <v>9785618</v>
      </c>
      <c r="H34" s="60">
        <v>16288170</v>
      </c>
      <c r="I34" s="60">
        <v>22760522</v>
      </c>
      <c r="J34" s="60">
        <v>48834310</v>
      </c>
      <c r="K34" s="60">
        <v>14815148</v>
      </c>
      <c r="L34" s="60">
        <v>18311630</v>
      </c>
      <c r="M34" s="60">
        <v>12454493</v>
      </c>
      <c r="N34" s="60">
        <v>45581271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94415581</v>
      </c>
      <c r="X34" s="60">
        <v>92710730</v>
      </c>
      <c r="Y34" s="60">
        <v>1704851</v>
      </c>
      <c r="Z34" s="140">
        <v>1.84</v>
      </c>
      <c r="AA34" s="155">
        <v>134636114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2812428094</v>
      </c>
      <c r="D36" s="188">
        <f>SUM(D25:D35)</f>
        <v>0</v>
      </c>
      <c r="E36" s="189">
        <f t="shared" si="1"/>
        <v>2699163622</v>
      </c>
      <c r="F36" s="190">
        <f t="shared" si="1"/>
        <v>2699163622</v>
      </c>
      <c r="G36" s="190">
        <f t="shared" si="1"/>
        <v>192856312</v>
      </c>
      <c r="H36" s="190">
        <f t="shared" si="1"/>
        <v>221524207</v>
      </c>
      <c r="I36" s="190">
        <f t="shared" si="1"/>
        <v>150704575</v>
      </c>
      <c r="J36" s="190">
        <f t="shared" si="1"/>
        <v>565085094</v>
      </c>
      <c r="K36" s="190">
        <f t="shared" si="1"/>
        <v>186843509</v>
      </c>
      <c r="L36" s="190">
        <f t="shared" si="1"/>
        <v>212189557</v>
      </c>
      <c r="M36" s="190">
        <f t="shared" si="1"/>
        <v>177099737</v>
      </c>
      <c r="N36" s="190">
        <f t="shared" si="1"/>
        <v>576132803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1141217897</v>
      </c>
      <c r="X36" s="190">
        <f t="shared" si="1"/>
        <v>1231137981</v>
      </c>
      <c r="Y36" s="190">
        <f t="shared" si="1"/>
        <v>-89920084</v>
      </c>
      <c r="Z36" s="191">
        <f>+IF(X36&lt;&gt;0,+(Y36/X36)*100,0)</f>
        <v>-7.30381853112531</v>
      </c>
      <c r="AA36" s="188">
        <f>SUM(AA25:AA35)</f>
        <v>2699163622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-60988074</v>
      </c>
      <c r="D38" s="199">
        <f>+D22-D36</f>
        <v>0</v>
      </c>
      <c r="E38" s="200">
        <f t="shared" si="2"/>
        <v>99710406</v>
      </c>
      <c r="F38" s="106">
        <f t="shared" si="2"/>
        <v>99710406</v>
      </c>
      <c r="G38" s="106">
        <f t="shared" si="2"/>
        <v>160225722</v>
      </c>
      <c r="H38" s="106">
        <f t="shared" si="2"/>
        <v>-18771048</v>
      </c>
      <c r="I38" s="106">
        <f t="shared" si="2"/>
        <v>20596650</v>
      </c>
      <c r="J38" s="106">
        <f t="shared" si="2"/>
        <v>162051324</v>
      </c>
      <c r="K38" s="106">
        <f t="shared" si="2"/>
        <v>6725123</v>
      </c>
      <c r="L38" s="106">
        <f t="shared" si="2"/>
        <v>-16412183</v>
      </c>
      <c r="M38" s="106">
        <f t="shared" si="2"/>
        <v>134818487</v>
      </c>
      <c r="N38" s="106">
        <f t="shared" si="2"/>
        <v>125131427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287182751</v>
      </c>
      <c r="X38" s="106">
        <f>IF(F22=F36,0,X22-X36)</f>
        <v>84222279</v>
      </c>
      <c r="Y38" s="106">
        <f t="shared" si="2"/>
        <v>202960472</v>
      </c>
      <c r="Z38" s="201">
        <f>+IF(X38&lt;&gt;0,+(Y38/X38)*100,0)</f>
        <v>240.98192830901667</v>
      </c>
      <c r="AA38" s="199">
        <f>+AA22-AA36</f>
        <v>99710406</v>
      </c>
    </row>
    <row r="39" spans="1:27" ht="12.75">
      <c r="A39" s="181" t="s">
        <v>46</v>
      </c>
      <c r="B39" s="185"/>
      <c r="C39" s="155">
        <v>282789792</v>
      </c>
      <c r="D39" s="155">
        <v>0</v>
      </c>
      <c r="E39" s="156">
        <v>290132532</v>
      </c>
      <c r="F39" s="60">
        <v>290132532</v>
      </c>
      <c r="G39" s="60">
        <v>1644552</v>
      </c>
      <c r="H39" s="60">
        <v>16249886</v>
      </c>
      <c r="I39" s="60">
        <v>4473021</v>
      </c>
      <c r="J39" s="60">
        <v>22367459</v>
      </c>
      <c r="K39" s="60">
        <v>19102872</v>
      </c>
      <c r="L39" s="60">
        <v>16695094</v>
      </c>
      <c r="M39" s="60">
        <v>45262356</v>
      </c>
      <c r="N39" s="60">
        <v>81060322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103427781</v>
      </c>
      <c r="X39" s="60">
        <v>118134332</v>
      </c>
      <c r="Y39" s="60">
        <v>-14706551</v>
      </c>
      <c r="Z39" s="140">
        <v>-12.45</v>
      </c>
      <c r="AA39" s="155">
        <v>290132532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221801718</v>
      </c>
      <c r="D42" s="206">
        <f>SUM(D38:D41)</f>
        <v>0</v>
      </c>
      <c r="E42" s="207">
        <f t="shared" si="3"/>
        <v>389842938</v>
      </c>
      <c r="F42" s="88">
        <f t="shared" si="3"/>
        <v>389842938</v>
      </c>
      <c r="G42" s="88">
        <f t="shared" si="3"/>
        <v>161870274</v>
      </c>
      <c r="H42" s="88">
        <f t="shared" si="3"/>
        <v>-2521162</v>
      </c>
      <c r="I42" s="88">
        <f t="shared" si="3"/>
        <v>25069671</v>
      </c>
      <c r="J42" s="88">
        <f t="shared" si="3"/>
        <v>184418783</v>
      </c>
      <c r="K42" s="88">
        <f t="shared" si="3"/>
        <v>25827995</v>
      </c>
      <c r="L42" s="88">
        <f t="shared" si="3"/>
        <v>282911</v>
      </c>
      <c r="M42" s="88">
        <f t="shared" si="3"/>
        <v>180080843</v>
      </c>
      <c r="N42" s="88">
        <f t="shared" si="3"/>
        <v>206191749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390610532</v>
      </c>
      <c r="X42" s="88">
        <f t="shared" si="3"/>
        <v>202356611</v>
      </c>
      <c r="Y42" s="88">
        <f t="shared" si="3"/>
        <v>188253921</v>
      </c>
      <c r="Z42" s="208">
        <f>+IF(X42&lt;&gt;0,+(Y42/X42)*100,0)</f>
        <v>93.03077377590594</v>
      </c>
      <c r="AA42" s="206">
        <f>SUM(AA38:AA41)</f>
        <v>389842938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221801718</v>
      </c>
      <c r="D44" s="210">
        <f>+D42-D43</f>
        <v>0</v>
      </c>
      <c r="E44" s="211">
        <f t="shared" si="4"/>
        <v>389842938</v>
      </c>
      <c r="F44" s="77">
        <f t="shared" si="4"/>
        <v>389842938</v>
      </c>
      <c r="G44" s="77">
        <f t="shared" si="4"/>
        <v>161870274</v>
      </c>
      <c r="H44" s="77">
        <f t="shared" si="4"/>
        <v>-2521162</v>
      </c>
      <c r="I44" s="77">
        <f t="shared" si="4"/>
        <v>25069671</v>
      </c>
      <c r="J44" s="77">
        <f t="shared" si="4"/>
        <v>184418783</v>
      </c>
      <c r="K44" s="77">
        <f t="shared" si="4"/>
        <v>25827995</v>
      </c>
      <c r="L44" s="77">
        <f t="shared" si="4"/>
        <v>282911</v>
      </c>
      <c r="M44" s="77">
        <f t="shared" si="4"/>
        <v>180080843</v>
      </c>
      <c r="N44" s="77">
        <f t="shared" si="4"/>
        <v>206191749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390610532</v>
      </c>
      <c r="X44" s="77">
        <f t="shared" si="4"/>
        <v>202356611</v>
      </c>
      <c r="Y44" s="77">
        <f t="shared" si="4"/>
        <v>188253921</v>
      </c>
      <c r="Z44" s="212">
        <f>+IF(X44&lt;&gt;0,+(Y44/X44)*100,0)</f>
        <v>93.03077377590594</v>
      </c>
      <c r="AA44" s="210">
        <f>+AA42-AA43</f>
        <v>389842938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221801718</v>
      </c>
      <c r="D46" s="206">
        <f>SUM(D44:D45)</f>
        <v>0</v>
      </c>
      <c r="E46" s="207">
        <f t="shared" si="5"/>
        <v>389842938</v>
      </c>
      <c r="F46" s="88">
        <f t="shared" si="5"/>
        <v>389842938</v>
      </c>
      <c r="G46" s="88">
        <f t="shared" si="5"/>
        <v>161870274</v>
      </c>
      <c r="H46" s="88">
        <f t="shared" si="5"/>
        <v>-2521162</v>
      </c>
      <c r="I46" s="88">
        <f t="shared" si="5"/>
        <v>25069671</v>
      </c>
      <c r="J46" s="88">
        <f t="shared" si="5"/>
        <v>184418783</v>
      </c>
      <c r="K46" s="88">
        <f t="shared" si="5"/>
        <v>25827995</v>
      </c>
      <c r="L46" s="88">
        <f t="shared" si="5"/>
        <v>282911</v>
      </c>
      <c r="M46" s="88">
        <f t="shared" si="5"/>
        <v>180080843</v>
      </c>
      <c r="N46" s="88">
        <f t="shared" si="5"/>
        <v>206191749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390610532</v>
      </c>
      <c r="X46" s="88">
        <f t="shared" si="5"/>
        <v>202356611</v>
      </c>
      <c r="Y46" s="88">
        <f t="shared" si="5"/>
        <v>188253921</v>
      </c>
      <c r="Z46" s="208">
        <f>+IF(X46&lt;&gt;0,+(Y46/X46)*100,0)</f>
        <v>93.03077377590594</v>
      </c>
      <c r="AA46" s="206">
        <f>SUM(AA44:AA45)</f>
        <v>389842938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221801718</v>
      </c>
      <c r="D48" s="217">
        <f>SUM(D46:D47)</f>
        <v>0</v>
      </c>
      <c r="E48" s="218">
        <f t="shared" si="6"/>
        <v>389842938</v>
      </c>
      <c r="F48" s="219">
        <f t="shared" si="6"/>
        <v>389842938</v>
      </c>
      <c r="G48" s="219">
        <f t="shared" si="6"/>
        <v>161870274</v>
      </c>
      <c r="H48" s="220">
        <f t="shared" si="6"/>
        <v>-2521162</v>
      </c>
      <c r="I48" s="220">
        <f t="shared" si="6"/>
        <v>25069671</v>
      </c>
      <c r="J48" s="220">
        <f t="shared" si="6"/>
        <v>184418783</v>
      </c>
      <c r="K48" s="220">
        <f t="shared" si="6"/>
        <v>25827995</v>
      </c>
      <c r="L48" s="220">
        <f t="shared" si="6"/>
        <v>282911</v>
      </c>
      <c r="M48" s="219">
        <f t="shared" si="6"/>
        <v>180080843</v>
      </c>
      <c r="N48" s="219">
        <f t="shared" si="6"/>
        <v>206191749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390610532</v>
      </c>
      <c r="X48" s="220">
        <f t="shared" si="6"/>
        <v>202356611</v>
      </c>
      <c r="Y48" s="220">
        <f t="shared" si="6"/>
        <v>188253921</v>
      </c>
      <c r="Z48" s="221">
        <f>+IF(X48&lt;&gt;0,+(Y48/X48)*100,0)</f>
        <v>93.03077377590594</v>
      </c>
      <c r="AA48" s="222">
        <f>SUM(AA46:AA47)</f>
        <v>389842938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20092354</v>
      </c>
      <c r="D5" s="153">
        <f>SUM(D6:D8)</f>
        <v>0</v>
      </c>
      <c r="E5" s="154">
        <f t="shared" si="0"/>
        <v>32159081</v>
      </c>
      <c r="F5" s="100">
        <f t="shared" si="0"/>
        <v>32159081</v>
      </c>
      <c r="G5" s="100">
        <f t="shared" si="0"/>
        <v>111083</v>
      </c>
      <c r="H5" s="100">
        <f t="shared" si="0"/>
        <v>0</v>
      </c>
      <c r="I5" s="100">
        <f t="shared" si="0"/>
        <v>0</v>
      </c>
      <c r="J5" s="100">
        <f t="shared" si="0"/>
        <v>111083</v>
      </c>
      <c r="K5" s="100">
        <f t="shared" si="0"/>
        <v>1868994</v>
      </c>
      <c r="L5" s="100">
        <f t="shared" si="0"/>
        <v>1873567</v>
      </c>
      <c r="M5" s="100">
        <f t="shared" si="0"/>
        <v>2278245</v>
      </c>
      <c r="N5" s="100">
        <f t="shared" si="0"/>
        <v>6020806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6131889</v>
      </c>
      <c r="X5" s="100">
        <f t="shared" si="0"/>
        <v>13828406</v>
      </c>
      <c r="Y5" s="100">
        <f t="shared" si="0"/>
        <v>-7696517</v>
      </c>
      <c r="Z5" s="137">
        <f>+IF(X5&lt;&gt;0,+(Y5/X5)*100,0)</f>
        <v>-55.65729701601182</v>
      </c>
      <c r="AA5" s="153">
        <f>SUM(AA6:AA8)</f>
        <v>32159081</v>
      </c>
    </row>
    <row r="6" spans="1:27" ht="12.75">
      <c r="A6" s="138" t="s">
        <v>75</v>
      </c>
      <c r="B6" s="136"/>
      <c r="C6" s="155">
        <v>2000</v>
      </c>
      <c r="D6" s="155"/>
      <c r="E6" s="156">
        <v>20000</v>
      </c>
      <c r="F6" s="60">
        <v>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8600</v>
      </c>
      <c r="Y6" s="60">
        <v>-8600</v>
      </c>
      <c r="Z6" s="140">
        <v>-100</v>
      </c>
      <c r="AA6" s="62">
        <v>20000</v>
      </c>
    </row>
    <row r="7" spans="1:27" ht="12.75">
      <c r="A7" s="138" t="s">
        <v>76</v>
      </c>
      <c r="B7" s="136"/>
      <c r="C7" s="157">
        <v>20090354</v>
      </c>
      <c r="D7" s="157"/>
      <c r="E7" s="158">
        <v>32139081</v>
      </c>
      <c r="F7" s="159">
        <v>32139081</v>
      </c>
      <c r="G7" s="159">
        <v>111083</v>
      </c>
      <c r="H7" s="159"/>
      <c r="I7" s="159"/>
      <c r="J7" s="159">
        <v>111083</v>
      </c>
      <c r="K7" s="159">
        <v>1868994</v>
      </c>
      <c r="L7" s="159">
        <v>1873567</v>
      </c>
      <c r="M7" s="159">
        <v>2278245</v>
      </c>
      <c r="N7" s="159">
        <v>6020806</v>
      </c>
      <c r="O7" s="159"/>
      <c r="P7" s="159"/>
      <c r="Q7" s="159"/>
      <c r="R7" s="159"/>
      <c r="S7" s="159"/>
      <c r="T7" s="159"/>
      <c r="U7" s="159"/>
      <c r="V7" s="159"/>
      <c r="W7" s="159">
        <v>6131889</v>
      </c>
      <c r="X7" s="159">
        <v>13819806</v>
      </c>
      <c r="Y7" s="159">
        <v>-7687917</v>
      </c>
      <c r="Z7" s="141">
        <v>-55.63</v>
      </c>
      <c r="AA7" s="225">
        <v>32139081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131392053</v>
      </c>
      <c r="D9" s="153">
        <f>SUM(D10:D14)</f>
        <v>0</v>
      </c>
      <c r="E9" s="154">
        <f t="shared" si="1"/>
        <v>148862711</v>
      </c>
      <c r="F9" s="100">
        <f t="shared" si="1"/>
        <v>148862711</v>
      </c>
      <c r="G9" s="100">
        <f t="shared" si="1"/>
        <v>2188430</v>
      </c>
      <c r="H9" s="100">
        <f t="shared" si="1"/>
        <v>5068245</v>
      </c>
      <c r="I9" s="100">
        <f t="shared" si="1"/>
        <v>5540744</v>
      </c>
      <c r="J9" s="100">
        <f t="shared" si="1"/>
        <v>12797419</v>
      </c>
      <c r="K9" s="100">
        <f t="shared" si="1"/>
        <v>741004</v>
      </c>
      <c r="L9" s="100">
        <f t="shared" si="1"/>
        <v>4300617</v>
      </c>
      <c r="M9" s="100">
        <f t="shared" si="1"/>
        <v>5835372</v>
      </c>
      <c r="N9" s="100">
        <f t="shared" si="1"/>
        <v>10876993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23674412</v>
      </c>
      <c r="X9" s="100">
        <f t="shared" si="1"/>
        <v>64010968</v>
      </c>
      <c r="Y9" s="100">
        <f t="shared" si="1"/>
        <v>-40336556</v>
      </c>
      <c r="Z9" s="137">
        <f>+IF(X9&lt;&gt;0,+(Y9/X9)*100,0)</f>
        <v>-63.015069542457155</v>
      </c>
      <c r="AA9" s="102">
        <f>SUM(AA10:AA14)</f>
        <v>148862711</v>
      </c>
    </row>
    <row r="10" spans="1:27" ht="12.75">
      <c r="A10" s="138" t="s">
        <v>79</v>
      </c>
      <c r="B10" s="136"/>
      <c r="C10" s="155">
        <v>21820225</v>
      </c>
      <c r="D10" s="155"/>
      <c r="E10" s="156">
        <v>22593461</v>
      </c>
      <c r="F10" s="60">
        <v>22593461</v>
      </c>
      <c r="G10" s="60">
        <v>543878</v>
      </c>
      <c r="H10" s="60">
        <v>2396573</v>
      </c>
      <c r="I10" s="60">
        <v>2731138</v>
      </c>
      <c r="J10" s="60">
        <v>5671589</v>
      </c>
      <c r="K10" s="60">
        <v>741004</v>
      </c>
      <c r="L10" s="60">
        <v>2835870</v>
      </c>
      <c r="M10" s="60">
        <v>5077857</v>
      </c>
      <c r="N10" s="60">
        <v>8654731</v>
      </c>
      <c r="O10" s="60"/>
      <c r="P10" s="60"/>
      <c r="Q10" s="60"/>
      <c r="R10" s="60"/>
      <c r="S10" s="60"/>
      <c r="T10" s="60"/>
      <c r="U10" s="60"/>
      <c r="V10" s="60"/>
      <c r="W10" s="60">
        <v>14326320</v>
      </c>
      <c r="X10" s="60">
        <v>9715188</v>
      </c>
      <c r="Y10" s="60">
        <v>4611132</v>
      </c>
      <c r="Z10" s="140">
        <v>47.46</v>
      </c>
      <c r="AA10" s="62">
        <v>22593461</v>
      </c>
    </row>
    <row r="11" spans="1:27" ht="12.75">
      <c r="A11" s="138" t="s">
        <v>80</v>
      </c>
      <c r="B11" s="136"/>
      <c r="C11" s="155">
        <v>10277653</v>
      </c>
      <c r="D11" s="155"/>
      <c r="E11" s="156">
        <v>7471500</v>
      </c>
      <c r="F11" s="60">
        <v>7471500</v>
      </c>
      <c r="G11" s="60"/>
      <c r="H11" s="60"/>
      <c r="I11" s="60"/>
      <c r="J11" s="60"/>
      <c r="K11" s="60"/>
      <c r="L11" s="60">
        <v>1464747</v>
      </c>
      <c r="M11" s="60">
        <v>757515</v>
      </c>
      <c r="N11" s="60">
        <v>2222262</v>
      </c>
      <c r="O11" s="60"/>
      <c r="P11" s="60"/>
      <c r="Q11" s="60"/>
      <c r="R11" s="60"/>
      <c r="S11" s="60"/>
      <c r="T11" s="60"/>
      <c r="U11" s="60"/>
      <c r="V11" s="60"/>
      <c r="W11" s="60">
        <v>2222262</v>
      </c>
      <c r="X11" s="60">
        <v>3212745</v>
      </c>
      <c r="Y11" s="60">
        <v>-990483</v>
      </c>
      <c r="Z11" s="140">
        <v>-30.83</v>
      </c>
      <c r="AA11" s="62">
        <v>7471500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>
        <v>99294175</v>
      </c>
      <c r="D13" s="155"/>
      <c r="E13" s="156">
        <v>118797750</v>
      </c>
      <c r="F13" s="60">
        <v>118797750</v>
      </c>
      <c r="G13" s="60">
        <v>1644552</v>
      </c>
      <c r="H13" s="60">
        <v>2671672</v>
      </c>
      <c r="I13" s="60">
        <v>2809606</v>
      </c>
      <c r="J13" s="60">
        <v>7125830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7125830</v>
      </c>
      <c r="X13" s="60">
        <v>51083035</v>
      </c>
      <c r="Y13" s="60">
        <v>-43957205</v>
      </c>
      <c r="Z13" s="140">
        <v>-86.05</v>
      </c>
      <c r="AA13" s="62">
        <v>118797750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82661609</v>
      </c>
      <c r="D15" s="153">
        <f>SUM(D16:D18)</f>
        <v>0</v>
      </c>
      <c r="E15" s="154">
        <f t="shared" si="2"/>
        <v>89075555</v>
      </c>
      <c r="F15" s="100">
        <f t="shared" si="2"/>
        <v>89075555</v>
      </c>
      <c r="G15" s="100">
        <f t="shared" si="2"/>
        <v>0</v>
      </c>
      <c r="H15" s="100">
        <f t="shared" si="2"/>
        <v>0</v>
      </c>
      <c r="I15" s="100">
        <f t="shared" si="2"/>
        <v>1379575</v>
      </c>
      <c r="J15" s="100">
        <f t="shared" si="2"/>
        <v>1379575</v>
      </c>
      <c r="K15" s="100">
        <f t="shared" si="2"/>
        <v>5390249</v>
      </c>
      <c r="L15" s="100">
        <f t="shared" si="2"/>
        <v>346258</v>
      </c>
      <c r="M15" s="100">
        <f t="shared" si="2"/>
        <v>13674015</v>
      </c>
      <c r="N15" s="100">
        <f t="shared" si="2"/>
        <v>19410522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20790097</v>
      </c>
      <c r="X15" s="100">
        <f t="shared" si="2"/>
        <v>38302489</v>
      </c>
      <c r="Y15" s="100">
        <f t="shared" si="2"/>
        <v>-17512392</v>
      </c>
      <c r="Z15" s="137">
        <f>+IF(X15&lt;&gt;0,+(Y15/X15)*100,0)</f>
        <v>-45.72128980965179</v>
      </c>
      <c r="AA15" s="102">
        <f>SUM(AA16:AA18)</f>
        <v>89075555</v>
      </c>
    </row>
    <row r="16" spans="1:27" ht="12.75">
      <c r="A16" s="138" t="s">
        <v>85</v>
      </c>
      <c r="B16" s="136"/>
      <c r="C16" s="155">
        <v>61384372</v>
      </c>
      <c r="D16" s="155"/>
      <c r="E16" s="156">
        <v>19357282</v>
      </c>
      <c r="F16" s="60">
        <v>19357282</v>
      </c>
      <c r="G16" s="60"/>
      <c r="H16" s="60"/>
      <c r="I16" s="60">
        <v>948750</v>
      </c>
      <c r="J16" s="60">
        <v>948750</v>
      </c>
      <c r="K16" s="60">
        <v>4157250</v>
      </c>
      <c r="L16" s="60"/>
      <c r="M16" s="60">
        <v>12799006</v>
      </c>
      <c r="N16" s="60">
        <v>16956256</v>
      </c>
      <c r="O16" s="60"/>
      <c r="P16" s="60"/>
      <c r="Q16" s="60"/>
      <c r="R16" s="60"/>
      <c r="S16" s="60"/>
      <c r="T16" s="60"/>
      <c r="U16" s="60"/>
      <c r="V16" s="60"/>
      <c r="W16" s="60">
        <v>17905006</v>
      </c>
      <c r="X16" s="60">
        <v>8323632</v>
      </c>
      <c r="Y16" s="60">
        <v>9581374</v>
      </c>
      <c r="Z16" s="140">
        <v>115.11</v>
      </c>
      <c r="AA16" s="62">
        <v>19357282</v>
      </c>
    </row>
    <row r="17" spans="1:27" ht="12.75">
      <c r="A17" s="138" t="s">
        <v>86</v>
      </c>
      <c r="B17" s="136"/>
      <c r="C17" s="155">
        <v>21277237</v>
      </c>
      <c r="D17" s="155"/>
      <c r="E17" s="156">
        <v>69718273</v>
      </c>
      <c r="F17" s="60">
        <v>69718273</v>
      </c>
      <c r="G17" s="60"/>
      <c r="H17" s="60"/>
      <c r="I17" s="60">
        <v>430825</v>
      </c>
      <c r="J17" s="60">
        <v>430825</v>
      </c>
      <c r="K17" s="60">
        <v>1232999</v>
      </c>
      <c r="L17" s="60">
        <v>346258</v>
      </c>
      <c r="M17" s="60">
        <v>875009</v>
      </c>
      <c r="N17" s="60">
        <v>2454266</v>
      </c>
      <c r="O17" s="60"/>
      <c r="P17" s="60"/>
      <c r="Q17" s="60"/>
      <c r="R17" s="60"/>
      <c r="S17" s="60"/>
      <c r="T17" s="60"/>
      <c r="U17" s="60"/>
      <c r="V17" s="60"/>
      <c r="W17" s="60">
        <v>2885091</v>
      </c>
      <c r="X17" s="60">
        <v>29978857</v>
      </c>
      <c r="Y17" s="60">
        <v>-27093766</v>
      </c>
      <c r="Z17" s="140">
        <v>-90.38</v>
      </c>
      <c r="AA17" s="62">
        <v>69718273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140747185</v>
      </c>
      <c r="D19" s="153">
        <f>SUM(D20:D23)</f>
        <v>0</v>
      </c>
      <c r="E19" s="154">
        <f t="shared" si="3"/>
        <v>115641766</v>
      </c>
      <c r="F19" s="100">
        <f t="shared" si="3"/>
        <v>115641766</v>
      </c>
      <c r="G19" s="100">
        <f t="shared" si="3"/>
        <v>0</v>
      </c>
      <c r="H19" s="100">
        <f t="shared" si="3"/>
        <v>12411907</v>
      </c>
      <c r="I19" s="100">
        <f t="shared" si="3"/>
        <v>839375</v>
      </c>
      <c r="J19" s="100">
        <f t="shared" si="3"/>
        <v>13251282</v>
      </c>
      <c r="K19" s="100">
        <f t="shared" si="3"/>
        <v>15328668</v>
      </c>
      <c r="L19" s="100">
        <f t="shared" si="3"/>
        <v>16449586</v>
      </c>
      <c r="M19" s="100">
        <f t="shared" si="3"/>
        <v>28875271</v>
      </c>
      <c r="N19" s="100">
        <f t="shared" si="3"/>
        <v>60653525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73904807</v>
      </c>
      <c r="X19" s="100">
        <f t="shared" si="3"/>
        <v>49725960</v>
      </c>
      <c r="Y19" s="100">
        <f t="shared" si="3"/>
        <v>24178847</v>
      </c>
      <c r="Z19" s="137">
        <f>+IF(X19&lt;&gt;0,+(Y19/X19)*100,0)</f>
        <v>48.624193479623116</v>
      </c>
      <c r="AA19" s="102">
        <f>SUM(AA20:AA23)</f>
        <v>115641766</v>
      </c>
    </row>
    <row r="20" spans="1:27" ht="12.75">
      <c r="A20" s="138" t="s">
        <v>89</v>
      </c>
      <c r="B20" s="136"/>
      <c r="C20" s="155">
        <v>19211412</v>
      </c>
      <c r="D20" s="155"/>
      <c r="E20" s="156">
        <v>25000000</v>
      </c>
      <c r="F20" s="60">
        <v>25000000</v>
      </c>
      <c r="G20" s="60"/>
      <c r="H20" s="60"/>
      <c r="I20" s="60">
        <v>255907</v>
      </c>
      <c r="J20" s="60">
        <v>255907</v>
      </c>
      <c r="K20" s="60">
        <v>7818</v>
      </c>
      <c r="L20" s="60">
        <v>200408</v>
      </c>
      <c r="M20" s="60">
        <v>887107</v>
      </c>
      <c r="N20" s="60">
        <v>1095333</v>
      </c>
      <c r="O20" s="60"/>
      <c r="P20" s="60"/>
      <c r="Q20" s="60"/>
      <c r="R20" s="60"/>
      <c r="S20" s="60"/>
      <c r="T20" s="60"/>
      <c r="U20" s="60"/>
      <c r="V20" s="60"/>
      <c r="W20" s="60">
        <v>1351240</v>
      </c>
      <c r="X20" s="60">
        <v>10750000</v>
      </c>
      <c r="Y20" s="60">
        <v>-9398760</v>
      </c>
      <c r="Z20" s="140">
        <v>-87.43</v>
      </c>
      <c r="AA20" s="62">
        <v>25000000</v>
      </c>
    </row>
    <row r="21" spans="1:27" ht="12.75">
      <c r="A21" s="138" t="s">
        <v>90</v>
      </c>
      <c r="B21" s="136"/>
      <c r="C21" s="155">
        <v>40877696</v>
      </c>
      <c r="D21" s="155"/>
      <c r="E21" s="156">
        <v>41885000</v>
      </c>
      <c r="F21" s="60">
        <v>41885000</v>
      </c>
      <c r="G21" s="60"/>
      <c r="H21" s="60"/>
      <c r="I21" s="60"/>
      <c r="J21" s="60"/>
      <c r="K21" s="60">
        <v>1310310</v>
      </c>
      <c r="L21" s="60">
        <v>9099584</v>
      </c>
      <c r="M21" s="60">
        <v>26098893</v>
      </c>
      <c r="N21" s="60">
        <v>36508787</v>
      </c>
      <c r="O21" s="60"/>
      <c r="P21" s="60"/>
      <c r="Q21" s="60"/>
      <c r="R21" s="60"/>
      <c r="S21" s="60"/>
      <c r="T21" s="60"/>
      <c r="U21" s="60"/>
      <c r="V21" s="60"/>
      <c r="W21" s="60">
        <v>36508787</v>
      </c>
      <c r="X21" s="60">
        <v>18010550</v>
      </c>
      <c r="Y21" s="60">
        <v>18498237</v>
      </c>
      <c r="Z21" s="140">
        <v>102.71</v>
      </c>
      <c r="AA21" s="62">
        <v>41885000</v>
      </c>
    </row>
    <row r="22" spans="1:27" ht="12.75">
      <c r="A22" s="138" t="s">
        <v>91</v>
      </c>
      <c r="B22" s="136"/>
      <c r="C22" s="157">
        <v>80658077</v>
      </c>
      <c r="D22" s="157"/>
      <c r="E22" s="158">
        <v>20500000</v>
      </c>
      <c r="F22" s="159">
        <v>20500000</v>
      </c>
      <c r="G22" s="159"/>
      <c r="H22" s="159">
        <v>12411907</v>
      </c>
      <c r="I22" s="159">
        <v>583468</v>
      </c>
      <c r="J22" s="159">
        <v>12995375</v>
      </c>
      <c r="K22" s="159">
        <v>14010540</v>
      </c>
      <c r="L22" s="159">
        <v>7149594</v>
      </c>
      <c r="M22" s="159">
        <v>1889271</v>
      </c>
      <c r="N22" s="159">
        <v>23049405</v>
      </c>
      <c r="O22" s="159"/>
      <c r="P22" s="159"/>
      <c r="Q22" s="159"/>
      <c r="R22" s="159"/>
      <c r="S22" s="159"/>
      <c r="T22" s="159"/>
      <c r="U22" s="159"/>
      <c r="V22" s="159"/>
      <c r="W22" s="159">
        <v>36044780</v>
      </c>
      <c r="X22" s="159">
        <v>8815000</v>
      </c>
      <c r="Y22" s="159">
        <v>27229780</v>
      </c>
      <c r="Z22" s="141">
        <v>308.9</v>
      </c>
      <c r="AA22" s="225">
        <v>20500000</v>
      </c>
    </row>
    <row r="23" spans="1:27" ht="12.75">
      <c r="A23" s="138" t="s">
        <v>92</v>
      </c>
      <c r="B23" s="136"/>
      <c r="C23" s="155"/>
      <c r="D23" s="155"/>
      <c r="E23" s="156">
        <v>28256766</v>
      </c>
      <c r="F23" s="60">
        <v>28256766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12150410</v>
      </c>
      <c r="Y23" s="60">
        <v>-12150410</v>
      </c>
      <c r="Z23" s="140">
        <v>-100</v>
      </c>
      <c r="AA23" s="62">
        <v>28256766</v>
      </c>
    </row>
    <row r="24" spans="1:27" ht="12.75">
      <c r="A24" s="135" t="s">
        <v>93</v>
      </c>
      <c r="B24" s="142"/>
      <c r="C24" s="153"/>
      <c r="D24" s="153"/>
      <c r="E24" s="154">
        <v>1000000</v>
      </c>
      <c r="F24" s="100">
        <v>1000000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430000</v>
      </c>
      <c r="Y24" s="100">
        <v>-430000</v>
      </c>
      <c r="Z24" s="137">
        <v>-100</v>
      </c>
      <c r="AA24" s="102">
        <v>1000000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374893201</v>
      </c>
      <c r="D25" s="217">
        <f>+D5+D9+D15+D19+D24</f>
        <v>0</v>
      </c>
      <c r="E25" s="230">
        <f t="shared" si="4"/>
        <v>386739113</v>
      </c>
      <c r="F25" s="219">
        <f t="shared" si="4"/>
        <v>386739113</v>
      </c>
      <c r="G25" s="219">
        <f t="shared" si="4"/>
        <v>2299513</v>
      </c>
      <c r="H25" s="219">
        <f t="shared" si="4"/>
        <v>17480152</v>
      </c>
      <c r="I25" s="219">
        <f t="shared" si="4"/>
        <v>7759694</v>
      </c>
      <c r="J25" s="219">
        <f t="shared" si="4"/>
        <v>27539359</v>
      </c>
      <c r="K25" s="219">
        <f t="shared" si="4"/>
        <v>23328915</v>
      </c>
      <c r="L25" s="219">
        <f t="shared" si="4"/>
        <v>22970028</v>
      </c>
      <c r="M25" s="219">
        <f t="shared" si="4"/>
        <v>50662903</v>
      </c>
      <c r="N25" s="219">
        <f t="shared" si="4"/>
        <v>96961846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124501205</v>
      </c>
      <c r="X25" s="219">
        <f t="shared" si="4"/>
        <v>166297823</v>
      </c>
      <c r="Y25" s="219">
        <f t="shared" si="4"/>
        <v>-41796618</v>
      </c>
      <c r="Z25" s="231">
        <f>+IF(X25&lt;&gt;0,+(Y25/X25)*100,0)</f>
        <v>-25.13359299959086</v>
      </c>
      <c r="AA25" s="232">
        <f>+AA5+AA9+AA15+AA19+AA24</f>
        <v>386739113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193882053</v>
      </c>
      <c r="D28" s="155"/>
      <c r="E28" s="156">
        <v>164794782</v>
      </c>
      <c r="F28" s="60">
        <v>164794782</v>
      </c>
      <c r="G28" s="60"/>
      <c r="H28" s="60">
        <v>13205614</v>
      </c>
      <c r="I28" s="60">
        <v>664465</v>
      </c>
      <c r="J28" s="60">
        <v>13870079</v>
      </c>
      <c r="K28" s="60">
        <v>19102872</v>
      </c>
      <c r="L28" s="60">
        <v>16102950</v>
      </c>
      <c r="M28" s="60">
        <v>43506316</v>
      </c>
      <c r="N28" s="60">
        <v>78712138</v>
      </c>
      <c r="O28" s="60"/>
      <c r="P28" s="60"/>
      <c r="Q28" s="60"/>
      <c r="R28" s="60"/>
      <c r="S28" s="60"/>
      <c r="T28" s="60"/>
      <c r="U28" s="60"/>
      <c r="V28" s="60"/>
      <c r="W28" s="60">
        <v>92582217</v>
      </c>
      <c r="X28" s="60">
        <v>70861757</v>
      </c>
      <c r="Y28" s="60">
        <v>21720460</v>
      </c>
      <c r="Z28" s="140">
        <v>30.65</v>
      </c>
      <c r="AA28" s="155">
        <v>164794782</v>
      </c>
    </row>
    <row r="29" spans="1:27" ht="12.75">
      <c r="A29" s="234" t="s">
        <v>134</v>
      </c>
      <c r="B29" s="136"/>
      <c r="C29" s="155">
        <v>88907738</v>
      </c>
      <c r="D29" s="155"/>
      <c r="E29" s="156">
        <v>125337750</v>
      </c>
      <c r="F29" s="60">
        <v>125337750</v>
      </c>
      <c r="G29" s="60">
        <v>1644552</v>
      </c>
      <c r="H29" s="60">
        <v>4014561</v>
      </c>
      <c r="I29" s="60">
        <v>2838267</v>
      </c>
      <c r="J29" s="60">
        <v>8497380</v>
      </c>
      <c r="K29" s="60"/>
      <c r="L29" s="60">
        <v>596765</v>
      </c>
      <c r="M29" s="60">
        <v>1705883</v>
      </c>
      <c r="N29" s="60">
        <v>2302648</v>
      </c>
      <c r="O29" s="60"/>
      <c r="P29" s="60"/>
      <c r="Q29" s="60"/>
      <c r="R29" s="60"/>
      <c r="S29" s="60"/>
      <c r="T29" s="60"/>
      <c r="U29" s="60"/>
      <c r="V29" s="60"/>
      <c r="W29" s="60">
        <v>10800028</v>
      </c>
      <c r="X29" s="60">
        <v>53895235</v>
      </c>
      <c r="Y29" s="60">
        <v>-43095207</v>
      </c>
      <c r="Z29" s="140">
        <v>-79.96</v>
      </c>
      <c r="AA29" s="62">
        <v>125337750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282789791</v>
      </c>
      <c r="D32" s="210">
        <f>SUM(D28:D31)</f>
        <v>0</v>
      </c>
      <c r="E32" s="211">
        <f t="shared" si="5"/>
        <v>290132532</v>
      </c>
      <c r="F32" s="77">
        <f t="shared" si="5"/>
        <v>290132532</v>
      </c>
      <c r="G32" s="77">
        <f t="shared" si="5"/>
        <v>1644552</v>
      </c>
      <c r="H32" s="77">
        <f t="shared" si="5"/>
        <v>17220175</v>
      </c>
      <c r="I32" s="77">
        <f t="shared" si="5"/>
        <v>3502732</v>
      </c>
      <c r="J32" s="77">
        <f t="shared" si="5"/>
        <v>22367459</v>
      </c>
      <c r="K32" s="77">
        <f t="shared" si="5"/>
        <v>19102872</v>
      </c>
      <c r="L32" s="77">
        <f t="shared" si="5"/>
        <v>16699715</v>
      </c>
      <c r="M32" s="77">
        <f t="shared" si="5"/>
        <v>45212199</v>
      </c>
      <c r="N32" s="77">
        <f t="shared" si="5"/>
        <v>81014786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103382245</v>
      </c>
      <c r="X32" s="77">
        <f t="shared" si="5"/>
        <v>124756992</v>
      </c>
      <c r="Y32" s="77">
        <f t="shared" si="5"/>
        <v>-21374747</v>
      </c>
      <c r="Z32" s="212">
        <f>+IF(X32&lt;&gt;0,+(Y32/X32)*100,0)</f>
        <v>-17.133105453520393</v>
      </c>
      <c r="AA32" s="79">
        <f>SUM(AA28:AA31)</f>
        <v>290132532</v>
      </c>
    </row>
    <row r="33" spans="1:27" ht="12.75">
      <c r="A33" s="237" t="s">
        <v>51</v>
      </c>
      <c r="B33" s="136" t="s">
        <v>137</v>
      </c>
      <c r="C33" s="155">
        <v>21226086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70877323</v>
      </c>
      <c r="D35" s="155"/>
      <c r="E35" s="156">
        <v>96606581</v>
      </c>
      <c r="F35" s="60">
        <v>96606581</v>
      </c>
      <c r="G35" s="60">
        <v>654961</v>
      </c>
      <c r="H35" s="60">
        <v>259977</v>
      </c>
      <c r="I35" s="60">
        <v>4256962</v>
      </c>
      <c r="J35" s="60">
        <v>5171900</v>
      </c>
      <c r="K35" s="60">
        <v>4226043</v>
      </c>
      <c r="L35" s="60">
        <v>6270313</v>
      </c>
      <c r="M35" s="60">
        <v>5450703</v>
      </c>
      <c r="N35" s="60">
        <v>15947059</v>
      </c>
      <c r="O35" s="60"/>
      <c r="P35" s="60"/>
      <c r="Q35" s="60"/>
      <c r="R35" s="60"/>
      <c r="S35" s="60"/>
      <c r="T35" s="60"/>
      <c r="U35" s="60"/>
      <c r="V35" s="60"/>
      <c r="W35" s="60">
        <v>21118959</v>
      </c>
      <c r="X35" s="60">
        <v>41540831</v>
      </c>
      <c r="Y35" s="60">
        <v>-20421872</v>
      </c>
      <c r="Z35" s="140">
        <v>-49.16</v>
      </c>
      <c r="AA35" s="62">
        <v>96606581</v>
      </c>
    </row>
    <row r="36" spans="1:27" ht="12.75">
      <c r="A36" s="238" t="s">
        <v>139</v>
      </c>
      <c r="B36" s="149"/>
      <c r="C36" s="222">
        <f aca="true" t="shared" si="6" ref="C36:Y36">SUM(C32:C35)</f>
        <v>374893200</v>
      </c>
      <c r="D36" s="222">
        <f>SUM(D32:D35)</f>
        <v>0</v>
      </c>
      <c r="E36" s="218">
        <f t="shared" si="6"/>
        <v>386739113</v>
      </c>
      <c r="F36" s="220">
        <f t="shared" si="6"/>
        <v>386739113</v>
      </c>
      <c r="G36" s="220">
        <f t="shared" si="6"/>
        <v>2299513</v>
      </c>
      <c r="H36" s="220">
        <f t="shared" si="6"/>
        <v>17480152</v>
      </c>
      <c r="I36" s="220">
        <f t="shared" si="6"/>
        <v>7759694</v>
      </c>
      <c r="J36" s="220">
        <f t="shared" si="6"/>
        <v>27539359</v>
      </c>
      <c r="K36" s="220">
        <f t="shared" si="6"/>
        <v>23328915</v>
      </c>
      <c r="L36" s="220">
        <f t="shared" si="6"/>
        <v>22970028</v>
      </c>
      <c r="M36" s="220">
        <f t="shared" si="6"/>
        <v>50662902</v>
      </c>
      <c r="N36" s="220">
        <f t="shared" si="6"/>
        <v>96961845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124501204</v>
      </c>
      <c r="X36" s="220">
        <f t="shared" si="6"/>
        <v>166297823</v>
      </c>
      <c r="Y36" s="220">
        <f t="shared" si="6"/>
        <v>-41796619</v>
      </c>
      <c r="Z36" s="221">
        <f>+IF(X36&lt;&gt;0,+(Y36/X36)*100,0)</f>
        <v>-25.133593600921643</v>
      </c>
      <c r="AA36" s="239">
        <f>SUM(AA32:AA35)</f>
        <v>386739113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30792493</v>
      </c>
      <c r="D6" s="155"/>
      <c r="E6" s="59">
        <v>203073725</v>
      </c>
      <c r="F6" s="60">
        <v>203073725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101536863</v>
      </c>
      <c r="Y6" s="60">
        <v>-101536863</v>
      </c>
      <c r="Z6" s="140">
        <v>-100</v>
      </c>
      <c r="AA6" s="62">
        <v>203073725</v>
      </c>
    </row>
    <row r="7" spans="1:27" ht="12.75">
      <c r="A7" s="249" t="s">
        <v>144</v>
      </c>
      <c r="B7" s="182"/>
      <c r="C7" s="155">
        <v>9582348</v>
      </c>
      <c r="D7" s="155"/>
      <c r="E7" s="59">
        <v>116486247</v>
      </c>
      <c r="F7" s="60">
        <v>116486247</v>
      </c>
      <c r="G7" s="60">
        <v>52310854</v>
      </c>
      <c r="H7" s="60">
        <v>52318917</v>
      </c>
      <c r="I7" s="60">
        <v>33226878</v>
      </c>
      <c r="J7" s="60">
        <v>33226878</v>
      </c>
      <c r="K7" s="60">
        <v>72416581</v>
      </c>
      <c r="L7" s="60">
        <v>72695154</v>
      </c>
      <c r="M7" s="60">
        <v>97993026</v>
      </c>
      <c r="N7" s="60">
        <v>97993026</v>
      </c>
      <c r="O7" s="60"/>
      <c r="P7" s="60"/>
      <c r="Q7" s="60"/>
      <c r="R7" s="60"/>
      <c r="S7" s="60"/>
      <c r="T7" s="60"/>
      <c r="U7" s="60"/>
      <c r="V7" s="60"/>
      <c r="W7" s="60">
        <v>97993026</v>
      </c>
      <c r="X7" s="60">
        <v>58243124</v>
      </c>
      <c r="Y7" s="60">
        <v>39749902</v>
      </c>
      <c r="Z7" s="140">
        <v>68.25</v>
      </c>
      <c r="AA7" s="62">
        <v>116486247</v>
      </c>
    </row>
    <row r="8" spans="1:27" ht="12.75">
      <c r="A8" s="249" t="s">
        <v>145</v>
      </c>
      <c r="B8" s="182"/>
      <c r="C8" s="155">
        <v>376832793</v>
      </c>
      <c r="D8" s="155"/>
      <c r="E8" s="59">
        <v>468952209</v>
      </c>
      <c r="F8" s="60">
        <v>468952209</v>
      </c>
      <c r="G8" s="60">
        <v>1692327641</v>
      </c>
      <c r="H8" s="60">
        <v>1414914111</v>
      </c>
      <c r="I8" s="60">
        <v>1445443879</v>
      </c>
      <c r="J8" s="60">
        <v>1445443879</v>
      </c>
      <c r="K8" s="60">
        <v>1170534783</v>
      </c>
      <c r="L8" s="60">
        <v>1436681879</v>
      </c>
      <c r="M8" s="60">
        <v>1415474871</v>
      </c>
      <c r="N8" s="60">
        <v>1415474871</v>
      </c>
      <c r="O8" s="60"/>
      <c r="P8" s="60"/>
      <c r="Q8" s="60"/>
      <c r="R8" s="60"/>
      <c r="S8" s="60"/>
      <c r="T8" s="60"/>
      <c r="U8" s="60"/>
      <c r="V8" s="60"/>
      <c r="W8" s="60">
        <v>1415474871</v>
      </c>
      <c r="X8" s="60">
        <v>234476105</v>
      </c>
      <c r="Y8" s="60">
        <v>1180998766</v>
      </c>
      <c r="Z8" s="140">
        <v>503.68</v>
      </c>
      <c r="AA8" s="62">
        <v>468952209</v>
      </c>
    </row>
    <row r="9" spans="1:27" ht="12.75">
      <c r="A9" s="249" t="s">
        <v>146</v>
      </c>
      <c r="B9" s="182"/>
      <c r="C9" s="155">
        <v>34323959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19652405</v>
      </c>
      <c r="D11" s="155"/>
      <c r="E11" s="59">
        <v>16307694</v>
      </c>
      <c r="F11" s="60">
        <v>16307694</v>
      </c>
      <c r="G11" s="60">
        <v>16029278</v>
      </c>
      <c r="H11" s="60">
        <v>16029278</v>
      </c>
      <c r="I11" s="60">
        <v>16029278</v>
      </c>
      <c r="J11" s="60">
        <v>16029278</v>
      </c>
      <c r="K11" s="60">
        <v>16029278</v>
      </c>
      <c r="L11" s="60">
        <v>16029278</v>
      </c>
      <c r="M11" s="60">
        <v>16029278</v>
      </c>
      <c r="N11" s="60">
        <v>16029278</v>
      </c>
      <c r="O11" s="60"/>
      <c r="P11" s="60"/>
      <c r="Q11" s="60"/>
      <c r="R11" s="60"/>
      <c r="S11" s="60"/>
      <c r="T11" s="60"/>
      <c r="U11" s="60"/>
      <c r="V11" s="60"/>
      <c r="W11" s="60">
        <v>16029278</v>
      </c>
      <c r="X11" s="60">
        <v>8153847</v>
      </c>
      <c r="Y11" s="60">
        <v>7875431</v>
      </c>
      <c r="Z11" s="140">
        <v>96.59</v>
      </c>
      <c r="AA11" s="62">
        <v>16307694</v>
      </c>
    </row>
    <row r="12" spans="1:27" ht="12.75">
      <c r="A12" s="250" t="s">
        <v>56</v>
      </c>
      <c r="B12" s="251"/>
      <c r="C12" s="168">
        <f aca="true" t="shared" si="0" ref="C12:Y12">SUM(C6:C11)</f>
        <v>471183998</v>
      </c>
      <c r="D12" s="168">
        <f>SUM(D6:D11)</f>
        <v>0</v>
      </c>
      <c r="E12" s="72">
        <f t="shared" si="0"/>
        <v>804819875</v>
      </c>
      <c r="F12" s="73">
        <f t="shared" si="0"/>
        <v>804819875</v>
      </c>
      <c r="G12" s="73">
        <f t="shared" si="0"/>
        <v>1760667773</v>
      </c>
      <c r="H12" s="73">
        <f t="shared" si="0"/>
        <v>1483262306</v>
      </c>
      <c r="I12" s="73">
        <f t="shared" si="0"/>
        <v>1494700035</v>
      </c>
      <c r="J12" s="73">
        <f t="shared" si="0"/>
        <v>1494700035</v>
      </c>
      <c r="K12" s="73">
        <f t="shared" si="0"/>
        <v>1258980642</v>
      </c>
      <c r="L12" s="73">
        <f t="shared" si="0"/>
        <v>1525406311</v>
      </c>
      <c r="M12" s="73">
        <f t="shared" si="0"/>
        <v>1529497175</v>
      </c>
      <c r="N12" s="73">
        <f t="shared" si="0"/>
        <v>1529497175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1529497175</v>
      </c>
      <c r="X12" s="73">
        <f t="shared" si="0"/>
        <v>402409939</v>
      </c>
      <c r="Y12" s="73">
        <f t="shared" si="0"/>
        <v>1127087236</v>
      </c>
      <c r="Z12" s="170">
        <f>+IF(X12&lt;&gt;0,+(Y12/X12)*100,0)</f>
        <v>280.08434354301573</v>
      </c>
      <c r="AA12" s="74">
        <f>SUM(AA6:AA11)</f>
        <v>804819875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683884</v>
      </c>
      <c r="D16" s="155"/>
      <c r="E16" s="59"/>
      <c r="F16" s="60"/>
      <c r="G16" s="159">
        <v>745078</v>
      </c>
      <c r="H16" s="159">
        <v>774358</v>
      </c>
      <c r="I16" s="159">
        <v>772114</v>
      </c>
      <c r="J16" s="60">
        <v>772114</v>
      </c>
      <c r="K16" s="159">
        <v>724778</v>
      </c>
      <c r="L16" s="159">
        <v>749861</v>
      </c>
      <c r="M16" s="60">
        <v>778848</v>
      </c>
      <c r="N16" s="159">
        <v>778848</v>
      </c>
      <c r="O16" s="159"/>
      <c r="P16" s="159"/>
      <c r="Q16" s="60"/>
      <c r="R16" s="159"/>
      <c r="S16" s="159"/>
      <c r="T16" s="60"/>
      <c r="U16" s="159"/>
      <c r="V16" s="159"/>
      <c r="W16" s="159">
        <v>778848</v>
      </c>
      <c r="X16" s="60"/>
      <c r="Y16" s="159">
        <v>778848</v>
      </c>
      <c r="Z16" s="141"/>
      <c r="AA16" s="225"/>
    </row>
    <row r="17" spans="1:27" ht="12.75">
      <c r="A17" s="249" t="s">
        <v>152</v>
      </c>
      <c r="B17" s="182"/>
      <c r="C17" s="155">
        <v>665386614</v>
      </c>
      <c r="D17" s="155"/>
      <c r="E17" s="59">
        <v>506131485</v>
      </c>
      <c r="F17" s="60">
        <v>506131485</v>
      </c>
      <c r="G17" s="60">
        <v>525131485</v>
      </c>
      <c r="H17" s="60">
        <v>525131485</v>
      </c>
      <c r="I17" s="60">
        <v>525131485</v>
      </c>
      <c r="J17" s="60">
        <v>525131485</v>
      </c>
      <c r="K17" s="60">
        <v>525131485</v>
      </c>
      <c r="L17" s="60">
        <v>525131485</v>
      </c>
      <c r="M17" s="60">
        <v>525131485</v>
      </c>
      <c r="N17" s="60">
        <v>525131485</v>
      </c>
      <c r="O17" s="60"/>
      <c r="P17" s="60"/>
      <c r="Q17" s="60"/>
      <c r="R17" s="60"/>
      <c r="S17" s="60"/>
      <c r="T17" s="60"/>
      <c r="U17" s="60"/>
      <c r="V17" s="60"/>
      <c r="W17" s="60">
        <v>525131485</v>
      </c>
      <c r="X17" s="60">
        <v>253065743</v>
      </c>
      <c r="Y17" s="60">
        <v>272065742</v>
      </c>
      <c r="Z17" s="140">
        <v>107.51</v>
      </c>
      <c r="AA17" s="62">
        <v>506131485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5592793000</v>
      </c>
      <c r="D19" s="155"/>
      <c r="E19" s="59">
        <v>5795731160</v>
      </c>
      <c r="F19" s="60">
        <v>5795731160</v>
      </c>
      <c r="G19" s="60">
        <v>5571605413</v>
      </c>
      <c r="H19" s="60">
        <v>5571605413</v>
      </c>
      <c r="I19" s="60">
        <v>5571605413</v>
      </c>
      <c r="J19" s="60">
        <v>5571605413</v>
      </c>
      <c r="K19" s="60">
        <v>5571605413</v>
      </c>
      <c r="L19" s="60">
        <v>5571605413</v>
      </c>
      <c r="M19" s="60">
        <v>5571605413</v>
      </c>
      <c r="N19" s="60">
        <v>5571605413</v>
      </c>
      <c r="O19" s="60"/>
      <c r="P19" s="60"/>
      <c r="Q19" s="60"/>
      <c r="R19" s="60"/>
      <c r="S19" s="60"/>
      <c r="T19" s="60"/>
      <c r="U19" s="60"/>
      <c r="V19" s="60"/>
      <c r="W19" s="60">
        <v>5571605413</v>
      </c>
      <c r="X19" s="60">
        <v>2897865580</v>
      </c>
      <c r="Y19" s="60">
        <v>2673739833</v>
      </c>
      <c r="Z19" s="140">
        <v>92.27</v>
      </c>
      <c r="AA19" s="62">
        <v>5795731160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4837228</v>
      </c>
      <c r="D22" s="155"/>
      <c r="E22" s="59">
        <v>19993490</v>
      </c>
      <c r="F22" s="60">
        <v>19993490</v>
      </c>
      <c r="G22" s="60">
        <v>23793490</v>
      </c>
      <c r="H22" s="60">
        <v>23793490</v>
      </c>
      <c r="I22" s="60">
        <v>23793490</v>
      </c>
      <c r="J22" s="60">
        <v>23793490</v>
      </c>
      <c r="K22" s="60">
        <v>23793490</v>
      </c>
      <c r="L22" s="60">
        <v>23793490</v>
      </c>
      <c r="M22" s="60">
        <v>23793490</v>
      </c>
      <c r="N22" s="60">
        <v>23793490</v>
      </c>
      <c r="O22" s="60"/>
      <c r="P22" s="60"/>
      <c r="Q22" s="60"/>
      <c r="R22" s="60"/>
      <c r="S22" s="60"/>
      <c r="T22" s="60"/>
      <c r="U22" s="60"/>
      <c r="V22" s="60"/>
      <c r="W22" s="60">
        <v>23793490</v>
      </c>
      <c r="X22" s="60">
        <v>9996745</v>
      </c>
      <c r="Y22" s="60">
        <v>13796745</v>
      </c>
      <c r="Z22" s="140">
        <v>138.01</v>
      </c>
      <c r="AA22" s="62">
        <v>19993490</v>
      </c>
    </row>
    <row r="23" spans="1:27" ht="12.75">
      <c r="A23" s="249" t="s">
        <v>158</v>
      </c>
      <c r="B23" s="182"/>
      <c r="C23" s="155">
        <v>2466041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6266166767</v>
      </c>
      <c r="D24" s="168">
        <f>SUM(D15:D23)</f>
        <v>0</v>
      </c>
      <c r="E24" s="76">
        <f t="shared" si="1"/>
        <v>6321856135</v>
      </c>
      <c r="F24" s="77">
        <f t="shared" si="1"/>
        <v>6321856135</v>
      </c>
      <c r="G24" s="77">
        <f t="shared" si="1"/>
        <v>6121275466</v>
      </c>
      <c r="H24" s="77">
        <f t="shared" si="1"/>
        <v>6121304746</v>
      </c>
      <c r="I24" s="77">
        <f t="shared" si="1"/>
        <v>6121302502</v>
      </c>
      <c r="J24" s="77">
        <f t="shared" si="1"/>
        <v>6121302502</v>
      </c>
      <c r="K24" s="77">
        <f t="shared" si="1"/>
        <v>6121255166</v>
      </c>
      <c r="L24" s="77">
        <f t="shared" si="1"/>
        <v>6121280249</v>
      </c>
      <c r="M24" s="77">
        <f t="shared" si="1"/>
        <v>6121309236</v>
      </c>
      <c r="N24" s="77">
        <f t="shared" si="1"/>
        <v>6121309236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6121309236</v>
      </c>
      <c r="X24" s="77">
        <f t="shared" si="1"/>
        <v>3160928068</v>
      </c>
      <c r="Y24" s="77">
        <f t="shared" si="1"/>
        <v>2960381168</v>
      </c>
      <c r="Z24" s="212">
        <f>+IF(X24&lt;&gt;0,+(Y24/X24)*100,0)</f>
        <v>93.65544246228636</v>
      </c>
      <c r="AA24" s="79">
        <f>SUM(AA15:AA23)</f>
        <v>6321856135</v>
      </c>
    </row>
    <row r="25" spans="1:27" ht="12.75">
      <c r="A25" s="250" t="s">
        <v>159</v>
      </c>
      <c r="B25" s="251"/>
      <c r="C25" s="168">
        <f aca="true" t="shared" si="2" ref="C25:Y25">+C12+C24</f>
        <v>6737350765</v>
      </c>
      <c r="D25" s="168">
        <f>+D12+D24</f>
        <v>0</v>
      </c>
      <c r="E25" s="72">
        <f t="shared" si="2"/>
        <v>7126676010</v>
      </c>
      <c r="F25" s="73">
        <f t="shared" si="2"/>
        <v>7126676010</v>
      </c>
      <c r="G25" s="73">
        <f t="shared" si="2"/>
        <v>7881943239</v>
      </c>
      <c r="H25" s="73">
        <f t="shared" si="2"/>
        <v>7604567052</v>
      </c>
      <c r="I25" s="73">
        <f t="shared" si="2"/>
        <v>7616002537</v>
      </c>
      <c r="J25" s="73">
        <f t="shared" si="2"/>
        <v>7616002537</v>
      </c>
      <c r="K25" s="73">
        <f t="shared" si="2"/>
        <v>7380235808</v>
      </c>
      <c r="L25" s="73">
        <f t="shared" si="2"/>
        <v>7646686560</v>
      </c>
      <c r="M25" s="73">
        <f t="shared" si="2"/>
        <v>7650806411</v>
      </c>
      <c r="N25" s="73">
        <f t="shared" si="2"/>
        <v>7650806411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7650806411</v>
      </c>
      <c r="X25" s="73">
        <f t="shared" si="2"/>
        <v>3563338007</v>
      </c>
      <c r="Y25" s="73">
        <f t="shared" si="2"/>
        <v>4087468404</v>
      </c>
      <c r="Z25" s="170">
        <f>+IF(X25&lt;&gt;0,+(Y25/X25)*100,0)</f>
        <v>114.70897220444347</v>
      </c>
      <c r="AA25" s="74">
        <f>+AA12+AA24</f>
        <v>7126676010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6501445</v>
      </c>
      <c r="H29" s="60">
        <v>35252620</v>
      </c>
      <c r="I29" s="60">
        <v>61294157</v>
      </c>
      <c r="J29" s="60">
        <v>61294157</v>
      </c>
      <c r="K29" s="60">
        <v>68013486</v>
      </c>
      <c r="L29" s="60">
        <v>74854654</v>
      </c>
      <c r="M29" s="60">
        <v>54099410</v>
      </c>
      <c r="N29" s="60">
        <v>54099410</v>
      </c>
      <c r="O29" s="60"/>
      <c r="P29" s="60"/>
      <c r="Q29" s="60"/>
      <c r="R29" s="60"/>
      <c r="S29" s="60"/>
      <c r="T29" s="60"/>
      <c r="U29" s="60"/>
      <c r="V29" s="60"/>
      <c r="W29" s="60">
        <v>54099410</v>
      </c>
      <c r="X29" s="60"/>
      <c r="Y29" s="60">
        <v>54099410</v>
      </c>
      <c r="Z29" s="140"/>
      <c r="AA29" s="62"/>
    </row>
    <row r="30" spans="1:27" ht="12.75">
      <c r="A30" s="249" t="s">
        <v>52</v>
      </c>
      <c r="B30" s="182"/>
      <c r="C30" s="155">
        <v>48654682</v>
      </c>
      <c r="D30" s="155"/>
      <c r="E30" s="59">
        <v>34665632</v>
      </c>
      <c r="F30" s="60">
        <v>34665632</v>
      </c>
      <c r="G30" s="60">
        <v>34034046</v>
      </c>
      <c r="H30" s="60">
        <v>33232300</v>
      </c>
      <c r="I30" s="60">
        <v>34356269</v>
      </c>
      <c r="J30" s="60">
        <v>34356269</v>
      </c>
      <c r="K30" s="60">
        <v>33229330</v>
      </c>
      <c r="L30" s="60">
        <v>32806874</v>
      </c>
      <c r="M30" s="60">
        <v>33504888</v>
      </c>
      <c r="N30" s="60">
        <v>33504888</v>
      </c>
      <c r="O30" s="60"/>
      <c r="P30" s="60"/>
      <c r="Q30" s="60"/>
      <c r="R30" s="60"/>
      <c r="S30" s="60"/>
      <c r="T30" s="60"/>
      <c r="U30" s="60"/>
      <c r="V30" s="60"/>
      <c r="W30" s="60">
        <v>33504888</v>
      </c>
      <c r="X30" s="60">
        <v>17332816</v>
      </c>
      <c r="Y30" s="60">
        <v>16172072</v>
      </c>
      <c r="Z30" s="140">
        <v>93.3</v>
      </c>
      <c r="AA30" s="62">
        <v>34665632</v>
      </c>
    </row>
    <row r="31" spans="1:27" ht="12.75">
      <c r="A31" s="249" t="s">
        <v>163</v>
      </c>
      <c r="B31" s="182"/>
      <c r="C31" s="155">
        <v>67907792</v>
      </c>
      <c r="D31" s="155"/>
      <c r="E31" s="59">
        <v>67570294</v>
      </c>
      <c r="F31" s="60">
        <v>67570294</v>
      </c>
      <c r="G31" s="60">
        <v>67088235</v>
      </c>
      <c r="H31" s="60">
        <v>67088235</v>
      </c>
      <c r="I31" s="60">
        <v>67088235</v>
      </c>
      <c r="J31" s="60">
        <v>67088235</v>
      </c>
      <c r="K31" s="60">
        <v>67088235</v>
      </c>
      <c r="L31" s="60">
        <v>67088235</v>
      </c>
      <c r="M31" s="60">
        <v>67088235</v>
      </c>
      <c r="N31" s="60">
        <v>67088235</v>
      </c>
      <c r="O31" s="60"/>
      <c r="P31" s="60"/>
      <c r="Q31" s="60"/>
      <c r="R31" s="60"/>
      <c r="S31" s="60"/>
      <c r="T31" s="60"/>
      <c r="U31" s="60"/>
      <c r="V31" s="60"/>
      <c r="W31" s="60">
        <v>67088235</v>
      </c>
      <c r="X31" s="60">
        <v>33785147</v>
      </c>
      <c r="Y31" s="60">
        <v>33303088</v>
      </c>
      <c r="Z31" s="140">
        <v>98.57</v>
      </c>
      <c r="AA31" s="62">
        <v>67570294</v>
      </c>
    </row>
    <row r="32" spans="1:27" ht="12.75">
      <c r="A32" s="249" t="s">
        <v>164</v>
      </c>
      <c r="B32" s="182"/>
      <c r="C32" s="155">
        <v>845110291</v>
      </c>
      <c r="D32" s="155"/>
      <c r="E32" s="59">
        <v>439807517</v>
      </c>
      <c r="F32" s="60">
        <v>439807517</v>
      </c>
      <c r="G32" s="60">
        <v>401604369</v>
      </c>
      <c r="H32" s="60">
        <v>410750268</v>
      </c>
      <c r="I32" s="60">
        <v>332774024</v>
      </c>
      <c r="J32" s="60">
        <v>332774024</v>
      </c>
      <c r="K32" s="60">
        <v>262226775</v>
      </c>
      <c r="L32" s="60">
        <v>289436683</v>
      </c>
      <c r="M32" s="60">
        <v>247693659</v>
      </c>
      <c r="N32" s="60">
        <v>247693659</v>
      </c>
      <c r="O32" s="60"/>
      <c r="P32" s="60"/>
      <c r="Q32" s="60"/>
      <c r="R32" s="60"/>
      <c r="S32" s="60"/>
      <c r="T32" s="60"/>
      <c r="U32" s="60"/>
      <c r="V32" s="60"/>
      <c r="W32" s="60">
        <v>247693659</v>
      </c>
      <c r="X32" s="60">
        <v>219903759</v>
      </c>
      <c r="Y32" s="60">
        <v>27789900</v>
      </c>
      <c r="Z32" s="140">
        <v>12.64</v>
      </c>
      <c r="AA32" s="62">
        <v>439807517</v>
      </c>
    </row>
    <row r="33" spans="1:27" ht="12.75">
      <c r="A33" s="249" t="s">
        <v>165</v>
      </c>
      <c r="B33" s="182"/>
      <c r="C33" s="155">
        <v>18532845</v>
      </c>
      <c r="D33" s="155"/>
      <c r="E33" s="59">
        <v>28251492</v>
      </c>
      <c r="F33" s="60">
        <v>28251492</v>
      </c>
      <c r="G33" s="60">
        <v>28251473</v>
      </c>
      <c r="H33" s="60">
        <v>28251473</v>
      </c>
      <c r="I33" s="60">
        <v>28251473</v>
      </c>
      <c r="J33" s="60">
        <v>28251473</v>
      </c>
      <c r="K33" s="60">
        <v>28251473</v>
      </c>
      <c r="L33" s="60">
        <v>28251473</v>
      </c>
      <c r="M33" s="60">
        <v>28251473</v>
      </c>
      <c r="N33" s="60">
        <v>28251473</v>
      </c>
      <c r="O33" s="60"/>
      <c r="P33" s="60"/>
      <c r="Q33" s="60"/>
      <c r="R33" s="60"/>
      <c r="S33" s="60"/>
      <c r="T33" s="60"/>
      <c r="U33" s="60"/>
      <c r="V33" s="60"/>
      <c r="W33" s="60">
        <v>28251473</v>
      </c>
      <c r="X33" s="60">
        <v>14125746</v>
      </c>
      <c r="Y33" s="60">
        <v>14125727</v>
      </c>
      <c r="Z33" s="140">
        <v>100</v>
      </c>
      <c r="AA33" s="62">
        <v>28251492</v>
      </c>
    </row>
    <row r="34" spans="1:27" ht="12.75">
      <c r="A34" s="250" t="s">
        <v>58</v>
      </c>
      <c r="B34" s="251"/>
      <c r="C34" s="168">
        <f aca="true" t="shared" si="3" ref="C34:Y34">SUM(C29:C33)</f>
        <v>980205610</v>
      </c>
      <c r="D34" s="168">
        <f>SUM(D29:D33)</f>
        <v>0</v>
      </c>
      <c r="E34" s="72">
        <f t="shared" si="3"/>
        <v>570294935</v>
      </c>
      <c r="F34" s="73">
        <f t="shared" si="3"/>
        <v>570294935</v>
      </c>
      <c r="G34" s="73">
        <f t="shared" si="3"/>
        <v>537479568</v>
      </c>
      <c r="H34" s="73">
        <f t="shared" si="3"/>
        <v>574574896</v>
      </c>
      <c r="I34" s="73">
        <f t="shared" si="3"/>
        <v>523764158</v>
      </c>
      <c r="J34" s="73">
        <f t="shared" si="3"/>
        <v>523764158</v>
      </c>
      <c r="K34" s="73">
        <f t="shared" si="3"/>
        <v>458809299</v>
      </c>
      <c r="L34" s="73">
        <f t="shared" si="3"/>
        <v>492437919</v>
      </c>
      <c r="M34" s="73">
        <f t="shared" si="3"/>
        <v>430637665</v>
      </c>
      <c r="N34" s="73">
        <f t="shared" si="3"/>
        <v>430637665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430637665</v>
      </c>
      <c r="X34" s="73">
        <f t="shared" si="3"/>
        <v>285147468</v>
      </c>
      <c r="Y34" s="73">
        <f t="shared" si="3"/>
        <v>145490197</v>
      </c>
      <c r="Z34" s="170">
        <f>+IF(X34&lt;&gt;0,+(Y34/X34)*100,0)</f>
        <v>51.0227911264497</v>
      </c>
      <c r="AA34" s="74">
        <f>SUM(AA29:AA33)</f>
        <v>570294935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323191939</v>
      </c>
      <c r="D37" s="155"/>
      <c r="E37" s="59">
        <v>348065439</v>
      </c>
      <c r="F37" s="60">
        <v>348065439</v>
      </c>
      <c r="G37" s="60">
        <v>316899836</v>
      </c>
      <c r="H37" s="60">
        <v>314651693</v>
      </c>
      <c r="I37" s="60">
        <v>311382441</v>
      </c>
      <c r="J37" s="60">
        <v>311382441</v>
      </c>
      <c r="K37" s="60">
        <v>308467668</v>
      </c>
      <c r="L37" s="60">
        <v>306165812</v>
      </c>
      <c r="M37" s="60">
        <v>302773965</v>
      </c>
      <c r="N37" s="60">
        <v>302773965</v>
      </c>
      <c r="O37" s="60"/>
      <c r="P37" s="60"/>
      <c r="Q37" s="60"/>
      <c r="R37" s="60"/>
      <c r="S37" s="60"/>
      <c r="T37" s="60"/>
      <c r="U37" s="60"/>
      <c r="V37" s="60"/>
      <c r="W37" s="60">
        <v>302773965</v>
      </c>
      <c r="X37" s="60">
        <v>174032720</v>
      </c>
      <c r="Y37" s="60">
        <v>128741245</v>
      </c>
      <c r="Z37" s="140">
        <v>73.98</v>
      </c>
      <c r="AA37" s="62">
        <v>348065439</v>
      </c>
    </row>
    <row r="38" spans="1:27" ht="12.75">
      <c r="A38" s="249" t="s">
        <v>165</v>
      </c>
      <c r="B38" s="182"/>
      <c r="C38" s="155">
        <v>252180292</v>
      </c>
      <c r="D38" s="155"/>
      <c r="E38" s="59">
        <v>242648179</v>
      </c>
      <c r="F38" s="60">
        <v>242648179</v>
      </c>
      <c r="G38" s="60">
        <v>242648198</v>
      </c>
      <c r="H38" s="60">
        <v>242648198</v>
      </c>
      <c r="I38" s="60">
        <v>242648198</v>
      </c>
      <c r="J38" s="60">
        <v>242648198</v>
      </c>
      <c r="K38" s="60">
        <v>242648198</v>
      </c>
      <c r="L38" s="60">
        <v>242648198</v>
      </c>
      <c r="M38" s="60">
        <v>242648198</v>
      </c>
      <c r="N38" s="60">
        <v>242648198</v>
      </c>
      <c r="O38" s="60"/>
      <c r="P38" s="60"/>
      <c r="Q38" s="60"/>
      <c r="R38" s="60"/>
      <c r="S38" s="60"/>
      <c r="T38" s="60"/>
      <c r="U38" s="60"/>
      <c r="V38" s="60"/>
      <c r="W38" s="60">
        <v>242648198</v>
      </c>
      <c r="X38" s="60">
        <v>121324090</v>
      </c>
      <c r="Y38" s="60">
        <v>121324108</v>
      </c>
      <c r="Z38" s="140">
        <v>100</v>
      </c>
      <c r="AA38" s="62">
        <v>242648179</v>
      </c>
    </row>
    <row r="39" spans="1:27" ht="12.75">
      <c r="A39" s="250" t="s">
        <v>59</v>
      </c>
      <c r="B39" s="253"/>
      <c r="C39" s="168">
        <f aca="true" t="shared" si="4" ref="C39:Y39">SUM(C37:C38)</f>
        <v>575372231</v>
      </c>
      <c r="D39" s="168">
        <f>SUM(D37:D38)</f>
        <v>0</v>
      </c>
      <c r="E39" s="76">
        <f t="shared" si="4"/>
        <v>590713618</v>
      </c>
      <c r="F39" s="77">
        <f t="shared" si="4"/>
        <v>590713618</v>
      </c>
      <c r="G39" s="77">
        <f t="shared" si="4"/>
        <v>559548034</v>
      </c>
      <c r="H39" s="77">
        <f t="shared" si="4"/>
        <v>557299891</v>
      </c>
      <c r="I39" s="77">
        <f t="shared" si="4"/>
        <v>554030639</v>
      </c>
      <c r="J39" s="77">
        <f t="shared" si="4"/>
        <v>554030639</v>
      </c>
      <c r="K39" s="77">
        <f t="shared" si="4"/>
        <v>551115866</v>
      </c>
      <c r="L39" s="77">
        <f t="shared" si="4"/>
        <v>548814010</v>
      </c>
      <c r="M39" s="77">
        <f t="shared" si="4"/>
        <v>545422163</v>
      </c>
      <c r="N39" s="77">
        <f t="shared" si="4"/>
        <v>545422163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545422163</v>
      </c>
      <c r="X39" s="77">
        <f t="shared" si="4"/>
        <v>295356810</v>
      </c>
      <c r="Y39" s="77">
        <f t="shared" si="4"/>
        <v>250065353</v>
      </c>
      <c r="Z39" s="212">
        <f>+IF(X39&lt;&gt;0,+(Y39/X39)*100,0)</f>
        <v>84.66551118289773</v>
      </c>
      <c r="AA39" s="79">
        <f>SUM(AA37:AA38)</f>
        <v>590713618</v>
      </c>
    </row>
    <row r="40" spans="1:27" ht="12.75">
      <c r="A40" s="250" t="s">
        <v>167</v>
      </c>
      <c r="B40" s="251"/>
      <c r="C40" s="168">
        <f aca="true" t="shared" si="5" ref="C40:Y40">+C34+C39</f>
        <v>1555577841</v>
      </c>
      <c r="D40" s="168">
        <f>+D34+D39</f>
        <v>0</v>
      </c>
      <c r="E40" s="72">
        <f t="shared" si="5"/>
        <v>1161008553</v>
      </c>
      <c r="F40" s="73">
        <f t="shared" si="5"/>
        <v>1161008553</v>
      </c>
      <c r="G40" s="73">
        <f t="shared" si="5"/>
        <v>1097027602</v>
      </c>
      <c r="H40" s="73">
        <f t="shared" si="5"/>
        <v>1131874787</v>
      </c>
      <c r="I40" s="73">
        <f t="shared" si="5"/>
        <v>1077794797</v>
      </c>
      <c r="J40" s="73">
        <f t="shared" si="5"/>
        <v>1077794797</v>
      </c>
      <c r="K40" s="73">
        <f t="shared" si="5"/>
        <v>1009925165</v>
      </c>
      <c r="L40" s="73">
        <f t="shared" si="5"/>
        <v>1041251929</v>
      </c>
      <c r="M40" s="73">
        <f t="shared" si="5"/>
        <v>976059828</v>
      </c>
      <c r="N40" s="73">
        <f t="shared" si="5"/>
        <v>976059828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976059828</v>
      </c>
      <c r="X40" s="73">
        <f t="shared" si="5"/>
        <v>580504278</v>
      </c>
      <c r="Y40" s="73">
        <f t="shared" si="5"/>
        <v>395555550</v>
      </c>
      <c r="Z40" s="170">
        <f>+IF(X40&lt;&gt;0,+(Y40/X40)*100,0)</f>
        <v>68.13998879780866</v>
      </c>
      <c r="AA40" s="74">
        <f>+AA34+AA39</f>
        <v>1161008553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5181772924</v>
      </c>
      <c r="D42" s="257">
        <f>+D25-D40</f>
        <v>0</v>
      </c>
      <c r="E42" s="258">
        <f t="shared" si="6"/>
        <v>5965667457</v>
      </c>
      <c r="F42" s="259">
        <f t="shared" si="6"/>
        <v>5965667457</v>
      </c>
      <c r="G42" s="259">
        <f t="shared" si="6"/>
        <v>6784915637</v>
      </c>
      <c r="H42" s="259">
        <f t="shared" si="6"/>
        <v>6472692265</v>
      </c>
      <c r="I42" s="259">
        <f t="shared" si="6"/>
        <v>6538207740</v>
      </c>
      <c r="J42" s="259">
        <f t="shared" si="6"/>
        <v>6538207740</v>
      </c>
      <c r="K42" s="259">
        <f t="shared" si="6"/>
        <v>6370310643</v>
      </c>
      <c r="L42" s="259">
        <f t="shared" si="6"/>
        <v>6605434631</v>
      </c>
      <c r="M42" s="259">
        <f t="shared" si="6"/>
        <v>6674746583</v>
      </c>
      <c r="N42" s="259">
        <f t="shared" si="6"/>
        <v>6674746583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6674746583</v>
      </c>
      <c r="X42" s="259">
        <f t="shared" si="6"/>
        <v>2982833729</v>
      </c>
      <c r="Y42" s="259">
        <f t="shared" si="6"/>
        <v>3691912854</v>
      </c>
      <c r="Z42" s="260">
        <f>+IF(X42&lt;&gt;0,+(Y42/X42)*100,0)</f>
        <v>123.77199634381633</v>
      </c>
      <c r="AA42" s="261">
        <f>+AA25-AA40</f>
        <v>5965667457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5162869798</v>
      </c>
      <c r="D45" s="155"/>
      <c r="E45" s="59">
        <v>5947892924</v>
      </c>
      <c r="F45" s="60">
        <v>5947892924</v>
      </c>
      <c r="G45" s="60">
        <v>6765976702</v>
      </c>
      <c r="H45" s="60">
        <v>6453782191</v>
      </c>
      <c r="I45" s="60">
        <v>6519296132</v>
      </c>
      <c r="J45" s="60">
        <v>6519296132</v>
      </c>
      <c r="K45" s="60">
        <v>6351399036</v>
      </c>
      <c r="L45" s="60">
        <v>6586531505</v>
      </c>
      <c r="M45" s="60">
        <v>6655843456</v>
      </c>
      <c r="N45" s="60">
        <v>6655843456</v>
      </c>
      <c r="O45" s="60"/>
      <c r="P45" s="60"/>
      <c r="Q45" s="60"/>
      <c r="R45" s="60"/>
      <c r="S45" s="60"/>
      <c r="T45" s="60"/>
      <c r="U45" s="60"/>
      <c r="V45" s="60"/>
      <c r="W45" s="60">
        <v>6655843456</v>
      </c>
      <c r="X45" s="60">
        <v>2973946462</v>
      </c>
      <c r="Y45" s="60">
        <v>3681896994</v>
      </c>
      <c r="Z45" s="139">
        <v>123.81</v>
      </c>
      <c r="AA45" s="62">
        <v>5947892924</v>
      </c>
    </row>
    <row r="46" spans="1:27" ht="12.75">
      <c r="A46" s="249" t="s">
        <v>171</v>
      </c>
      <c r="B46" s="182"/>
      <c r="C46" s="155">
        <v>18903126</v>
      </c>
      <c r="D46" s="155"/>
      <c r="E46" s="59">
        <v>17774531</v>
      </c>
      <c r="F46" s="60">
        <v>17774531</v>
      </c>
      <c r="G46" s="60">
        <v>18938936</v>
      </c>
      <c r="H46" s="60">
        <v>18910075</v>
      </c>
      <c r="I46" s="60">
        <v>18911607</v>
      </c>
      <c r="J46" s="60">
        <v>18911607</v>
      </c>
      <c r="K46" s="60">
        <v>18911607</v>
      </c>
      <c r="L46" s="60">
        <v>18903126</v>
      </c>
      <c r="M46" s="60">
        <v>18903126</v>
      </c>
      <c r="N46" s="60">
        <v>18903126</v>
      </c>
      <c r="O46" s="60"/>
      <c r="P46" s="60"/>
      <c r="Q46" s="60"/>
      <c r="R46" s="60"/>
      <c r="S46" s="60"/>
      <c r="T46" s="60"/>
      <c r="U46" s="60"/>
      <c r="V46" s="60"/>
      <c r="W46" s="60">
        <v>18903126</v>
      </c>
      <c r="X46" s="60">
        <v>8887266</v>
      </c>
      <c r="Y46" s="60">
        <v>10015860</v>
      </c>
      <c r="Z46" s="139">
        <v>112.7</v>
      </c>
      <c r="AA46" s="62">
        <v>17774531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5181772924</v>
      </c>
      <c r="D48" s="217">
        <f>SUM(D45:D47)</f>
        <v>0</v>
      </c>
      <c r="E48" s="264">
        <f t="shared" si="7"/>
        <v>5965667455</v>
      </c>
      <c r="F48" s="219">
        <f t="shared" si="7"/>
        <v>5965667455</v>
      </c>
      <c r="G48" s="219">
        <f t="shared" si="7"/>
        <v>6784915638</v>
      </c>
      <c r="H48" s="219">
        <f t="shared" si="7"/>
        <v>6472692266</v>
      </c>
      <c r="I48" s="219">
        <f t="shared" si="7"/>
        <v>6538207739</v>
      </c>
      <c r="J48" s="219">
        <f t="shared" si="7"/>
        <v>6538207739</v>
      </c>
      <c r="K48" s="219">
        <f t="shared" si="7"/>
        <v>6370310643</v>
      </c>
      <c r="L48" s="219">
        <f t="shared" si="7"/>
        <v>6605434631</v>
      </c>
      <c r="M48" s="219">
        <f t="shared" si="7"/>
        <v>6674746582</v>
      </c>
      <c r="N48" s="219">
        <f t="shared" si="7"/>
        <v>6674746582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6674746582</v>
      </c>
      <c r="X48" s="219">
        <f t="shared" si="7"/>
        <v>2982833728</v>
      </c>
      <c r="Y48" s="219">
        <f t="shared" si="7"/>
        <v>3691912854</v>
      </c>
      <c r="Z48" s="265">
        <f>+IF(X48&lt;&gt;0,+(Y48/X48)*100,0)</f>
        <v>123.77199638531108</v>
      </c>
      <c r="AA48" s="232">
        <f>SUM(AA45:AA47)</f>
        <v>5965667455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570718714</v>
      </c>
      <c r="D6" s="155"/>
      <c r="E6" s="59">
        <v>609971778</v>
      </c>
      <c r="F6" s="60">
        <v>609971778</v>
      </c>
      <c r="G6" s="60">
        <v>34173552</v>
      </c>
      <c r="H6" s="60">
        <v>45545941</v>
      </c>
      <c r="I6" s="60">
        <v>38958115</v>
      </c>
      <c r="J6" s="60">
        <v>118677608</v>
      </c>
      <c r="K6" s="60">
        <v>48265780</v>
      </c>
      <c r="L6" s="60">
        <v>55884896</v>
      </c>
      <c r="M6" s="60">
        <v>34549636</v>
      </c>
      <c r="N6" s="60">
        <v>138700312</v>
      </c>
      <c r="O6" s="60"/>
      <c r="P6" s="60"/>
      <c r="Q6" s="60"/>
      <c r="R6" s="60"/>
      <c r="S6" s="60"/>
      <c r="T6" s="60"/>
      <c r="U6" s="60"/>
      <c r="V6" s="60"/>
      <c r="W6" s="60">
        <v>257377920</v>
      </c>
      <c r="X6" s="60">
        <v>277402359</v>
      </c>
      <c r="Y6" s="60">
        <v>-20024439</v>
      </c>
      <c r="Z6" s="140">
        <v>-7.22</v>
      </c>
      <c r="AA6" s="62">
        <v>609971778</v>
      </c>
    </row>
    <row r="7" spans="1:27" ht="12.75">
      <c r="A7" s="249" t="s">
        <v>32</v>
      </c>
      <c r="B7" s="182"/>
      <c r="C7" s="155">
        <v>1456363336</v>
      </c>
      <c r="D7" s="155"/>
      <c r="E7" s="59">
        <v>1536061642</v>
      </c>
      <c r="F7" s="60">
        <v>1536061642</v>
      </c>
      <c r="G7" s="60">
        <v>120664371</v>
      </c>
      <c r="H7" s="60">
        <v>121125187</v>
      </c>
      <c r="I7" s="60">
        <v>120084190</v>
      </c>
      <c r="J7" s="60">
        <v>361873748</v>
      </c>
      <c r="K7" s="60">
        <v>138244920</v>
      </c>
      <c r="L7" s="60">
        <v>129564942</v>
      </c>
      <c r="M7" s="60">
        <v>126666048</v>
      </c>
      <c r="N7" s="60">
        <v>394475910</v>
      </c>
      <c r="O7" s="60"/>
      <c r="P7" s="60"/>
      <c r="Q7" s="60"/>
      <c r="R7" s="60"/>
      <c r="S7" s="60"/>
      <c r="T7" s="60"/>
      <c r="U7" s="60"/>
      <c r="V7" s="60"/>
      <c r="W7" s="60">
        <v>756349658</v>
      </c>
      <c r="X7" s="60">
        <v>770657366</v>
      </c>
      <c r="Y7" s="60">
        <v>-14307708</v>
      </c>
      <c r="Z7" s="140">
        <v>-1.86</v>
      </c>
      <c r="AA7" s="62">
        <v>1536061642</v>
      </c>
    </row>
    <row r="8" spans="1:27" ht="12.75">
      <c r="A8" s="249" t="s">
        <v>178</v>
      </c>
      <c r="B8" s="182"/>
      <c r="C8" s="155">
        <v>165537130</v>
      </c>
      <c r="D8" s="155"/>
      <c r="E8" s="59">
        <v>90291420</v>
      </c>
      <c r="F8" s="60">
        <v>90291420</v>
      </c>
      <c r="G8" s="60">
        <v>21248438</v>
      </c>
      <c r="H8" s="60">
        <v>42079645</v>
      </c>
      <c r="I8" s="60">
        <v>20892571</v>
      </c>
      <c r="J8" s="60">
        <v>84220654</v>
      </c>
      <c r="K8" s="60">
        <v>22279245</v>
      </c>
      <c r="L8" s="60">
        <v>37313466</v>
      </c>
      <c r="M8" s="60">
        <v>18881250</v>
      </c>
      <c r="N8" s="60">
        <v>78473961</v>
      </c>
      <c r="O8" s="60"/>
      <c r="P8" s="60"/>
      <c r="Q8" s="60"/>
      <c r="R8" s="60"/>
      <c r="S8" s="60"/>
      <c r="T8" s="60"/>
      <c r="U8" s="60"/>
      <c r="V8" s="60"/>
      <c r="W8" s="60">
        <v>162694615</v>
      </c>
      <c r="X8" s="60">
        <v>49873169</v>
      </c>
      <c r="Y8" s="60">
        <v>112821446</v>
      </c>
      <c r="Z8" s="140">
        <v>226.22</v>
      </c>
      <c r="AA8" s="62">
        <v>90291420</v>
      </c>
    </row>
    <row r="9" spans="1:27" ht="12.75">
      <c r="A9" s="249" t="s">
        <v>179</v>
      </c>
      <c r="B9" s="182"/>
      <c r="C9" s="155">
        <v>342501982</v>
      </c>
      <c r="D9" s="155"/>
      <c r="E9" s="59">
        <v>393900534</v>
      </c>
      <c r="F9" s="60">
        <v>393900534</v>
      </c>
      <c r="G9" s="60">
        <v>159274719</v>
      </c>
      <c r="H9" s="60">
        <v>900000</v>
      </c>
      <c r="I9" s="60">
        <v>8366632</v>
      </c>
      <c r="J9" s="60">
        <v>168541351</v>
      </c>
      <c r="K9" s="60"/>
      <c r="L9" s="60">
        <v>1955000</v>
      </c>
      <c r="M9" s="60">
        <v>126448868</v>
      </c>
      <c r="N9" s="60">
        <v>128403868</v>
      </c>
      <c r="O9" s="60"/>
      <c r="P9" s="60"/>
      <c r="Q9" s="60"/>
      <c r="R9" s="60"/>
      <c r="S9" s="60"/>
      <c r="T9" s="60"/>
      <c r="U9" s="60"/>
      <c r="V9" s="60"/>
      <c r="W9" s="60">
        <v>296945219</v>
      </c>
      <c r="X9" s="60">
        <v>296444827</v>
      </c>
      <c r="Y9" s="60">
        <v>500392</v>
      </c>
      <c r="Z9" s="140">
        <v>0.17</v>
      </c>
      <c r="AA9" s="62">
        <v>393900534</v>
      </c>
    </row>
    <row r="10" spans="1:27" ht="12.75">
      <c r="A10" s="249" t="s">
        <v>180</v>
      </c>
      <c r="B10" s="182"/>
      <c r="C10" s="155">
        <v>298282334</v>
      </c>
      <c r="D10" s="155"/>
      <c r="E10" s="59">
        <v>290132532</v>
      </c>
      <c r="F10" s="60">
        <v>290132532</v>
      </c>
      <c r="G10" s="60">
        <v>61293282</v>
      </c>
      <c r="H10" s="60">
        <v>2600000</v>
      </c>
      <c r="I10" s="60">
        <v>5800368</v>
      </c>
      <c r="J10" s="60">
        <v>69693650</v>
      </c>
      <c r="K10" s="60">
        <v>103500000</v>
      </c>
      <c r="L10" s="60">
        <v>7130000</v>
      </c>
      <c r="M10" s="60">
        <v>32110132</v>
      </c>
      <c r="N10" s="60">
        <v>142740132</v>
      </c>
      <c r="O10" s="60"/>
      <c r="P10" s="60"/>
      <c r="Q10" s="60"/>
      <c r="R10" s="60"/>
      <c r="S10" s="60"/>
      <c r="T10" s="60"/>
      <c r="U10" s="60"/>
      <c r="V10" s="60"/>
      <c r="W10" s="60">
        <v>212433782</v>
      </c>
      <c r="X10" s="60">
        <v>150709165</v>
      </c>
      <c r="Y10" s="60">
        <v>61724617</v>
      </c>
      <c r="Z10" s="140">
        <v>40.96</v>
      </c>
      <c r="AA10" s="62">
        <v>290132532</v>
      </c>
    </row>
    <row r="11" spans="1:27" ht="12.75">
      <c r="A11" s="249" t="s">
        <v>181</v>
      </c>
      <c r="B11" s="182"/>
      <c r="C11" s="155">
        <v>47654946</v>
      </c>
      <c r="D11" s="155"/>
      <c r="E11" s="59">
        <v>47648651</v>
      </c>
      <c r="F11" s="60">
        <v>47648651</v>
      </c>
      <c r="G11" s="60">
        <v>3841090</v>
      </c>
      <c r="H11" s="60">
        <v>3618582</v>
      </c>
      <c r="I11" s="60">
        <v>4358372</v>
      </c>
      <c r="J11" s="60">
        <v>11818044</v>
      </c>
      <c r="K11" s="60">
        <v>4462416</v>
      </c>
      <c r="L11" s="60">
        <v>4161115</v>
      </c>
      <c r="M11" s="60">
        <v>5405952</v>
      </c>
      <c r="N11" s="60">
        <v>14029483</v>
      </c>
      <c r="O11" s="60"/>
      <c r="P11" s="60"/>
      <c r="Q11" s="60"/>
      <c r="R11" s="60"/>
      <c r="S11" s="60"/>
      <c r="T11" s="60"/>
      <c r="U11" s="60"/>
      <c r="V11" s="60"/>
      <c r="W11" s="60">
        <v>25847527</v>
      </c>
      <c r="X11" s="60">
        <v>24828150</v>
      </c>
      <c r="Y11" s="60">
        <v>1019377</v>
      </c>
      <c r="Z11" s="140">
        <v>4.11</v>
      </c>
      <c r="AA11" s="62">
        <v>47648651</v>
      </c>
    </row>
    <row r="12" spans="1:27" ht="12.75">
      <c r="A12" s="249" t="s">
        <v>182</v>
      </c>
      <c r="B12" s="182"/>
      <c r="C12" s="155">
        <v>22643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-2309103966</v>
      </c>
      <c r="D14" s="155"/>
      <c r="E14" s="59">
        <v>-2363296775</v>
      </c>
      <c r="F14" s="60">
        <v>-2363296775</v>
      </c>
      <c r="G14" s="60">
        <v>-354060014</v>
      </c>
      <c r="H14" s="60">
        <v>-204229859</v>
      </c>
      <c r="I14" s="60">
        <v>-218867706</v>
      </c>
      <c r="J14" s="60">
        <v>-777157579</v>
      </c>
      <c r="K14" s="60">
        <v>-236769662</v>
      </c>
      <c r="L14" s="60">
        <v>-213008623</v>
      </c>
      <c r="M14" s="60">
        <v>-255808590</v>
      </c>
      <c r="N14" s="60">
        <v>-705586875</v>
      </c>
      <c r="O14" s="60"/>
      <c r="P14" s="60"/>
      <c r="Q14" s="60"/>
      <c r="R14" s="60"/>
      <c r="S14" s="60"/>
      <c r="T14" s="60"/>
      <c r="U14" s="60"/>
      <c r="V14" s="60"/>
      <c r="W14" s="60">
        <v>-1482744454</v>
      </c>
      <c r="X14" s="60">
        <v>-1304028991</v>
      </c>
      <c r="Y14" s="60">
        <v>-178715463</v>
      </c>
      <c r="Z14" s="140">
        <v>13.7</v>
      </c>
      <c r="AA14" s="62">
        <v>-2363296775</v>
      </c>
    </row>
    <row r="15" spans="1:27" ht="12.75">
      <c r="A15" s="249" t="s">
        <v>40</v>
      </c>
      <c r="B15" s="182"/>
      <c r="C15" s="155">
        <v>-52959596</v>
      </c>
      <c r="D15" s="155"/>
      <c r="E15" s="59">
        <v>-45983967</v>
      </c>
      <c r="F15" s="60">
        <v>-45983967</v>
      </c>
      <c r="G15" s="60">
        <v>-3617411</v>
      </c>
      <c r="H15" s="60">
        <v>-2867693</v>
      </c>
      <c r="I15" s="60">
        <v>-2394546</v>
      </c>
      <c r="J15" s="60">
        <v>-8879650</v>
      </c>
      <c r="K15" s="60">
        <v>-3170153</v>
      </c>
      <c r="L15" s="60">
        <v>-2699864</v>
      </c>
      <c r="M15" s="60">
        <v>-6070908</v>
      </c>
      <c r="N15" s="60">
        <v>-11940925</v>
      </c>
      <c r="O15" s="60"/>
      <c r="P15" s="60"/>
      <c r="Q15" s="60"/>
      <c r="R15" s="60"/>
      <c r="S15" s="60"/>
      <c r="T15" s="60"/>
      <c r="U15" s="60"/>
      <c r="V15" s="60"/>
      <c r="W15" s="60">
        <v>-20820575</v>
      </c>
      <c r="X15" s="60">
        <v>-24190154</v>
      </c>
      <c r="Y15" s="60">
        <v>3369579</v>
      </c>
      <c r="Z15" s="140">
        <v>-13.93</v>
      </c>
      <c r="AA15" s="62">
        <v>-45983967</v>
      </c>
    </row>
    <row r="16" spans="1:27" ht="12.75">
      <c r="A16" s="249" t="s">
        <v>42</v>
      </c>
      <c r="B16" s="182"/>
      <c r="C16" s="155">
        <v>-54017665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464999858</v>
      </c>
      <c r="D17" s="168">
        <f t="shared" si="0"/>
        <v>0</v>
      </c>
      <c r="E17" s="72">
        <f t="shared" si="0"/>
        <v>558725815</v>
      </c>
      <c r="F17" s="73">
        <f t="shared" si="0"/>
        <v>558725815</v>
      </c>
      <c r="G17" s="73">
        <f t="shared" si="0"/>
        <v>42818027</v>
      </c>
      <c r="H17" s="73">
        <f t="shared" si="0"/>
        <v>8771803</v>
      </c>
      <c r="I17" s="73">
        <f t="shared" si="0"/>
        <v>-22802004</v>
      </c>
      <c r="J17" s="73">
        <f t="shared" si="0"/>
        <v>28787826</v>
      </c>
      <c r="K17" s="73">
        <f t="shared" si="0"/>
        <v>76812546</v>
      </c>
      <c r="L17" s="73">
        <f t="shared" si="0"/>
        <v>20300932</v>
      </c>
      <c r="M17" s="73">
        <f t="shared" si="0"/>
        <v>82182388</v>
      </c>
      <c r="N17" s="73">
        <f t="shared" si="0"/>
        <v>179295866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208083692</v>
      </c>
      <c r="X17" s="73">
        <f t="shared" si="0"/>
        <v>241695891</v>
      </c>
      <c r="Y17" s="73">
        <f t="shared" si="0"/>
        <v>-33612199</v>
      </c>
      <c r="Z17" s="170">
        <f>+IF(X17&lt;&gt;0,+(Y17/X17)*100,0)</f>
        <v>-13.906814410841598</v>
      </c>
      <c r="AA17" s="74">
        <f>SUM(AA6:AA16)</f>
        <v>558725815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21000000</v>
      </c>
      <c r="F21" s="60">
        <v>21000000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21000000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6570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-349600373</v>
      </c>
      <c r="D26" s="155"/>
      <c r="E26" s="59">
        <v>-386739112</v>
      </c>
      <c r="F26" s="60">
        <v>-386739112</v>
      </c>
      <c r="G26" s="60">
        <v>-33401312</v>
      </c>
      <c r="H26" s="60">
        <v>-34542603</v>
      </c>
      <c r="I26" s="60">
        <v>-20046808</v>
      </c>
      <c r="J26" s="60">
        <v>-87990723</v>
      </c>
      <c r="K26" s="60">
        <v>-40404745</v>
      </c>
      <c r="L26" s="60">
        <v>-24137515</v>
      </c>
      <c r="M26" s="60">
        <v>-33435808</v>
      </c>
      <c r="N26" s="60">
        <v>-97978068</v>
      </c>
      <c r="O26" s="60"/>
      <c r="P26" s="60"/>
      <c r="Q26" s="60"/>
      <c r="R26" s="60"/>
      <c r="S26" s="60"/>
      <c r="T26" s="60"/>
      <c r="U26" s="60"/>
      <c r="V26" s="60"/>
      <c r="W26" s="60">
        <v>-185968791</v>
      </c>
      <c r="X26" s="60">
        <v>-212926551</v>
      </c>
      <c r="Y26" s="60">
        <v>26957760</v>
      </c>
      <c r="Z26" s="140">
        <v>-12.66</v>
      </c>
      <c r="AA26" s="62">
        <v>-386739112</v>
      </c>
    </row>
    <row r="27" spans="1:27" ht="12.75">
      <c r="A27" s="250" t="s">
        <v>192</v>
      </c>
      <c r="B27" s="251"/>
      <c r="C27" s="168">
        <f aca="true" t="shared" si="1" ref="C27:Y27">SUM(C21:C26)</f>
        <v>-349593803</v>
      </c>
      <c r="D27" s="168">
        <f>SUM(D21:D26)</f>
        <v>0</v>
      </c>
      <c r="E27" s="72">
        <f t="shared" si="1"/>
        <v>-365739112</v>
      </c>
      <c r="F27" s="73">
        <f t="shared" si="1"/>
        <v>-365739112</v>
      </c>
      <c r="G27" s="73">
        <f t="shared" si="1"/>
        <v>-33401312</v>
      </c>
      <c r="H27" s="73">
        <f t="shared" si="1"/>
        <v>-34542603</v>
      </c>
      <c r="I27" s="73">
        <f t="shared" si="1"/>
        <v>-20046808</v>
      </c>
      <c r="J27" s="73">
        <f t="shared" si="1"/>
        <v>-87990723</v>
      </c>
      <c r="K27" s="73">
        <f t="shared" si="1"/>
        <v>-40404745</v>
      </c>
      <c r="L27" s="73">
        <f t="shared" si="1"/>
        <v>-24137515</v>
      </c>
      <c r="M27" s="73">
        <f t="shared" si="1"/>
        <v>-33435808</v>
      </c>
      <c r="N27" s="73">
        <f t="shared" si="1"/>
        <v>-97978068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-185968791</v>
      </c>
      <c r="X27" s="73">
        <f t="shared" si="1"/>
        <v>-212926551</v>
      </c>
      <c r="Y27" s="73">
        <f t="shared" si="1"/>
        <v>26957760</v>
      </c>
      <c r="Z27" s="170">
        <f>+IF(X27&lt;&gt;0,+(Y27/X27)*100,0)</f>
        <v>-12.660591116229558</v>
      </c>
      <c r="AA27" s="74">
        <f>SUM(AA21:AA26)</f>
        <v>-365739112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>
        <v>100000000</v>
      </c>
      <c r="F31" s="60">
        <v>100000000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100000000</v>
      </c>
      <c r="Y31" s="60">
        <v>-100000000</v>
      </c>
      <c r="Z31" s="140">
        <v>-100</v>
      </c>
      <c r="AA31" s="62">
        <v>100000000</v>
      </c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-865515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-118918073</v>
      </c>
      <c r="D35" s="155"/>
      <c r="E35" s="59">
        <v>-134665634</v>
      </c>
      <c r="F35" s="60">
        <v>-134665634</v>
      </c>
      <c r="G35" s="60">
        <v>-3904571</v>
      </c>
      <c r="H35" s="60">
        <v>-3049889</v>
      </c>
      <c r="I35" s="60">
        <v>-2250010</v>
      </c>
      <c r="J35" s="60">
        <v>-9204470</v>
      </c>
      <c r="K35" s="60">
        <v>-3936985</v>
      </c>
      <c r="L35" s="60">
        <v>-2724312</v>
      </c>
      <c r="M35" s="60">
        <v>-2693833</v>
      </c>
      <c r="N35" s="60">
        <v>-9355130</v>
      </c>
      <c r="O35" s="60"/>
      <c r="P35" s="60"/>
      <c r="Q35" s="60"/>
      <c r="R35" s="60"/>
      <c r="S35" s="60"/>
      <c r="T35" s="60"/>
      <c r="U35" s="60"/>
      <c r="V35" s="60"/>
      <c r="W35" s="60">
        <v>-18559600</v>
      </c>
      <c r="X35" s="60">
        <v>-18559600</v>
      </c>
      <c r="Y35" s="60"/>
      <c r="Z35" s="140"/>
      <c r="AA35" s="62">
        <v>-134665634</v>
      </c>
    </row>
    <row r="36" spans="1:27" ht="12.75">
      <c r="A36" s="250" t="s">
        <v>198</v>
      </c>
      <c r="B36" s="251"/>
      <c r="C36" s="168">
        <f aca="true" t="shared" si="2" ref="C36:Y36">SUM(C31:C35)</f>
        <v>-119783588</v>
      </c>
      <c r="D36" s="168">
        <f>SUM(D31:D35)</f>
        <v>0</v>
      </c>
      <c r="E36" s="72">
        <f t="shared" si="2"/>
        <v>-34665634</v>
      </c>
      <c r="F36" s="73">
        <f t="shared" si="2"/>
        <v>-34665634</v>
      </c>
      <c r="G36" s="73">
        <f t="shared" si="2"/>
        <v>-3904571</v>
      </c>
      <c r="H36" s="73">
        <f t="shared" si="2"/>
        <v>-3049889</v>
      </c>
      <c r="I36" s="73">
        <f t="shared" si="2"/>
        <v>-2250010</v>
      </c>
      <c r="J36" s="73">
        <f t="shared" si="2"/>
        <v>-9204470</v>
      </c>
      <c r="K36" s="73">
        <f t="shared" si="2"/>
        <v>-3936985</v>
      </c>
      <c r="L36" s="73">
        <f t="shared" si="2"/>
        <v>-2724312</v>
      </c>
      <c r="M36" s="73">
        <f t="shared" si="2"/>
        <v>-2693833</v>
      </c>
      <c r="N36" s="73">
        <f t="shared" si="2"/>
        <v>-9355130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-18559600</v>
      </c>
      <c r="X36" s="73">
        <f t="shared" si="2"/>
        <v>81440400</v>
      </c>
      <c r="Y36" s="73">
        <f t="shared" si="2"/>
        <v>-100000000</v>
      </c>
      <c r="Z36" s="170">
        <f>+IF(X36&lt;&gt;0,+(Y36/X36)*100,0)</f>
        <v>-122.78918079970138</v>
      </c>
      <c r="AA36" s="74">
        <f>SUM(AA31:AA35)</f>
        <v>-34665634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-4377533</v>
      </c>
      <c r="D38" s="153">
        <f>+D17+D27+D36</f>
        <v>0</v>
      </c>
      <c r="E38" s="99">
        <f t="shared" si="3"/>
        <v>158321069</v>
      </c>
      <c r="F38" s="100">
        <f t="shared" si="3"/>
        <v>158321069</v>
      </c>
      <c r="G38" s="100">
        <f t="shared" si="3"/>
        <v>5512144</v>
      </c>
      <c r="H38" s="100">
        <f t="shared" si="3"/>
        <v>-28820689</v>
      </c>
      <c r="I38" s="100">
        <f t="shared" si="3"/>
        <v>-45098822</v>
      </c>
      <c r="J38" s="100">
        <f t="shared" si="3"/>
        <v>-68407367</v>
      </c>
      <c r="K38" s="100">
        <f t="shared" si="3"/>
        <v>32470816</v>
      </c>
      <c r="L38" s="100">
        <f t="shared" si="3"/>
        <v>-6560895</v>
      </c>
      <c r="M38" s="100">
        <f t="shared" si="3"/>
        <v>46052747</v>
      </c>
      <c r="N38" s="100">
        <f t="shared" si="3"/>
        <v>71962668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3555301</v>
      </c>
      <c r="X38" s="100">
        <f t="shared" si="3"/>
        <v>110209740</v>
      </c>
      <c r="Y38" s="100">
        <f t="shared" si="3"/>
        <v>-106654439</v>
      </c>
      <c r="Z38" s="137">
        <f>+IF(X38&lt;&gt;0,+(Y38/X38)*100,0)</f>
        <v>-96.7740591711767</v>
      </c>
      <c r="AA38" s="102">
        <f>+AA17+AA27+AA36</f>
        <v>158321069</v>
      </c>
    </row>
    <row r="39" spans="1:27" ht="12.75">
      <c r="A39" s="249" t="s">
        <v>200</v>
      </c>
      <c r="B39" s="182"/>
      <c r="C39" s="153">
        <v>44752374</v>
      </c>
      <c r="D39" s="153"/>
      <c r="E39" s="99">
        <v>44752655</v>
      </c>
      <c r="F39" s="100">
        <v>44752655</v>
      </c>
      <c r="G39" s="100">
        <v>40374841</v>
      </c>
      <c r="H39" s="100">
        <v>45886985</v>
      </c>
      <c r="I39" s="100">
        <v>17066296</v>
      </c>
      <c r="J39" s="100">
        <v>40374841</v>
      </c>
      <c r="K39" s="100">
        <v>-28032526</v>
      </c>
      <c r="L39" s="100">
        <v>4438290</v>
      </c>
      <c r="M39" s="100">
        <v>-2122605</v>
      </c>
      <c r="N39" s="100">
        <v>-28032526</v>
      </c>
      <c r="O39" s="100"/>
      <c r="P39" s="100"/>
      <c r="Q39" s="100"/>
      <c r="R39" s="100"/>
      <c r="S39" s="100"/>
      <c r="T39" s="100"/>
      <c r="U39" s="100"/>
      <c r="V39" s="100"/>
      <c r="W39" s="100">
        <v>40374841</v>
      </c>
      <c r="X39" s="100">
        <v>44752655</v>
      </c>
      <c r="Y39" s="100">
        <v>-4377814</v>
      </c>
      <c r="Z39" s="137">
        <v>-9.78</v>
      </c>
      <c r="AA39" s="102">
        <v>44752655</v>
      </c>
    </row>
    <row r="40" spans="1:27" ht="12.75">
      <c r="A40" s="269" t="s">
        <v>201</v>
      </c>
      <c r="B40" s="256"/>
      <c r="C40" s="257">
        <v>40374841</v>
      </c>
      <c r="D40" s="257"/>
      <c r="E40" s="258">
        <v>203073725</v>
      </c>
      <c r="F40" s="259">
        <v>203073725</v>
      </c>
      <c r="G40" s="259">
        <v>45886985</v>
      </c>
      <c r="H40" s="259">
        <v>17066296</v>
      </c>
      <c r="I40" s="259">
        <v>-28032526</v>
      </c>
      <c r="J40" s="259">
        <v>-28032526</v>
      </c>
      <c r="K40" s="259">
        <v>4438290</v>
      </c>
      <c r="L40" s="259">
        <v>-2122605</v>
      </c>
      <c r="M40" s="259">
        <v>43930142</v>
      </c>
      <c r="N40" s="259">
        <v>43930142</v>
      </c>
      <c r="O40" s="259"/>
      <c r="P40" s="259"/>
      <c r="Q40" s="259"/>
      <c r="R40" s="259"/>
      <c r="S40" s="259"/>
      <c r="T40" s="259"/>
      <c r="U40" s="259"/>
      <c r="V40" s="259"/>
      <c r="W40" s="259">
        <v>43930142</v>
      </c>
      <c r="X40" s="259">
        <v>154962396</v>
      </c>
      <c r="Y40" s="259">
        <v>-111032254</v>
      </c>
      <c r="Z40" s="260">
        <v>-71.65</v>
      </c>
      <c r="AA40" s="261">
        <v>203073725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350430282</v>
      </c>
      <c r="D5" s="200">
        <f t="shared" si="0"/>
        <v>0</v>
      </c>
      <c r="E5" s="106">
        <f t="shared" si="0"/>
        <v>285034048</v>
      </c>
      <c r="F5" s="106">
        <f t="shared" si="0"/>
        <v>285034048</v>
      </c>
      <c r="G5" s="106">
        <f t="shared" si="0"/>
        <v>1755635</v>
      </c>
      <c r="H5" s="106">
        <f t="shared" si="0"/>
        <v>17220175</v>
      </c>
      <c r="I5" s="106">
        <f t="shared" si="0"/>
        <v>5983153</v>
      </c>
      <c r="J5" s="106">
        <f t="shared" si="0"/>
        <v>24958963</v>
      </c>
      <c r="K5" s="106">
        <f t="shared" si="0"/>
        <v>18430661</v>
      </c>
      <c r="L5" s="106">
        <f t="shared" si="0"/>
        <v>20743065</v>
      </c>
      <c r="M5" s="106">
        <f t="shared" si="0"/>
        <v>35225377</v>
      </c>
      <c r="N5" s="106">
        <f t="shared" si="0"/>
        <v>74399103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99358066</v>
      </c>
      <c r="X5" s="106">
        <f t="shared" si="0"/>
        <v>142517025</v>
      </c>
      <c r="Y5" s="106">
        <f t="shared" si="0"/>
        <v>-43158959</v>
      </c>
      <c r="Z5" s="201">
        <f>+IF(X5&lt;&gt;0,+(Y5/X5)*100,0)</f>
        <v>-30.28337070606126</v>
      </c>
      <c r="AA5" s="199">
        <f>SUM(AA11:AA18)</f>
        <v>285034048</v>
      </c>
    </row>
    <row r="6" spans="1:27" ht="12.75">
      <c r="A6" s="291" t="s">
        <v>206</v>
      </c>
      <c r="B6" s="142"/>
      <c r="C6" s="62">
        <v>21277237</v>
      </c>
      <c r="D6" s="156"/>
      <c r="E6" s="60">
        <v>37018273</v>
      </c>
      <c r="F6" s="60">
        <v>37018273</v>
      </c>
      <c r="G6" s="60"/>
      <c r="H6" s="60"/>
      <c r="I6" s="60">
        <v>430825</v>
      </c>
      <c r="J6" s="60">
        <v>430825</v>
      </c>
      <c r="K6" s="60">
        <v>1232999</v>
      </c>
      <c r="L6" s="60">
        <v>346258</v>
      </c>
      <c r="M6" s="60">
        <v>875009</v>
      </c>
      <c r="N6" s="60">
        <v>2454266</v>
      </c>
      <c r="O6" s="60"/>
      <c r="P6" s="60"/>
      <c r="Q6" s="60"/>
      <c r="R6" s="60"/>
      <c r="S6" s="60"/>
      <c r="T6" s="60"/>
      <c r="U6" s="60"/>
      <c r="V6" s="60"/>
      <c r="W6" s="60">
        <v>2885091</v>
      </c>
      <c r="X6" s="60">
        <v>18509137</v>
      </c>
      <c r="Y6" s="60">
        <v>-15624046</v>
      </c>
      <c r="Z6" s="140">
        <v>-84.41</v>
      </c>
      <c r="AA6" s="155">
        <v>37018273</v>
      </c>
    </row>
    <row r="7" spans="1:27" ht="12.75">
      <c r="A7" s="291" t="s">
        <v>207</v>
      </c>
      <c r="B7" s="142"/>
      <c r="C7" s="62">
        <v>19211412</v>
      </c>
      <c r="D7" s="156"/>
      <c r="E7" s="60">
        <v>13000000</v>
      </c>
      <c r="F7" s="60">
        <v>13000000</v>
      </c>
      <c r="G7" s="60"/>
      <c r="H7" s="60"/>
      <c r="I7" s="60">
        <v>255907</v>
      </c>
      <c r="J7" s="60">
        <v>255907</v>
      </c>
      <c r="K7" s="60">
        <v>7818</v>
      </c>
      <c r="L7" s="60">
        <v>200408</v>
      </c>
      <c r="M7" s="60">
        <v>887107</v>
      </c>
      <c r="N7" s="60">
        <v>1095333</v>
      </c>
      <c r="O7" s="60"/>
      <c r="P7" s="60"/>
      <c r="Q7" s="60"/>
      <c r="R7" s="60"/>
      <c r="S7" s="60"/>
      <c r="T7" s="60"/>
      <c r="U7" s="60"/>
      <c r="V7" s="60"/>
      <c r="W7" s="60">
        <v>1351240</v>
      </c>
      <c r="X7" s="60">
        <v>6500000</v>
      </c>
      <c r="Y7" s="60">
        <v>-5148760</v>
      </c>
      <c r="Z7" s="140">
        <v>-79.21</v>
      </c>
      <c r="AA7" s="155">
        <v>13000000</v>
      </c>
    </row>
    <row r="8" spans="1:27" ht="12.75">
      <c r="A8" s="291" t="s">
        <v>208</v>
      </c>
      <c r="B8" s="142"/>
      <c r="C8" s="62">
        <v>40347527</v>
      </c>
      <c r="D8" s="156"/>
      <c r="E8" s="60">
        <v>41385000</v>
      </c>
      <c r="F8" s="60">
        <v>41385000</v>
      </c>
      <c r="G8" s="60"/>
      <c r="H8" s="60"/>
      <c r="I8" s="60"/>
      <c r="J8" s="60"/>
      <c r="K8" s="60">
        <v>1310310</v>
      </c>
      <c r="L8" s="60">
        <v>9099584</v>
      </c>
      <c r="M8" s="60">
        <v>26098893</v>
      </c>
      <c r="N8" s="60">
        <v>36508787</v>
      </c>
      <c r="O8" s="60"/>
      <c r="P8" s="60"/>
      <c r="Q8" s="60"/>
      <c r="R8" s="60"/>
      <c r="S8" s="60"/>
      <c r="T8" s="60"/>
      <c r="U8" s="60"/>
      <c r="V8" s="60"/>
      <c r="W8" s="60">
        <v>36508787</v>
      </c>
      <c r="X8" s="60">
        <v>20692500</v>
      </c>
      <c r="Y8" s="60">
        <v>15816287</v>
      </c>
      <c r="Z8" s="140">
        <v>76.43</v>
      </c>
      <c r="AA8" s="155">
        <v>41385000</v>
      </c>
    </row>
    <row r="9" spans="1:27" ht="12.75">
      <c r="A9" s="291" t="s">
        <v>209</v>
      </c>
      <c r="B9" s="142"/>
      <c r="C9" s="62">
        <v>78828946</v>
      </c>
      <c r="D9" s="156"/>
      <c r="E9" s="60">
        <v>20500000</v>
      </c>
      <c r="F9" s="60">
        <v>20500000</v>
      </c>
      <c r="G9" s="60"/>
      <c r="H9" s="60">
        <v>12235325</v>
      </c>
      <c r="I9" s="60">
        <v>612129</v>
      </c>
      <c r="J9" s="60">
        <v>12847454</v>
      </c>
      <c r="K9" s="60">
        <v>13988061</v>
      </c>
      <c r="L9" s="60">
        <v>7096061</v>
      </c>
      <c r="M9" s="60">
        <v>1881071</v>
      </c>
      <c r="N9" s="60">
        <v>22965193</v>
      </c>
      <c r="O9" s="60"/>
      <c r="P9" s="60"/>
      <c r="Q9" s="60"/>
      <c r="R9" s="60"/>
      <c r="S9" s="60"/>
      <c r="T9" s="60"/>
      <c r="U9" s="60"/>
      <c r="V9" s="60"/>
      <c r="W9" s="60">
        <v>35812647</v>
      </c>
      <c r="X9" s="60">
        <v>10250000</v>
      </c>
      <c r="Y9" s="60">
        <v>25562647</v>
      </c>
      <c r="Z9" s="140">
        <v>249.39</v>
      </c>
      <c r="AA9" s="155">
        <v>20500000</v>
      </c>
    </row>
    <row r="10" spans="1:27" ht="12.75">
      <c r="A10" s="291" t="s">
        <v>210</v>
      </c>
      <c r="B10" s="142"/>
      <c r="C10" s="62"/>
      <c r="D10" s="156"/>
      <c r="E10" s="60">
        <v>5000000</v>
      </c>
      <c r="F10" s="60">
        <v>5000000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2500000</v>
      </c>
      <c r="Y10" s="60">
        <v>-2500000</v>
      </c>
      <c r="Z10" s="140">
        <v>-100</v>
      </c>
      <c r="AA10" s="155">
        <v>5000000</v>
      </c>
    </row>
    <row r="11" spans="1:27" ht="12.75">
      <c r="A11" s="292" t="s">
        <v>211</v>
      </c>
      <c r="B11" s="142"/>
      <c r="C11" s="293">
        <f aca="true" t="shared" si="1" ref="C11:Y11">SUM(C6:C10)</f>
        <v>159665122</v>
      </c>
      <c r="D11" s="294">
        <f t="shared" si="1"/>
        <v>0</v>
      </c>
      <c r="E11" s="295">
        <f t="shared" si="1"/>
        <v>116903273</v>
      </c>
      <c r="F11" s="295">
        <f t="shared" si="1"/>
        <v>116903273</v>
      </c>
      <c r="G11" s="295">
        <f t="shared" si="1"/>
        <v>0</v>
      </c>
      <c r="H11" s="295">
        <f t="shared" si="1"/>
        <v>12235325</v>
      </c>
      <c r="I11" s="295">
        <f t="shared" si="1"/>
        <v>1298861</v>
      </c>
      <c r="J11" s="295">
        <f t="shared" si="1"/>
        <v>13534186</v>
      </c>
      <c r="K11" s="295">
        <f t="shared" si="1"/>
        <v>16539188</v>
      </c>
      <c r="L11" s="295">
        <f t="shared" si="1"/>
        <v>16742311</v>
      </c>
      <c r="M11" s="295">
        <f t="shared" si="1"/>
        <v>29742080</v>
      </c>
      <c r="N11" s="295">
        <f t="shared" si="1"/>
        <v>63023579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76557765</v>
      </c>
      <c r="X11" s="295">
        <f t="shared" si="1"/>
        <v>58451637</v>
      </c>
      <c r="Y11" s="295">
        <f t="shared" si="1"/>
        <v>18106128</v>
      </c>
      <c r="Z11" s="296">
        <f>+IF(X11&lt;&gt;0,+(Y11/X11)*100,0)</f>
        <v>30.976254779656553</v>
      </c>
      <c r="AA11" s="297">
        <f>SUM(AA6:AA10)</f>
        <v>116903273</v>
      </c>
    </row>
    <row r="12" spans="1:27" ht="12.75">
      <c r="A12" s="298" t="s">
        <v>212</v>
      </c>
      <c r="B12" s="136"/>
      <c r="C12" s="62">
        <v>17893483</v>
      </c>
      <c r="D12" s="156"/>
      <c r="E12" s="60">
        <v>12446662</v>
      </c>
      <c r="F12" s="60">
        <v>12446662</v>
      </c>
      <c r="G12" s="60"/>
      <c r="H12" s="60">
        <v>2313178</v>
      </c>
      <c r="I12" s="60">
        <v>925936</v>
      </c>
      <c r="J12" s="60">
        <v>3239114</v>
      </c>
      <c r="K12" s="60"/>
      <c r="L12" s="60">
        <v>2073654</v>
      </c>
      <c r="M12" s="60">
        <v>3196852</v>
      </c>
      <c r="N12" s="60">
        <v>5270506</v>
      </c>
      <c r="O12" s="60"/>
      <c r="P12" s="60"/>
      <c r="Q12" s="60"/>
      <c r="R12" s="60"/>
      <c r="S12" s="60"/>
      <c r="T12" s="60"/>
      <c r="U12" s="60"/>
      <c r="V12" s="60"/>
      <c r="W12" s="60">
        <v>8509620</v>
      </c>
      <c r="X12" s="60">
        <v>6223331</v>
      </c>
      <c r="Y12" s="60">
        <v>2286289</v>
      </c>
      <c r="Z12" s="140">
        <v>36.74</v>
      </c>
      <c r="AA12" s="155">
        <v>12446662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166830497</v>
      </c>
      <c r="D15" s="156"/>
      <c r="E15" s="60">
        <v>151184113</v>
      </c>
      <c r="F15" s="60">
        <v>151184113</v>
      </c>
      <c r="G15" s="60">
        <v>1755635</v>
      </c>
      <c r="H15" s="60">
        <v>2671672</v>
      </c>
      <c r="I15" s="60">
        <v>3758356</v>
      </c>
      <c r="J15" s="60">
        <v>8185663</v>
      </c>
      <c r="K15" s="60">
        <v>1806416</v>
      </c>
      <c r="L15" s="60">
        <v>1927100</v>
      </c>
      <c r="M15" s="60">
        <v>2286445</v>
      </c>
      <c r="N15" s="60">
        <v>6019961</v>
      </c>
      <c r="O15" s="60"/>
      <c r="P15" s="60"/>
      <c r="Q15" s="60"/>
      <c r="R15" s="60"/>
      <c r="S15" s="60"/>
      <c r="T15" s="60"/>
      <c r="U15" s="60"/>
      <c r="V15" s="60"/>
      <c r="W15" s="60">
        <v>14205624</v>
      </c>
      <c r="X15" s="60">
        <v>75592057</v>
      </c>
      <c r="Y15" s="60">
        <v>-61386433</v>
      </c>
      <c r="Z15" s="140">
        <v>-81.21</v>
      </c>
      <c r="AA15" s="155">
        <v>151184113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6041180</v>
      </c>
      <c r="D18" s="276"/>
      <c r="E18" s="82">
        <v>4500000</v>
      </c>
      <c r="F18" s="82">
        <v>4500000</v>
      </c>
      <c r="G18" s="82"/>
      <c r="H18" s="82"/>
      <c r="I18" s="82"/>
      <c r="J18" s="82"/>
      <c r="K18" s="82">
        <v>85057</v>
      </c>
      <c r="L18" s="82"/>
      <c r="M18" s="82"/>
      <c r="N18" s="82">
        <v>85057</v>
      </c>
      <c r="O18" s="82"/>
      <c r="P18" s="82"/>
      <c r="Q18" s="82"/>
      <c r="R18" s="82"/>
      <c r="S18" s="82"/>
      <c r="T18" s="82"/>
      <c r="U18" s="82"/>
      <c r="V18" s="82"/>
      <c r="W18" s="82">
        <v>85057</v>
      </c>
      <c r="X18" s="82">
        <v>2250000</v>
      </c>
      <c r="Y18" s="82">
        <v>-2164943</v>
      </c>
      <c r="Z18" s="270">
        <v>-96.22</v>
      </c>
      <c r="AA18" s="278">
        <v>4500000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24462919</v>
      </c>
      <c r="D20" s="154">
        <f t="shared" si="2"/>
        <v>0</v>
      </c>
      <c r="E20" s="100">
        <f t="shared" si="2"/>
        <v>101705065</v>
      </c>
      <c r="F20" s="100">
        <f t="shared" si="2"/>
        <v>101705065</v>
      </c>
      <c r="G20" s="100">
        <f t="shared" si="2"/>
        <v>543878</v>
      </c>
      <c r="H20" s="100">
        <f t="shared" si="2"/>
        <v>259977</v>
      </c>
      <c r="I20" s="100">
        <f t="shared" si="2"/>
        <v>1776541</v>
      </c>
      <c r="J20" s="100">
        <f t="shared" si="2"/>
        <v>2580396</v>
      </c>
      <c r="K20" s="100">
        <f t="shared" si="2"/>
        <v>4898254</v>
      </c>
      <c r="L20" s="100">
        <f t="shared" si="2"/>
        <v>2226963</v>
      </c>
      <c r="M20" s="100">
        <f t="shared" si="2"/>
        <v>15437526</v>
      </c>
      <c r="N20" s="100">
        <f t="shared" si="2"/>
        <v>22562743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25143139</v>
      </c>
      <c r="X20" s="100">
        <f t="shared" si="2"/>
        <v>50852533</v>
      </c>
      <c r="Y20" s="100">
        <f t="shared" si="2"/>
        <v>-25709394</v>
      </c>
      <c r="Z20" s="137">
        <f>+IF(X20&lt;&gt;0,+(Y20/X20)*100,0)</f>
        <v>-50.55676184311212</v>
      </c>
      <c r="AA20" s="153">
        <f>SUM(AA26:AA33)</f>
        <v>101705065</v>
      </c>
    </row>
    <row r="21" spans="1:27" ht="12.75">
      <c r="A21" s="291" t="s">
        <v>206</v>
      </c>
      <c r="B21" s="142"/>
      <c r="C21" s="62"/>
      <c r="D21" s="156"/>
      <c r="E21" s="60">
        <v>32700000</v>
      </c>
      <c r="F21" s="60">
        <v>32700000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16350000</v>
      </c>
      <c r="Y21" s="60">
        <v>-16350000</v>
      </c>
      <c r="Z21" s="140">
        <v>-100</v>
      </c>
      <c r="AA21" s="155">
        <v>32700000</v>
      </c>
    </row>
    <row r="22" spans="1:27" ht="12.75">
      <c r="A22" s="291" t="s">
        <v>207</v>
      </c>
      <c r="B22" s="142"/>
      <c r="C22" s="62"/>
      <c r="D22" s="156"/>
      <c r="E22" s="60">
        <v>12000000</v>
      </c>
      <c r="F22" s="60">
        <v>12000000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6000000</v>
      </c>
      <c r="Y22" s="60">
        <v>-6000000</v>
      </c>
      <c r="Z22" s="140">
        <v>-100</v>
      </c>
      <c r="AA22" s="155">
        <v>12000000</v>
      </c>
    </row>
    <row r="23" spans="1:27" ht="12.75">
      <c r="A23" s="291" t="s">
        <v>208</v>
      </c>
      <c r="B23" s="142"/>
      <c r="C23" s="62">
        <v>530169</v>
      </c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>
        <v>176582</v>
      </c>
      <c r="I24" s="60"/>
      <c r="J24" s="60">
        <v>176582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176582</v>
      </c>
      <c r="X24" s="60"/>
      <c r="Y24" s="60">
        <v>176582</v>
      </c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22856766</v>
      </c>
      <c r="F25" s="60">
        <v>22856766</v>
      </c>
      <c r="G25" s="60"/>
      <c r="H25" s="60"/>
      <c r="I25" s="60"/>
      <c r="J25" s="60"/>
      <c r="K25" s="60">
        <v>4157250</v>
      </c>
      <c r="L25" s="60"/>
      <c r="M25" s="60">
        <v>12799006</v>
      </c>
      <c r="N25" s="60">
        <v>16956256</v>
      </c>
      <c r="O25" s="60"/>
      <c r="P25" s="60"/>
      <c r="Q25" s="60"/>
      <c r="R25" s="60"/>
      <c r="S25" s="60"/>
      <c r="T25" s="60"/>
      <c r="U25" s="60"/>
      <c r="V25" s="60"/>
      <c r="W25" s="60">
        <v>16956256</v>
      </c>
      <c r="X25" s="60">
        <v>11428383</v>
      </c>
      <c r="Y25" s="60">
        <v>5527873</v>
      </c>
      <c r="Z25" s="140">
        <v>48.37</v>
      </c>
      <c r="AA25" s="155">
        <v>22856766</v>
      </c>
    </row>
    <row r="26" spans="1:27" ht="12.75">
      <c r="A26" s="292" t="s">
        <v>211</v>
      </c>
      <c r="B26" s="302"/>
      <c r="C26" s="293">
        <f aca="true" t="shared" si="3" ref="C26:Y26">SUM(C21:C25)</f>
        <v>530169</v>
      </c>
      <c r="D26" s="294">
        <f t="shared" si="3"/>
        <v>0</v>
      </c>
      <c r="E26" s="295">
        <f t="shared" si="3"/>
        <v>67556766</v>
      </c>
      <c r="F26" s="295">
        <f t="shared" si="3"/>
        <v>67556766</v>
      </c>
      <c r="G26" s="295">
        <f t="shared" si="3"/>
        <v>0</v>
      </c>
      <c r="H26" s="295">
        <f t="shared" si="3"/>
        <v>176582</v>
      </c>
      <c r="I26" s="295">
        <f t="shared" si="3"/>
        <v>0</v>
      </c>
      <c r="J26" s="295">
        <f t="shared" si="3"/>
        <v>176582</v>
      </c>
      <c r="K26" s="295">
        <f t="shared" si="3"/>
        <v>4157250</v>
      </c>
      <c r="L26" s="295">
        <f t="shared" si="3"/>
        <v>0</v>
      </c>
      <c r="M26" s="295">
        <f t="shared" si="3"/>
        <v>12799006</v>
      </c>
      <c r="N26" s="295">
        <f t="shared" si="3"/>
        <v>16956256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17132838</v>
      </c>
      <c r="X26" s="295">
        <f t="shared" si="3"/>
        <v>33778383</v>
      </c>
      <c r="Y26" s="295">
        <f t="shared" si="3"/>
        <v>-16645545</v>
      </c>
      <c r="Z26" s="296">
        <f>+IF(X26&lt;&gt;0,+(Y26/X26)*100,0)</f>
        <v>-49.278691049242944</v>
      </c>
      <c r="AA26" s="297">
        <f>SUM(AA21:AA25)</f>
        <v>67556766</v>
      </c>
    </row>
    <row r="27" spans="1:27" ht="12.75">
      <c r="A27" s="298" t="s">
        <v>212</v>
      </c>
      <c r="B27" s="147"/>
      <c r="C27" s="62">
        <v>13837058</v>
      </c>
      <c r="D27" s="156"/>
      <c r="E27" s="60">
        <v>33148299</v>
      </c>
      <c r="F27" s="60">
        <v>33148299</v>
      </c>
      <c r="G27" s="60">
        <v>543878</v>
      </c>
      <c r="H27" s="60">
        <v>83395</v>
      </c>
      <c r="I27" s="60">
        <v>1776541</v>
      </c>
      <c r="J27" s="60">
        <v>2403814</v>
      </c>
      <c r="K27" s="60">
        <v>741004</v>
      </c>
      <c r="L27" s="60">
        <v>2226963</v>
      </c>
      <c r="M27" s="60">
        <v>2638520</v>
      </c>
      <c r="N27" s="60">
        <v>5606487</v>
      </c>
      <c r="O27" s="60"/>
      <c r="P27" s="60"/>
      <c r="Q27" s="60"/>
      <c r="R27" s="60"/>
      <c r="S27" s="60"/>
      <c r="T27" s="60"/>
      <c r="U27" s="60"/>
      <c r="V27" s="60"/>
      <c r="W27" s="60">
        <v>8010301</v>
      </c>
      <c r="X27" s="60">
        <v>16574150</v>
      </c>
      <c r="Y27" s="60">
        <v>-8563849</v>
      </c>
      <c r="Z27" s="140">
        <v>-51.67</v>
      </c>
      <c r="AA27" s="155">
        <v>33148299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6900692</v>
      </c>
      <c r="D30" s="156"/>
      <c r="E30" s="60">
        <v>1000000</v>
      </c>
      <c r="F30" s="60">
        <v>1000000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500000</v>
      </c>
      <c r="Y30" s="60">
        <v>-500000</v>
      </c>
      <c r="Z30" s="140">
        <v>-100</v>
      </c>
      <c r="AA30" s="155">
        <v>1000000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>
        <v>3195000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21277237</v>
      </c>
      <c r="D36" s="156">
        <f t="shared" si="4"/>
        <v>0</v>
      </c>
      <c r="E36" s="60">
        <f t="shared" si="4"/>
        <v>69718273</v>
      </c>
      <c r="F36" s="60">
        <f t="shared" si="4"/>
        <v>69718273</v>
      </c>
      <c r="G36" s="60">
        <f t="shared" si="4"/>
        <v>0</v>
      </c>
      <c r="H36" s="60">
        <f t="shared" si="4"/>
        <v>0</v>
      </c>
      <c r="I36" s="60">
        <f t="shared" si="4"/>
        <v>430825</v>
      </c>
      <c r="J36" s="60">
        <f t="shared" si="4"/>
        <v>430825</v>
      </c>
      <c r="K36" s="60">
        <f t="shared" si="4"/>
        <v>1232999</v>
      </c>
      <c r="L36" s="60">
        <f t="shared" si="4"/>
        <v>346258</v>
      </c>
      <c r="M36" s="60">
        <f t="shared" si="4"/>
        <v>875009</v>
      </c>
      <c r="N36" s="60">
        <f t="shared" si="4"/>
        <v>2454266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2885091</v>
      </c>
      <c r="X36" s="60">
        <f t="shared" si="4"/>
        <v>34859137</v>
      </c>
      <c r="Y36" s="60">
        <f t="shared" si="4"/>
        <v>-31974046</v>
      </c>
      <c r="Z36" s="140">
        <f aca="true" t="shared" si="5" ref="Z36:Z49">+IF(X36&lt;&gt;0,+(Y36/X36)*100,0)</f>
        <v>-91.72357307640749</v>
      </c>
      <c r="AA36" s="155">
        <f>AA6+AA21</f>
        <v>69718273</v>
      </c>
    </row>
    <row r="37" spans="1:27" ht="12.75">
      <c r="A37" s="291" t="s">
        <v>207</v>
      </c>
      <c r="B37" s="142"/>
      <c r="C37" s="62">
        <f t="shared" si="4"/>
        <v>19211412</v>
      </c>
      <c r="D37" s="156">
        <f t="shared" si="4"/>
        <v>0</v>
      </c>
      <c r="E37" s="60">
        <f t="shared" si="4"/>
        <v>25000000</v>
      </c>
      <c r="F37" s="60">
        <f t="shared" si="4"/>
        <v>25000000</v>
      </c>
      <c r="G37" s="60">
        <f t="shared" si="4"/>
        <v>0</v>
      </c>
      <c r="H37" s="60">
        <f t="shared" si="4"/>
        <v>0</v>
      </c>
      <c r="I37" s="60">
        <f t="shared" si="4"/>
        <v>255907</v>
      </c>
      <c r="J37" s="60">
        <f t="shared" si="4"/>
        <v>255907</v>
      </c>
      <c r="K37" s="60">
        <f t="shared" si="4"/>
        <v>7818</v>
      </c>
      <c r="L37" s="60">
        <f t="shared" si="4"/>
        <v>200408</v>
      </c>
      <c r="M37" s="60">
        <f t="shared" si="4"/>
        <v>887107</v>
      </c>
      <c r="N37" s="60">
        <f t="shared" si="4"/>
        <v>1095333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1351240</v>
      </c>
      <c r="X37" s="60">
        <f t="shared" si="4"/>
        <v>12500000</v>
      </c>
      <c r="Y37" s="60">
        <f t="shared" si="4"/>
        <v>-11148760</v>
      </c>
      <c r="Z37" s="140">
        <f t="shared" si="5"/>
        <v>-89.19008000000001</v>
      </c>
      <c r="AA37" s="155">
        <f>AA7+AA22</f>
        <v>25000000</v>
      </c>
    </row>
    <row r="38" spans="1:27" ht="12.75">
      <c r="A38" s="291" t="s">
        <v>208</v>
      </c>
      <c r="B38" s="142"/>
      <c r="C38" s="62">
        <f t="shared" si="4"/>
        <v>40877696</v>
      </c>
      <c r="D38" s="156">
        <f t="shared" si="4"/>
        <v>0</v>
      </c>
      <c r="E38" s="60">
        <f t="shared" si="4"/>
        <v>41385000</v>
      </c>
      <c r="F38" s="60">
        <f t="shared" si="4"/>
        <v>41385000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1310310</v>
      </c>
      <c r="L38" s="60">
        <f t="shared" si="4"/>
        <v>9099584</v>
      </c>
      <c r="M38" s="60">
        <f t="shared" si="4"/>
        <v>26098893</v>
      </c>
      <c r="N38" s="60">
        <f t="shared" si="4"/>
        <v>36508787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36508787</v>
      </c>
      <c r="X38" s="60">
        <f t="shared" si="4"/>
        <v>20692500</v>
      </c>
      <c r="Y38" s="60">
        <f t="shared" si="4"/>
        <v>15816287</v>
      </c>
      <c r="Z38" s="140">
        <f t="shared" si="5"/>
        <v>76.43487737102815</v>
      </c>
      <c r="AA38" s="155">
        <f>AA8+AA23</f>
        <v>41385000</v>
      </c>
    </row>
    <row r="39" spans="1:27" ht="12.75">
      <c r="A39" s="291" t="s">
        <v>209</v>
      </c>
      <c r="B39" s="142"/>
      <c r="C39" s="62">
        <f t="shared" si="4"/>
        <v>78828946</v>
      </c>
      <c r="D39" s="156">
        <f t="shared" si="4"/>
        <v>0</v>
      </c>
      <c r="E39" s="60">
        <f t="shared" si="4"/>
        <v>20500000</v>
      </c>
      <c r="F39" s="60">
        <f t="shared" si="4"/>
        <v>20500000</v>
      </c>
      <c r="G39" s="60">
        <f t="shared" si="4"/>
        <v>0</v>
      </c>
      <c r="H39" s="60">
        <f t="shared" si="4"/>
        <v>12411907</v>
      </c>
      <c r="I39" s="60">
        <f t="shared" si="4"/>
        <v>612129</v>
      </c>
      <c r="J39" s="60">
        <f t="shared" si="4"/>
        <v>13024036</v>
      </c>
      <c r="K39" s="60">
        <f t="shared" si="4"/>
        <v>13988061</v>
      </c>
      <c r="L39" s="60">
        <f t="shared" si="4"/>
        <v>7096061</v>
      </c>
      <c r="M39" s="60">
        <f t="shared" si="4"/>
        <v>1881071</v>
      </c>
      <c r="N39" s="60">
        <f t="shared" si="4"/>
        <v>22965193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35989229</v>
      </c>
      <c r="X39" s="60">
        <f t="shared" si="4"/>
        <v>10250000</v>
      </c>
      <c r="Y39" s="60">
        <f t="shared" si="4"/>
        <v>25739229</v>
      </c>
      <c r="Z39" s="140">
        <f t="shared" si="5"/>
        <v>251.1144292682927</v>
      </c>
      <c r="AA39" s="155">
        <f>AA9+AA24</f>
        <v>20500000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27856766</v>
      </c>
      <c r="F40" s="60">
        <f t="shared" si="4"/>
        <v>27856766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4157250</v>
      </c>
      <c r="L40" s="60">
        <f t="shared" si="4"/>
        <v>0</v>
      </c>
      <c r="M40" s="60">
        <f t="shared" si="4"/>
        <v>12799006</v>
      </c>
      <c r="N40" s="60">
        <f t="shared" si="4"/>
        <v>16956256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16956256</v>
      </c>
      <c r="X40" s="60">
        <f t="shared" si="4"/>
        <v>13928383</v>
      </c>
      <c r="Y40" s="60">
        <f t="shared" si="4"/>
        <v>3027873</v>
      </c>
      <c r="Z40" s="140">
        <f t="shared" si="5"/>
        <v>21.738869472500863</v>
      </c>
      <c r="AA40" s="155">
        <f>AA10+AA25</f>
        <v>27856766</v>
      </c>
    </row>
    <row r="41" spans="1:27" ht="12.75">
      <c r="A41" s="292" t="s">
        <v>211</v>
      </c>
      <c r="B41" s="142"/>
      <c r="C41" s="293">
        <f aca="true" t="shared" si="6" ref="C41:Y41">SUM(C36:C40)</f>
        <v>160195291</v>
      </c>
      <c r="D41" s="294">
        <f t="shared" si="6"/>
        <v>0</v>
      </c>
      <c r="E41" s="295">
        <f t="shared" si="6"/>
        <v>184460039</v>
      </c>
      <c r="F41" s="295">
        <f t="shared" si="6"/>
        <v>184460039</v>
      </c>
      <c r="G41" s="295">
        <f t="shared" si="6"/>
        <v>0</v>
      </c>
      <c r="H41" s="295">
        <f t="shared" si="6"/>
        <v>12411907</v>
      </c>
      <c r="I41" s="295">
        <f t="shared" si="6"/>
        <v>1298861</v>
      </c>
      <c r="J41" s="295">
        <f t="shared" si="6"/>
        <v>13710768</v>
      </c>
      <c r="K41" s="295">
        <f t="shared" si="6"/>
        <v>20696438</v>
      </c>
      <c r="L41" s="295">
        <f t="shared" si="6"/>
        <v>16742311</v>
      </c>
      <c r="M41" s="295">
        <f t="shared" si="6"/>
        <v>42541086</v>
      </c>
      <c r="N41" s="295">
        <f t="shared" si="6"/>
        <v>79979835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93690603</v>
      </c>
      <c r="X41" s="295">
        <f t="shared" si="6"/>
        <v>92230020</v>
      </c>
      <c r="Y41" s="295">
        <f t="shared" si="6"/>
        <v>1460583</v>
      </c>
      <c r="Z41" s="296">
        <f t="shared" si="5"/>
        <v>1.5836307961334066</v>
      </c>
      <c r="AA41" s="297">
        <f>SUM(AA36:AA40)</f>
        <v>184460039</v>
      </c>
    </row>
    <row r="42" spans="1:27" ht="12.75">
      <c r="A42" s="298" t="s">
        <v>212</v>
      </c>
      <c r="B42" s="136"/>
      <c r="C42" s="95">
        <f aca="true" t="shared" si="7" ref="C42:Y48">C12+C27</f>
        <v>31730541</v>
      </c>
      <c r="D42" s="129">
        <f t="shared" si="7"/>
        <v>0</v>
      </c>
      <c r="E42" s="54">
        <f t="shared" si="7"/>
        <v>45594961</v>
      </c>
      <c r="F42" s="54">
        <f t="shared" si="7"/>
        <v>45594961</v>
      </c>
      <c r="G42" s="54">
        <f t="shared" si="7"/>
        <v>543878</v>
      </c>
      <c r="H42" s="54">
        <f t="shared" si="7"/>
        <v>2396573</v>
      </c>
      <c r="I42" s="54">
        <f t="shared" si="7"/>
        <v>2702477</v>
      </c>
      <c r="J42" s="54">
        <f t="shared" si="7"/>
        <v>5642928</v>
      </c>
      <c r="K42" s="54">
        <f t="shared" si="7"/>
        <v>741004</v>
      </c>
      <c r="L42" s="54">
        <f t="shared" si="7"/>
        <v>4300617</v>
      </c>
      <c r="M42" s="54">
        <f t="shared" si="7"/>
        <v>5835372</v>
      </c>
      <c r="N42" s="54">
        <f t="shared" si="7"/>
        <v>10876993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16519921</v>
      </c>
      <c r="X42" s="54">
        <f t="shared" si="7"/>
        <v>22797481</v>
      </c>
      <c r="Y42" s="54">
        <f t="shared" si="7"/>
        <v>-6277560</v>
      </c>
      <c r="Z42" s="184">
        <f t="shared" si="5"/>
        <v>-27.536200161763485</v>
      </c>
      <c r="AA42" s="130">
        <f aca="true" t="shared" si="8" ref="AA42:AA48">AA12+AA27</f>
        <v>45594961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173731189</v>
      </c>
      <c r="D45" s="129">
        <f t="shared" si="7"/>
        <v>0</v>
      </c>
      <c r="E45" s="54">
        <f t="shared" si="7"/>
        <v>152184113</v>
      </c>
      <c r="F45" s="54">
        <f t="shared" si="7"/>
        <v>152184113</v>
      </c>
      <c r="G45" s="54">
        <f t="shared" si="7"/>
        <v>1755635</v>
      </c>
      <c r="H45" s="54">
        <f t="shared" si="7"/>
        <v>2671672</v>
      </c>
      <c r="I45" s="54">
        <f t="shared" si="7"/>
        <v>3758356</v>
      </c>
      <c r="J45" s="54">
        <f t="shared" si="7"/>
        <v>8185663</v>
      </c>
      <c r="K45" s="54">
        <f t="shared" si="7"/>
        <v>1806416</v>
      </c>
      <c r="L45" s="54">
        <f t="shared" si="7"/>
        <v>1927100</v>
      </c>
      <c r="M45" s="54">
        <f t="shared" si="7"/>
        <v>2286445</v>
      </c>
      <c r="N45" s="54">
        <f t="shared" si="7"/>
        <v>6019961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14205624</v>
      </c>
      <c r="X45" s="54">
        <f t="shared" si="7"/>
        <v>76092057</v>
      </c>
      <c r="Y45" s="54">
        <f t="shared" si="7"/>
        <v>-61886433</v>
      </c>
      <c r="Z45" s="184">
        <f t="shared" si="5"/>
        <v>-81.33100278784683</v>
      </c>
      <c r="AA45" s="130">
        <f t="shared" si="8"/>
        <v>152184113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9236180</v>
      </c>
      <c r="D48" s="129">
        <f t="shared" si="7"/>
        <v>0</v>
      </c>
      <c r="E48" s="54">
        <f t="shared" si="7"/>
        <v>4500000</v>
      </c>
      <c r="F48" s="54">
        <f t="shared" si="7"/>
        <v>4500000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85057</v>
      </c>
      <c r="L48" s="54">
        <f t="shared" si="7"/>
        <v>0</v>
      </c>
      <c r="M48" s="54">
        <f t="shared" si="7"/>
        <v>0</v>
      </c>
      <c r="N48" s="54">
        <f t="shared" si="7"/>
        <v>85057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85057</v>
      </c>
      <c r="X48" s="54">
        <f t="shared" si="7"/>
        <v>2250000</v>
      </c>
      <c r="Y48" s="54">
        <f t="shared" si="7"/>
        <v>-2164943</v>
      </c>
      <c r="Z48" s="184">
        <f t="shared" si="5"/>
        <v>-96.21968888888888</v>
      </c>
      <c r="AA48" s="130">
        <f t="shared" si="8"/>
        <v>4500000</v>
      </c>
    </row>
    <row r="49" spans="1:27" ht="12.75">
      <c r="A49" s="308" t="s">
        <v>221</v>
      </c>
      <c r="B49" s="149"/>
      <c r="C49" s="239">
        <f aca="true" t="shared" si="9" ref="C49:Y49">SUM(C41:C48)</f>
        <v>374893201</v>
      </c>
      <c r="D49" s="218">
        <f t="shared" si="9"/>
        <v>0</v>
      </c>
      <c r="E49" s="220">
        <f t="shared" si="9"/>
        <v>386739113</v>
      </c>
      <c r="F49" s="220">
        <f t="shared" si="9"/>
        <v>386739113</v>
      </c>
      <c r="G49" s="220">
        <f t="shared" si="9"/>
        <v>2299513</v>
      </c>
      <c r="H49" s="220">
        <f t="shared" si="9"/>
        <v>17480152</v>
      </c>
      <c r="I49" s="220">
        <f t="shared" si="9"/>
        <v>7759694</v>
      </c>
      <c r="J49" s="220">
        <f t="shared" si="9"/>
        <v>27539359</v>
      </c>
      <c r="K49" s="220">
        <f t="shared" si="9"/>
        <v>23328915</v>
      </c>
      <c r="L49" s="220">
        <f t="shared" si="9"/>
        <v>22970028</v>
      </c>
      <c r="M49" s="220">
        <f t="shared" si="9"/>
        <v>50662903</v>
      </c>
      <c r="N49" s="220">
        <f t="shared" si="9"/>
        <v>96961846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124501205</v>
      </c>
      <c r="X49" s="220">
        <f t="shared" si="9"/>
        <v>193369558</v>
      </c>
      <c r="Y49" s="220">
        <f t="shared" si="9"/>
        <v>-68868353</v>
      </c>
      <c r="Z49" s="221">
        <f t="shared" si="5"/>
        <v>-35.61488877168556</v>
      </c>
      <c r="AA49" s="222">
        <f>SUM(AA41:AA48)</f>
        <v>386739113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95526991</v>
      </c>
      <c r="F51" s="54">
        <f t="shared" si="10"/>
        <v>95526991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47763496</v>
      </c>
      <c r="Y51" s="54">
        <f t="shared" si="10"/>
        <v>-47763496</v>
      </c>
      <c r="Z51" s="184">
        <f>+IF(X51&lt;&gt;0,+(Y51/X51)*100,0)</f>
        <v>-100</v>
      </c>
      <c r="AA51" s="130">
        <f>SUM(AA57:AA61)</f>
        <v>95526991</v>
      </c>
    </row>
    <row r="52" spans="1:27" ht="12.75">
      <c r="A52" s="310" t="s">
        <v>206</v>
      </c>
      <c r="B52" s="142"/>
      <c r="C52" s="62"/>
      <c r="D52" s="156"/>
      <c r="E52" s="60">
        <v>9078022</v>
      </c>
      <c r="F52" s="60">
        <v>9078022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4539011</v>
      </c>
      <c r="Y52" s="60">
        <v>-4539011</v>
      </c>
      <c r="Z52" s="140">
        <v>-100</v>
      </c>
      <c r="AA52" s="155">
        <v>9078022</v>
      </c>
    </row>
    <row r="53" spans="1:27" ht="12.75">
      <c r="A53" s="310" t="s">
        <v>207</v>
      </c>
      <c r="B53" s="142"/>
      <c r="C53" s="62"/>
      <c r="D53" s="156"/>
      <c r="E53" s="60">
        <v>23594000</v>
      </c>
      <c r="F53" s="60">
        <v>23594000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11797000</v>
      </c>
      <c r="Y53" s="60">
        <v>-11797000</v>
      </c>
      <c r="Z53" s="140">
        <v>-100</v>
      </c>
      <c r="AA53" s="155">
        <v>23594000</v>
      </c>
    </row>
    <row r="54" spans="1:27" ht="12.75">
      <c r="A54" s="310" t="s">
        <v>208</v>
      </c>
      <c r="B54" s="142"/>
      <c r="C54" s="62"/>
      <c r="D54" s="156"/>
      <c r="E54" s="60">
        <v>21565500</v>
      </c>
      <c r="F54" s="60">
        <v>21565500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10782750</v>
      </c>
      <c r="Y54" s="60">
        <v>-10782750</v>
      </c>
      <c r="Z54" s="140">
        <v>-100</v>
      </c>
      <c r="AA54" s="155">
        <v>21565500</v>
      </c>
    </row>
    <row r="55" spans="1:27" ht="12.75">
      <c r="A55" s="310" t="s">
        <v>209</v>
      </c>
      <c r="B55" s="142"/>
      <c r="C55" s="62"/>
      <c r="D55" s="156"/>
      <c r="E55" s="60">
        <v>26772314</v>
      </c>
      <c r="F55" s="60">
        <v>26772314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13386157</v>
      </c>
      <c r="Y55" s="60">
        <v>-13386157</v>
      </c>
      <c r="Z55" s="140">
        <v>-100</v>
      </c>
      <c r="AA55" s="155">
        <v>26772314</v>
      </c>
    </row>
    <row r="56" spans="1:27" ht="12.75">
      <c r="A56" s="310" t="s">
        <v>210</v>
      </c>
      <c r="B56" s="142"/>
      <c r="C56" s="62"/>
      <c r="D56" s="156"/>
      <c r="E56" s="60">
        <v>176000</v>
      </c>
      <c r="F56" s="60">
        <v>176000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88000</v>
      </c>
      <c r="Y56" s="60">
        <v>-88000</v>
      </c>
      <c r="Z56" s="140">
        <v>-100</v>
      </c>
      <c r="AA56" s="155">
        <v>176000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81185836</v>
      </c>
      <c r="F57" s="295">
        <f t="shared" si="11"/>
        <v>81185836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40592918</v>
      </c>
      <c r="Y57" s="295">
        <f t="shared" si="11"/>
        <v>-40592918</v>
      </c>
      <c r="Z57" s="296">
        <f>+IF(X57&lt;&gt;0,+(Y57/X57)*100,0)</f>
        <v>-100</v>
      </c>
      <c r="AA57" s="297">
        <f>SUM(AA52:AA56)</f>
        <v>81185836</v>
      </c>
    </row>
    <row r="58" spans="1:27" ht="12.75">
      <c r="A58" s="311" t="s">
        <v>212</v>
      </c>
      <c r="B58" s="136"/>
      <c r="C58" s="62"/>
      <c r="D58" s="156"/>
      <c r="E58" s="60">
        <v>13543222</v>
      </c>
      <c r="F58" s="60">
        <v>13543222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6771611</v>
      </c>
      <c r="Y58" s="60">
        <v>-6771611</v>
      </c>
      <c r="Z58" s="140">
        <v>-100</v>
      </c>
      <c r="AA58" s="155">
        <v>13543222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797933</v>
      </c>
      <c r="F61" s="60">
        <v>797933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398967</v>
      </c>
      <c r="Y61" s="60">
        <v>-398967</v>
      </c>
      <c r="Z61" s="140">
        <v>-100</v>
      </c>
      <c r="AA61" s="155">
        <v>797933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1569423</v>
      </c>
      <c r="H65" s="60">
        <v>1585117</v>
      </c>
      <c r="I65" s="60">
        <v>1600968</v>
      </c>
      <c r="J65" s="60">
        <v>4755508</v>
      </c>
      <c r="K65" s="60">
        <v>1600968</v>
      </c>
      <c r="L65" s="60">
        <v>1616978</v>
      </c>
      <c r="M65" s="60">
        <v>1633148</v>
      </c>
      <c r="N65" s="60">
        <v>4851094</v>
      </c>
      <c r="O65" s="60"/>
      <c r="P65" s="60"/>
      <c r="Q65" s="60"/>
      <c r="R65" s="60"/>
      <c r="S65" s="60"/>
      <c r="T65" s="60"/>
      <c r="U65" s="60"/>
      <c r="V65" s="60"/>
      <c r="W65" s="60">
        <v>9606602</v>
      </c>
      <c r="X65" s="60"/>
      <c r="Y65" s="60">
        <v>9606602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-28542</v>
      </c>
      <c r="H66" s="275">
        <v>4970178</v>
      </c>
      <c r="I66" s="275">
        <v>1163578</v>
      </c>
      <c r="J66" s="275">
        <v>6105214</v>
      </c>
      <c r="K66" s="275">
        <v>9535983</v>
      </c>
      <c r="L66" s="275">
        <v>10581265</v>
      </c>
      <c r="M66" s="275">
        <v>10432135</v>
      </c>
      <c r="N66" s="275">
        <v>30549383</v>
      </c>
      <c r="O66" s="275"/>
      <c r="P66" s="275"/>
      <c r="Q66" s="275"/>
      <c r="R66" s="275"/>
      <c r="S66" s="275"/>
      <c r="T66" s="275"/>
      <c r="U66" s="275"/>
      <c r="V66" s="275"/>
      <c r="W66" s="275">
        <v>36654597</v>
      </c>
      <c r="X66" s="275"/>
      <c r="Y66" s="275">
        <v>36654597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>
        <v>32355</v>
      </c>
      <c r="I67" s="60">
        <v>33810</v>
      </c>
      <c r="J67" s="60">
        <v>66165</v>
      </c>
      <c r="K67" s="60">
        <v>58945</v>
      </c>
      <c r="L67" s="60">
        <v>27489</v>
      </c>
      <c r="M67" s="60">
        <v>29107</v>
      </c>
      <c r="N67" s="60">
        <v>115541</v>
      </c>
      <c r="O67" s="60"/>
      <c r="P67" s="60"/>
      <c r="Q67" s="60"/>
      <c r="R67" s="60"/>
      <c r="S67" s="60"/>
      <c r="T67" s="60"/>
      <c r="U67" s="60"/>
      <c r="V67" s="60"/>
      <c r="W67" s="60">
        <v>181706</v>
      </c>
      <c r="X67" s="60"/>
      <c r="Y67" s="60">
        <v>181706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1540881</v>
      </c>
      <c r="H69" s="220">
        <f t="shared" si="12"/>
        <v>6587650</v>
      </c>
      <c r="I69" s="220">
        <f t="shared" si="12"/>
        <v>2798356</v>
      </c>
      <c r="J69" s="220">
        <f t="shared" si="12"/>
        <v>10926887</v>
      </c>
      <c r="K69" s="220">
        <f t="shared" si="12"/>
        <v>11195896</v>
      </c>
      <c r="L69" s="220">
        <f t="shared" si="12"/>
        <v>12225732</v>
      </c>
      <c r="M69" s="220">
        <f t="shared" si="12"/>
        <v>12094390</v>
      </c>
      <c r="N69" s="220">
        <f t="shared" si="12"/>
        <v>35516018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46442905</v>
      </c>
      <c r="X69" s="220">
        <f t="shared" si="12"/>
        <v>0</v>
      </c>
      <c r="Y69" s="220">
        <f t="shared" si="12"/>
        <v>46442905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159665122</v>
      </c>
      <c r="D5" s="357">
        <f t="shared" si="0"/>
        <v>0</v>
      </c>
      <c r="E5" s="356">
        <f t="shared" si="0"/>
        <v>116903273</v>
      </c>
      <c r="F5" s="358">
        <f t="shared" si="0"/>
        <v>116903273</v>
      </c>
      <c r="G5" s="358">
        <f t="shared" si="0"/>
        <v>0</v>
      </c>
      <c r="H5" s="356">
        <f t="shared" si="0"/>
        <v>12235325</v>
      </c>
      <c r="I5" s="356">
        <f t="shared" si="0"/>
        <v>1298861</v>
      </c>
      <c r="J5" s="358">
        <f t="shared" si="0"/>
        <v>13534186</v>
      </c>
      <c r="K5" s="358">
        <f t="shared" si="0"/>
        <v>16539188</v>
      </c>
      <c r="L5" s="356">
        <f t="shared" si="0"/>
        <v>16742311</v>
      </c>
      <c r="M5" s="356">
        <f t="shared" si="0"/>
        <v>29742080</v>
      </c>
      <c r="N5" s="358">
        <f t="shared" si="0"/>
        <v>63023579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76557765</v>
      </c>
      <c r="X5" s="356">
        <f t="shared" si="0"/>
        <v>58451637</v>
      </c>
      <c r="Y5" s="358">
        <f t="shared" si="0"/>
        <v>18106128</v>
      </c>
      <c r="Z5" s="359">
        <f>+IF(X5&lt;&gt;0,+(Y5/X5)*100,0)</f>
        <v>30.976254779656553</v>
      </c>
      <c r="AA5" s="360">
        <f>+AA6+AA8+AA11+AA13+AA15</f>
        <v>116903273</v>
      </c>
    </row>
    <row r="6" spans="1:27" ht="12.75">
      <c r="A6" s="361" t="s">
        <v>206</v>
      </c>
      <c r="B6" s="142"/>
      <c r="C6" s="60">
        <f>+C7</f>
        <v>21277237</v>
      </c>
      <c r="D6" s="340">
        <f aca="true" t="shared" si="1" ref="D6:AA6">+D7</f>
        <v>0</v>
      </c>
      <c r="E6" s="60">
        <f t="shared" si="1"/>
        <v>37018273</v>
      </c>
      <c r="F6" s="59">
        <f t="shared" si="1"/>
        <v>37018273</v>
      </c>
      <c r="G6" s="59">
        <f t="shared" si="1"/>
        <v>0</v>
      </c>
      <c r="H6" s="60">
        <f t="shared" si="1"/>
        <v>0</v>
      </c>
      <c r="I6" s="60">
        <f t="shared" si="1"/>
        <v>430825</v>
      </c>
      <c r="J6" s="59">
        <f t="shared" si="1"/>
        <v>430825</v>
      </c>
      <c r="K6" s="59">
        <f t="shared" si="1"/>
        <v>1232999</v>
      </c>
      <c r="L6" s="60">
        <f t="shared" si="1"/>
        <v>346258</v>
      </c>
      <c r="M6" s="60">
        <f t="shared" si="1"/>
        <v>875009</v>
      </c>
      <c r="N6" s="59">
        <f t="shared" si="1"/>
        <v>2454266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2885091</v>
      </c>
      <c r="X6" s="60">
        <f t="shared" si="1"/>
        <v>18509137</v>
      </c>
      <c r="Y6" s="59">
        <f t="shared" si="1"/>
        <v>-15624046</v>
      </c>
      <c r="Z6" s="61">
        <f>+IF(X6&lt;&gt;0,+(Y6/X6)*100,0)</f>
        <v>-84.41261199806345</v>
      </c>
      <c r="AA6" s="62">
        <f t="shared" si="1"/>
        <v>37018273</v>
      </c>
    </row>
    <row r="7" spans="1:27" ht="12.75">
      <c r="A7" s="291" t="s">
        <v>230</v>
      </c>
      <c r="B7" s="142"/>
      <c r="C7" s="60">
        <v>21277237</v>
      </c>
      <c r="D7" s="340"/>
      <c r="E7" s="60">
        <v>37018273</v>
      </c>
      <c r="F7" s="59">
        <v>37018273</v>
      </c>
      <c r="G7" s="59"/>
      <c r="H7" s="60"/>
      <c r="I7" s="60">
        <v>430825</v>
      </c>
      <c r="J7" s="59">
        <v>430825</v>
      </c>
      <c r="K7" s="59">
        <v>1232999</v>
      </c>
      <c r="L7" s="60">
        <v>346258</v>
      </c>
      <c r="M7" s="60">
        <v>875009</v>
      </c>
      <c r="N7" s="59">
        <v>2454266</v>
      </c>
      <c r="O7" s="59"/>
      <c r="P7" s="60"/>
      <c r="Q7" s="60"/>
      <c r="R7" s="59"/>
      <c r="S7" s="59"/>
      <c r="T7" s="60"/>
      <c r="U7" s="60"/>
      <c r="V7" s="59"/>
      <c r="W7" s="59">
        <v>2885091</v>
      </c>
      <c r="X7" s="60">
        <v>18509137</v>
      </c>
      <c r="Y7" s="59">
        <v>-15624046</v>
      </c>
      <c r="Z7" s="61">
        <v>-84.41</v>
      </c>
      <c r="AA7" s="62">
        <v>37018273</v>
      </c>
    </row>
    <row r="8" spans="1:27" ht="12.75">
      <c r="A8" s="361" t="s">
        <v>207</v>
      </c>
      <c r="B8" s="142"/>
      <c r="C8" s="60">
        <f aca="true" t="shared" si="2" ref="C8:Y8">SUM(C9:C10)</f>
        <v>19211412</v>
      </c>
      <c r="D8" s="340">
        <f t="shared" si="2"/>
        <v>0</v>
      </c>
      <c r="E8" s="60">
        <f t="shared" si="2"/>
        <v>13000000</v>
      </c>
      <c r="F8" s="59">
        <f t="shared" si="2"/>
        <v>13000000</v>
      </c>
      <c r="G8" s="59">
        <f t="shared" si="2"/>
        <v>0</v>
      </c>
      <c r="H8" s="60">
        <f t="shared" si="2"/>
        <v>0</v>
      </c>
      <c r="I8" s="60">
        <f t="shared" si="2"/>
        <v>255907</v>
      </c>
      <c r="J8" s="59">
        <f t="shared" si="2"/>
        <v>255907</v>
      </c>
      <c r="K8" s="59">
        <f t="shared" si="2"/>
        <v>7818</v>
      </c>
      <c r="L8" s="60">
        <f t="shared" si="2"/>
        <v>200408</v>
      </c>
      <c r="M8" s="60">
        <f t="shared" si="2"/>
        <v>887107</v>
      </c>
      <c r="N8" s="59">
        <f t="shared" si="2"/>
        <v>1095333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1351240</v>
      </c>
      <c r="X8" s="60">
        <f t="shared" si="2"/>
        <v>6500000</v>
      </c>
      <c r="Y8" s="59">
        <f t="shared" si="2"/>
        <v>-5148760</v>
      </c>
      <c r="Z8" s="61">
        <f>+IF(X8&lt;&gt;0,+(Y8/X8)*100,0)</f>
        <v>-79.2116923076923</v>
      </c>
      <c r="AA8" s="62">
        <f>SUM(AA9:AA10)</f>
        <v>13000000</v>
      </c>
    </row>
    <row r="9" spans="1:27" ht="12.75">
      <c r="A9" s="291" t="s">
        <v>231</v>
      </c>
      <c r="B9" s="142"/>
      <c r="C9" s="60">
        <v>12860711</v>
      </c>
      <c r="D9" s="340"/>
      <c r="E9" s="60">
        <v>12000000</v>
      </c>
      <c r="F9" s="59">
        <v>12000000</v>
      </c>
      <c r="G9" s="59"/>
      <c r="H9" s="60"/>
      <c r="I9" s="60">
        <v>255907</v>
      </c>
      <c r="J9" s="59">
        <v>255907</v>
      </c>
      <c r="K9" s="59">
        <v>7818</v>
      </c>
      <c r="L9" s="60">
        <v>200408</v>
      </c>
      <c r="M9" s="60">
        <v>887107</v>
      </c>
      <c r="N9" s="59">
        <v>1095333</v>
      </c>
      <c r="O9" s="59"/>
      <c r="P9" s="60"/>
      <c r="Q9" s="60"/>
      <c r="R9" s="59"/>
      <c r="S9" s="59"/>
      <c r="T9" s="60"/>
      <c r="U9" s="60"/>
      <c r="V9" s="59"/>
      <c r="W9" s="59">
        <v>1351240</v>
      </c>
      <c r="X9" s="60">
        <v>6000000</v>
      </c>
      <c r="Y9" s="59">
        <v>-4648760</v>
      </c>
      <c r="Z9" s="61">
        <v>-77.48</v>
      </c>
      <c r="AA9" s="62">
        <v>12000000</v>
      </c>
    </row>
    <row r="10" spans="1:27" ht="12.75">
      <c r="A10" s="291" t="s">
        <v>232</v>
      </c>
      <c r="B10" s="142"/>
      <c r="C10" s="60">
        <v>6350701</v>
      </c>
      <c r="D10" s="340"/>
      <c r="E10" s="60">
        <v>1000000</v>
      </c>
      <c r="F10" s="59">
        <v>1000000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500000</v>
      </c>
      <c r="Y10" s="59">
        <v>-500000</v>
      </c>
      <c r="Z10" s="61">
        <v>-100</v>
      </c>
      <c r="AA10" s="62">
        <v>1000000</v>
      </c>
    </row>
    <row r="11" spans="1:27" ht="12.75">
      <c r="A11" s="361" t="s">
        <v>208</v>
      </c>
      <c r="B11" s="142"/>
      <c r="C11" s="362">
        <f>+C12</f>
        <v>40347527</v>
      </c>
      <c r="D11" s="363">
        <f aca="true" t="shared" si="3" ref="D11:AA11">+D12</f>
        <v>0</v>
      </c>
      <c r="E11" s="362">
        <f t="shared" si="3"/>
        <v>41385000</v>
      </c>
      <c r="F11" s="364">
        <f t="shared" si="3"/>
        <v>41385000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1310310</v>
      </c>
      <c r="L11" s="362">
        <f t="shared" si="3"/>
        <v>9099584</v>
      </c>
      <c r="M11" s="362">
        <f t="shared" si="3"/>
        <v>26098893</v>
      </c>
      <c r="N11" s="364">
        <f t="shared" si="3"/>
        <v>36508787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36508787</v>
      </c>
      <c r="X11" s="362">
        <f t="shared" si="3"/>
        <v>20692500</v>
      </c>
      <c r="Y11" s="364">
        <f t="shared" si="3"/>
        <v>15816287</v>
      </c>
      <c r="Z11" s="365">
        <f>+IF(X11&lt;&gt;0,+(Y11/X11)*100,0)</f>
        <v>76.43487737102815</v>
      </c>
      <c r="AA11" s="366">
        <f t="shared" si="3"/>
        <v>41385000</v>
      </c>
    </row>
    <row r="12" spans="1:27" ht="12.75">
      <c r="A12" s="291" t="s">
        <v>233</v>
      </c>
      <c r="B12" s="136"/>
      <c r="C12" s="60">
        <v>40347527</v>
      </c>
      <c r="D12" s="340"/>
      <c r="E12" s="60">
        <v>41385000</v>
      </c>
      <c r="F12" s="59">
        <v>41385000</v>
      </c>
      <c r="G12" s="59"/>
      <c r="H12" s="60"/>
      <c r="I12" s="60"/>
      <c r="J12" s="59"/>
      <c r="K12" s="59">
        <v>1310310</v>
      </c>
      <c r="L12" s="60">
        <v>9099584</v>
      </c>
      <c r="M12" s="60">
        <v>26098893</v>
      </c>
      <c r="N12" s="59">
        <v>36508787</v>
      </c>
      <c r="O12" s="59"/>
      <c r="P12" s="60"/>
      <c r="Q12" s="60"/>
      <c r="R12" s="59"/>
      <c r="S12" s="59"/>
      <c r="T12" s="60"/>
      <c r="U12" s="60"/>
      <c r="V12" s="59"/>
      <c r="W12" s="59">
        <v>36508787</v>
      </c>
      <c r="X12" s="60">
        <v>20692500</v>
      </c>
      <c r="Y12" s="59">
        <v>15816287</v>
      </c>
      <c r="Z12" s="61">
        <v>76.43</v>
      </c>
      <c r="AA12" s="62">
        <v>41385000</v>
      </c>
    </row>
    <row r="13" spans="1:27" ht="12.75">
      <c r="A13" s="361" t="s">
        <v>209</v>
      </c>
      <c r="B13" s="136"/>
      <c r="C13" s="275">
        <f>+C14</f>
        <v>78828946</v>
      </c>
      <c r="D13" s="341">
        <f aca="true" t="shared" si="4" ref="D13:AA13">+D14</f>
        <v>0</v>
      </c>
      <c r="E13" s="275">
        <f t="shared" si="4"/>
        <v>20500000</v>
      </c>
      <c r="F13" s="342">
        <f t="shared" si="4"/>
        <v>20500000</v>
      </c>
      <c r="G13" s="342">
        <f t="shared" si="4"/>
        <v>0</v>
      </c>
      <c r="H13" s="275">
        <f t="shared" si="4"/>
        <v>12235325</v>
      </c>
      <c r="I13" s="275">
        <f t="shared" si="4"/>
        <v>612129</v>
      </c>
      <c r="J13" s="342">
        <f t="shared" si="4"/>
        <v>12847454</v>
      </c>
      <c r="K13" s="342">
        <f t="shared" si="4"/>
        <v>13988061</v>
      </c>
      <c r="L13" s="275">
        <f t="shared" si="4"/>
        <v>7096061</v>
      </c>
      <c r="M13" s="275">
        <f t="shared" si="4"/>
        <v>1881071</v>
      </c>
      <c r="N13" s="342">
        <f t="shared" si="4"/>
        <v>22965193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35812647</v>
      </c>
      <c r="X13" s="275">
        <f t="shared" si="4"/>
        <v>10250000</v>
      </c>
      <c r="Y13" s="342">
        <f t="shared" si="4"/>
        <v>25562647</v>
      </c>
      <c r="Z13" s="335">
        <f>+IF(X13&lt;&gt;0,+(Y13/X13)*100,0)</f>
        <v>249.3916780487805</v>
      </c>
      <c r="AA13" s="273">
        <f t="shared" si="4"/>
        <v>20500000</v>
      </c>
    </row>
    <row r="14" spans="1:27" ht="12.75">
      <c r="A14" s="291" t="s">
        <v>234</v>
      </c>
      <c r="B14" s="136"/>
      <c r="C14" s="60">
        <v>78828946</v>
      </c>
      <c r="D14" s="340"/>
      <c r="E14" s="60">
        <v>20500000</v>
      </c>
      <c r="F14" s="59">
        <v>20500000</v>
      </c>
      <c r="G14" s="59"/>
      <c r="H14" s="60">
        <v>12235325</v>
      </c>
      <c r="I14" s="60">
        <v>612129</v>
      </c>
      <c r="J14" s="59">
        <v>12847454</v>
      </c>
      <c r="K14" s="59">
        <v>13988061</v>
      </c>
      <c r="L14" s="60">
        <v>7096061</v>
      </c>
      <c r="M14" s="60">
        <v>1881071</v>
      </c>
      <c r="N14" s="59">
        <v>22965193</v>
      </c>
      <c r="O14" s="59"/>
      <c r="P14" s="60"/>
      <c r="Q14" s="60"/>
      <c r="R14" s="59"/>
      <c r="S14" s="59"/>
      <c r="T14" s="60"/>
      <c r="U14" s="60"/>
      <c r="V14" s="59"/>
      <c r="W14" s="59">
        <v>35812647</v>
      </c>
      <c r="X14" s="60">
        <v>10250000</v>
      </c>
      <c r="Y14" s="59">
        <v>25562647</v>
      </c>
      <c r="Z14" s="61">
        <v>249.39</v>
      </c>
      <c r="AA14" s="62">
        <v>20500000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5000000</v>
      </c>
      <c r="F15" s="59">
        <f t="shared" si="5"/>
        <v>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2500000</v>
      </c>
      <c r="Y15" s="59">
        <f t="shared" si="5"/>
        <v>-2500000</v>
      </c>
      <c r="Z15" s="61">
        <f>+IF(X15&lt;&gt;0,+(Y15/X15)*100,0)</f>
        <v>-100</v>
      </c>
      <c r="AA15" s="62">
        <f>SUM(AA16:AA20)</f>
        <v>5000000</v>
      </c>
    </row>
    <row r="16" spans="1:27" ht="12.75">
      <c r="A16" s="291" t="s">
        <v>235</v>
      </c>
      <c r="B16" s="300"/>
      <c r="C16" s="60"/>
      <c r="D16" s="340"/>
      <c r="E16" s="60">
        <v>5000000</v>
      </c>
      <c r="F16" s="59">
        <v>5000000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2500000</v>
      </c>
      <c r="Y16" s="59">
        <v>-2500000</v>
      </c>
      <c r="Z16" s="61">
        <v>-100</v>
      </c>
      <c r="AA16" s="62">
        <v>5000000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17893483</v>
      </c>
      <c r="D22" s="344">
        <f t="shared" si="6"/>
        <v>0</v>
      </c>
      <c r="E22" s="343">
        <f t="shared" si="6"/>
        <v>12446662</v>
      </c>
      <c r="F22" s="345">
        <f t="shared" si="6"/>
        <v>12446662</v>
      </c>
      <c r="G22" s="345">
        <f t="shared" si="6"/>
        <v>0</v>
      </c>
      <c r="H22" s="343">
        <f t="shared" si="6"/>
        <v>2313178</v>
      </c>
      <c r="I22" s="343">
        <f t="shared" si="6"/>
        <v>925936</v>
      </c>
      <c r="J22" s="345">
        <f t="shared" si="6"/>
        <v>3239114</v>
      </c>
      <c r="K22" s="345">
        <f t="shared" si="6"/>
        <v>0</v>
      </c>
      <c r="L22" s="343">
        <f t="shared" si="6"/>
        <v>2073654</v>
      </c>
      <c r="M22" s="343">
        <f t="shared" si="6"/>
        <v>3196852</v>
      </c>
      <c r="N22" s="345">
        <f t="shared" si="6"/>
        <v>5270506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8509620</v>
      </c>
      <c r="X22" s="343">
        <f t="shared" si="6"/>
        <v>6223331</v>
      </c>
      <c r="Y22" s="345">
        <f t="shared" si="6"/>
        <v>2286289</v>
      </c>
      <c r="Z22" s="336">
        <f>+IF(X22&lt;&gt;0,+(Y22/X22)*100,0)</f>
        <v>36.73738388653922</v>
      </c>
      <c r="AA22" s="350">
        <f>SUM(AA23:AA32)</f>
        <v>12446662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>
        <v>970289</v>
      </c>
      <c r="I25" s="60"/>
      <c r="J25" s="59">
        <v>970289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970289</v>
      </c>
      <c r="X25" s="60"/>
      <c r="Y25" s="59">
        <v>970289</v>
      </c>
      <c r="Z25" s="61"/>
      <c r="AA25" s="62"/>
    </row>
    <row r="26" spans="1:27" ht="12.75">
      <c r="A26" s="361" t="s">
        <v>241</v>
      </c>
      <c r="B26" s="302"/>
      <c r="C26" s="362">
        <v>10500726</v>
      </c>
      <c r="D26" s="363"/>
      <c r="E26" s="362">
        <v>6540000</v>
      </c>
      <c r="F26" s="364">
        <v>6540000</v>
      </c>
      <c r="G26" s="364"/>
      <c r="H26" s="362">
        <v>1342889</v>
      </c>
      <c r="I26" s="362"/>
      <c r="J26" s="364">
        <v>1342889</v>
      </c>
      <c r="K26" s="364"/>
      <c r="L26" s="362">
        <v>596765</v>
      </c>
      <c r="M26" s="362">
        <v>1705883</v>
      </c>
      <c r="N26" s="364">
        <v>2302648</v>
      </c>
      <c r="O26" s="364"/>
      <c r="P26" s="362"/>
      <c r="Q26" s="362"/>
      <c r="R26" s="364"/>
      <c r="S26" s="364"/>
      <c r="T26" s="362"/>
      <c r="U26" s="362"/>
      <c r="V26" s="364"/>
      <c r="W26" s="364">
        <v>3645537</v>
      </c>
      <c r="X26" s="362">
        <v>3270000</v>
      </c>
      <c r="Y26" s="364">
        <v>375537</v>
      </c>
      <c r="Z26" s="365">
        <v>11.48</v>
      </c>
      <c r="AA26" s="366">
        <v>6540000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7392757</v>
      </c>
      <c r="D32" s="340"/>
      <c r="E32" s="60">
        <v>5906662</v>
      </c>
      <c r="F32" s="59">
        <v>5906662</v>
      </c>
      <c r="G32" s="59"/>
      <c r="H32" s="60"/>
      <c r="I32" s="60">
        <v>925936</v>
      </c>
      <c r="J32" s="59">
        <v>925936</v>
      </c>
      <c r="K32" s="59"/>
      <c r="L32" s="60">
        <v>1476889</v>
      </c>
      <c r="M32" s="60">
        <v>1490969</v>
      </c>
      <c r="N32" s="59">
        <v>2967858</v>
      </c>
      <c r="O32" s="59"/>
      <c r="P32" s="60"/>
      <c r="Q32" s="60"/>
      <c r="R32" s="59"/>
      <c r="S32" s="59"/>
      <c r="T32" s="60"/>
      <c r="U32" s="60"/>
      <c r="V32" s="59"/>
      <c r="W32" s="59">
        <v>3893794</v>
      </c>
      <c r="X32" s="60">
        <v>2953331</v>
      </c>
      <c r="Y32" s="59">
        <v>940463</v>
      </c>
      <c r="Z32" s="61">
        <v>31.84</v>
      </c>
      <c r="AA32" s="62">
        <v>5906662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166830497</v>
      </c>
      <c r="D40" s="344">
        <f t="shared" si="9"/>
        <v>0</v>
      </c>
      <c r="E40" s="343">
        <f t="shared" si="9"/>
        <v>151184113</v>
      </c>
      <c r="F40" s="345">
        <f t="shared" si="9"/>
        <v>151184113</v>
      </c>
      <c r="G40" s="345">
        <f t="shared" si="9"/>
        <v>1755635</v>
      </c>
      <c r="H40" s="343">
        <f t="shared" si="9"/>
        <v>2671672</v>
      </c>
      <c r="I40" s="343">
        <f t="shared" si="9"/>
        <v>3758356</v>
      </c>
      <c r="J40" s="345">
        <f t="shared" si="9"/>
        <v>8185663</v>
      </c>
      <c r="K40" s="345">
        <f t="shared" si="9"/>
        <v>1806416</v>
      </c>
      <c r="L40" s="343">
        <f t="shared" si="9"/>
        <v>1927100</v>
      </c>
      <c r="M40" s="343">
        <f t="shared" si="9"/>
        <v>2286445</v>
      </c>
      <c r="N40" s="345">
        <f t="shared" si="9"/>
        <v>6019961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14205624</v>
      </c>
      <c r="X40" s="343">
        <f t="shared" si="9"/>
        <v>75592057</v>
      </c>
      <c r="Y40" s="345">
        <f t="shared" si="9"/>
        <v>-61386433</v>
      </c>
      <c r="Z40" s="336">
        <f>+IF(X40&lt;&gt;0,+(Y40/X40)*100,0)</f>
        <v>-81.20751760995206</v>
      </c>
      <c r="AA40" s="350">
        <f>SUM(AA41:AA49)</f>
        <v>151184113</v>
      </c>
    </row>
    <row r="41" spans="1:27" ht="12.75">
      <c r="A41" s="361" t="s">
        <v>249</v>
      </c>
      <c r="B41" s="142"/>
      <c r="C41" s="362"/>
      <c r="D41" s="363"/>
      <c r="E41" s="362">
        <v>22436581</v>
      </c>
      <c r="F41" s="364">
        <v>22436581</v>
      </c>
      <c r="G41" s="364"/>
      <c r="H41" s="362"/>
      <c r="I41" s="362"/>
      <c r="J41" s="364"/>
      <c r="K41" s="364">
        <v>1783937</v>
      </c>
      <c r="L41" s="362">
        <v>1779626</v>
      </c>
      <c r="M41" s="362">
        <v>2278245</v>
      </c>
      <c r="N41" s="364">
        <v>5841808</v>
      </c>
      <c r="O41" s="364"/>
      <c r="P41" s="362"/>
      <c r="Q41" s="362"/>
      <c r="R41" s="364"/>
      <c r="S41" s="364"/>
      <c r="T41" s="362"/>
      <c r="U41" s="362"/>
      <c r="V41" s="364"/>
      <c r="W41" s="364">
        <v>5841808</v>
      </c>
      <c r="X41" s="362">
        <v>11218291</v>
      </c>
      <c r="Y41" s="364">
        <v>-5376483</v>
      </c>
      <c r="Z41" s="365">
        <v>-47.93</v>
      </c>
      <c r="AA41" s="366">
        <v>22436581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6031539</v>
      </c>
      <c r="D43" s="369"/>
      <c r="E43" s="305">
        <v>8000000</v>
      </c>
      <c r="F43" s="370">
        <v>8000000</v>
      </c>
      <c r="G43" s="370"/>
      <c r="H43" s="305"/>
      <c r="I43" s="305"/>
      <c r="J43" s="370"/>
      <c r="K43" s="370">
        <v>22479</v>
      </c>
      <c r="L43" s="305">
        <v>53533</v>
      </c>
      <c r="M43" s="305">
        <v>8200</v>
      </c>
      <c r="N43" s="370">
        <v>84212</v>
      </c>
      <c r="O43" s="370"/>
      <c r="P43" s="305"/>
      <c r="Q43" s="305"/>
      <c r="R43" s="370"/>
      <c r="S43" s="370"/>
      <c r="T43" s="305"/>
      <c r="U43" s="305"/>
      <c r="V43" s="370"/>
      <c r="W43" s="370">
        <v>84212</v>
      </c>
      <c r="X43" s="305">
        <v>4000000</v>
      </c>
      <c r="Y43" s="370">
        <v>-3915788</v>
      </c>
      <c r="Z43" s="371">
        <v>-97.89</v>
      </c>
      <c r="AA43" s="303">
        <v>8000000</v>
      </c>
    </row>
    <row r="44" spans="1:27" ht="12.75">
      <c r="A44" s="361" t="s">
        <v>252</v>
      </c>
      <c r="B44" s="136"/>
      <c r="C44" s="60">
        <v>120411</v>
      </c>
      <c r="D44" s="368"/>
      <c r="E44" s="54">
        <v>1387500</v>
      </c>
      <c r="F44" s="53">
        <v>1387500</v>
      </c>
      <c r="G44" s="53">
        <v>111083</v>
      </c>
      <c r="H44" s="54"/>
      <c r="I44" s="54"/>
      <c r="J44" s="53">
        <v>111083</v>
      </c>
      <c r="K44" s="53"/>
      <c r="L44" s="54">
        <v>93941</v>
      </c>
      <c r="M44" s="54"/>
      <c r="N44" s="53">
        <v>93941</v>
      </c>
      <c r="O44" s="53"/>
      <c r="P44" s="54"/>
      <c r="Q44" s="54"/>
      <c r="R44" s="53"/>
      <c r="S44" s="53"/>
      <c r="T44" s="54"/>
      <c r="U44" s="54"/>
      <c r="V44" s="53"/>
      <c r="W44" s="53">
        <v>205024</v>
      </c>
      <c r="X44" s="54">
        <v>693750</v>
      </c>
      <c r="Y44" s="53">
        <v>-488726</v>
      </c>
      <c r="Z44" s="94">
        <v>-70.45</v>
      </c>
      <c r="AA44" s="95">
        <v>1387500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562282</v>
      </c>
      <c r="F47" s="53">
        <v>562282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281141</v>
      </c>
      <c r="Y47" s="53">
        <v>-281141</v>
      </c>
      <c r="Z47" s="94">
        <v>-100</v>
      </c>
      <c r="AA47" s="95">
        <v>562282</v>
      </c>
    </row>
    <row r="48" spans="1:27" ht="12.75">
      <c r="A48" s="361" t="s">
        <v>256</v>
      </c>
      <c r="B48" s="136"/>
      <c r="C48" s="60">
        <v>160678547</v>
      </c>
      <c r="D48" s="368"/>
      <c r="E48" s="54"/>
      <c r="F48" s="53"/>
      <c r="G48" s="53">
        <v>1644552</v>
      </c>
      <c r="H48" s="54">
        <v>2671672</v>
      </c>
      <c r="I48" s="54">
        <v>3758356</v>
      </c>
      <c r="J48" s="53">
        <v>8074580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8074580</v>
      </c>
      <c r="X48" s="54"/>
      <c r="Y48" s="53">
        <v>8074580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118797750</v>
      </c>
      <c r="F49" s="53">
        <v>118797750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59398875</v>
      </c>
      <c r="Y49" s="53">
        <v>-59398875</v>
      </c>
      <c r="Z49" s="94">
        <v>-100</v>
      </c>
      <c r="AA49" s="95">
        <v>118797750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6041180</v>
      </c>
      <c r="D57" s="344">
        <f aca="true" t="shared" si="13" ref="D57:AA57">+D58</f>
        <v>0</v>
      </c>
      <c r="E57" s="343">
        <f t="shared" si="13"/>
        <v>4500000</v>
      </c>
      <c r="F57" s="345">
        <f t="shared" si="13"/>
        <v>4500000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85057</v>
      </c>
      <c r="L57" s="343">
        <f t="shared" si="13"/>
        <v>0</v>
      </c>
      <c r="M57" s="343">
        <f t="shared" si="13"/>
        <v>0</v>
      </c>
      <c r="N57" s="345">
        <f t="shared" si="13"/>
        <v>85057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85057</v>
      </c>
      <c r="X57" s="343">
        <f t="shared" si="13"/>
        <v>2250000</v>
      </c>
      <c r="Y57" s="345">
        <f t="shared" si="13"/>
        <v>-2164943</v>
      </c>
      <c r="Z57" s="336">
        <f>+IF(X57&lt;&gt;0,+(Y57/X57)*100,0)</f>
        <v>-96.21968888888888</v>
      </c>
      <c r="AA57" s="350">
        <f t="shared" si="13"/>
        <v>4500000</v>
      </c>
    </row>
    <row r="58" spans="1:27" ht="12.75">
      <c r="A58" s="361" t="s">
        <v>218</v>
      </c>
      <c r="B58" s="136"/>
      <c r="C58" s="60">
        <v>6041180</v>
      </c>
      <c r="D58" s="340"/>
      <c r="E58" s="60">
        <v>4500000</v>
      </c>
      <c r="F58" s="59">
        <v>4500000</v>
      </c>
      <c r="G58" s="59"/>
      <c r="H58" s="60"/>
      <c r="I58" s="60"/>
      <c r="J58" s="59"/>
      <c r="K58" s="59">
        <v>85057</v>
      </c>
      <c r="L58" s="60"/>
      <c r="M58" s="60"/>
      <c r="N58" s="59">
        <v>85057</v>
      </c>
      <c r="O58" s="59"/>
      <c r="P58" s="60"/>
      <c r="Q58" s="60"/>
      <c r="R58" s="59"/>
      <c r="S58" s="59"/>
      <c r="T58" s="60"/>
      <c r="U58" s="60"/>
      <c r="V58" s="59"/>
      <c r="W58" s="59">
        <v>85057</v>
      </c>
      <c r="X58" s="60">
        <v>2250000</v>
      </c>
      <c r="Y58" s="59">
        <v>-2164943</v>
      </c>
      <c r="Z58" s="61">
        <v>-96.22</v>
      </c>
      <c r="AA58" s="62">
        <v>4500000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350430282</v>
      </c>
      <c r="D60" s="346">
        <f t="shared" si="14"/>
        <v>0</v>
      </c>
      <c r="E60" s="219">
        <f t="shared" si="14"/>
        <v>285034048</v>
      </c>
      <c r="F60" s="264">
        <f t="shared" si="14"/>
        <v>285034048</v>
      </c>
      <c r="G60" s="264">
        <f t="shared" si="14"/>
        <v>1755635</v>
      </c>
      <c r="H60" s="219">
        <f t="shared" si="14"/>
        <v>17220175</v>
      </c>
      <c r="I60" s="219">
        <f t="shared" si="14"/>
        <v>5983153</v>
      </c>
      <c r="J60" s="264">
        <f t="shared" si="14"/>
        <v>24958963</v>
      </c>
      <c r="K60" s="264">
        <f t="shared" si="14"/>
        <v>18430661</v>
      </c>
      <c r="L60" s="219">
        <f t="shared" si="14"/>
        <v>20743065</v>
      </c>
      <c r="M60" s="219">
        <f t="shared" si="14"/>
        <v>35225377</v>
      </c>
      <c r="N60" s="264">
        <f t="shared" si="14"/>
        <v>74399103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99358066</v>
      </c>
      <c r="X60" s="219">
        <f t="shared" si="14"/>
        <v>142517025</v>
      </c>
      <c r="Y60" s="264">
        <f t="shared" si="14"/>
        <v>-43158959</v>
      </c>
      <c r="Z60" s="337">
        <f>+IF(X60&lt;&gt;0,+(Y60/X60)*100,0)</f>
        <v>-30.28337070606126</v>
      </c>
      <c r="AA60" s="232">
        <f>+AA57+AA54+AA51+AA40+AA37+AA34+AA22+AA5</f>
        <v>285034048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530169</v>
      </c>
      <c r="D5" s="357">
        <f t="shared" si="0"/>
        <v>0</v>
      </c>
      <c r="E5" s="356">
        <f t="shared" si="0"/>
        <v>67556766</v>
      </c>
      <c r="F5" s="358">
        <f t="shared" si="0"/>
        <v>67556766</v>
      </c>
      <c r="G5" s="358">
        <f t="shared" si="0"/>
        <v>0</v>
      </c>
      <c r="H5" s="356">
        <f t="shared" si="0"/>
        <v>176582</v>
      </c>
      <c r="I5" s="356">
        <f t="shared" si="0"/>
        <v>0</v>
      </c>
      <c r="J5" s="358">
        <f t="shared" si="0"/>
        <v>176582</v>
      </c>
      <c r="K5" s="358">
        <f t="shared" si="0"/>
        <v>4157250</v>
      </c>
      <c r="L5" s="356">
        <f t="shared" si="0"/>
        <v>0</v>
      </c>
      <c r="M5" s="356">
        <f t="shared" si="0"/>
        <v>12799006</v>
      </c>
      <c r="N5" s="358">
        <f t="shared" si="0"/>
        <v>16956256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17132838</v>
      </c>
      <c r="X5" s="356">
        <f t="shared" si="0"/>
        <v>33778383</v>
      </c>
      <c r="Y5" s="358">
        <f t="shared" si="0"/>
        <v>-16645545</v>
      </c>
      <c r="Z5" s="359">
        <f>+IF(X5&lt;&gt;0,+(Y5/X5)*100,0)</f>
        <v>-49.278691049242944</v>
      </c>
      <c r="AA5" s="360">
        <f>+AA6+AA8+AA11+AA13+AA15</f>
        <v>67556766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32700000</v>
      </c>
      <c r="F6" s="59">
        <f t="shared" si="1"/>
        <v>32700000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16350000</v>
      </c>
      <c r="Y6" s="59">
        <f t="shared" si="1"/>
        <v>-16350000</v>
      </c>
      <c r="Z6" s="61">
        <f>+IF(X6&lt;&gt;0,+(Y6/X6)*100,0)</f>
        <v>-100</v>
      </c>
      <c r="AA6" s="62">
        <f t="shared" si="1"/>
        <v>32700000</v>
      </c>
    </row>
    <row r="7" spans="1:27" ht="12.75">
      <c r="A7" s="291" t="s">
        <v>230</v>
      </c>
      <c r="B7" s="142"/>
      <c r="C7" s="60"/>
      <c r="D7" s="340"/>
      <c r="E7" s="60">
        <v>32700000</v>
      </c>
      <c r="F7" s="59">
        <v>32700000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16350000</v>
      </c>
      <c r="Y7" s="59">
        <v>-16350000</v>
      </c>
      <c r="Z7" s="61">
        <v>-100</v>
      </c>
      <c r="AA7" s="62">
        <v>32700000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12000000</v>
      </c>
      <c r="F8" s="59">
        <f t="shared" si="2"/>
        <v>12000000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6000000</v>
      </c>
      <c r="Y8" s="59">
        <f t="shared" si="2"/>
        <v>-6000000</v>
      </c>
      <c r="Z8" s="61">
        <f>+IF(X8&lt;&gt;0,+(Y8/X8)*100,0)</f>
        <v>-100</v>
      </c>
      <c r="AA8" s="62">
        <f>SUM(AA9:AA10)</f>
        <v>12000000</v>
      </c>
    </row>
    <row r="9" spans="1:27" ht="12.75">
      <c r="A9" s="291" t="s">
        <v>231</v>
      </c>
      <c r="B9" s="142"/>
      <c r="C9" s="60"/>
      <c r="D9" s="340"/>
      <c r="E9" s="60">
        <v>12000000</v>
      </c>
      <c r="F9" s="59">
        <v>12000000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6000000</v>
      </c>
      <c r="Y9" s="59">
        <v>-6000000</v>
      </c>
      <c r="Z9" s="61">
        <v>-100</v>
      </c>
      <c r="AA9" s="62">
        <v>12000000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530169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530169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176582</v>
      </c>
      <c r="I13" s="275">
        <f t="shared" si="4"/>
        <v>0</v>
      </c>
      <c r="J13" s="342">
        <f t="shared" si="4"/>
        <v>176582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176582</v>
      </c>
      <c r="X13" s="275">
        <f t="shared" si="4"/>
        <v>0</v>
      </c>
      <c r="Y13" s="342">
        <f t="shared" si="4"/>
        <v>176582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>
        <v>176582</v>
      </c>
      <c r="I14" s="60"/>
      <c r="J14" s="59">
        <v>176582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176582</v>
      </c>
      <c r="X14" s="60"/>
      <c r="Y14" s="59">
        <v>176582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22856766</v>
      </c>
      <c r="F15" s="59">
        <f t="shared" si="5"/>
        <v>22856766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4157250</v>
      </c>
      <c r="L15" s="60">
        <f t="shared" si="5"/>
        <v>0</v>
      </c>
      <c r="M15" s="60">
        <f t="shared" si="5"/>
        <v>12799006</v>
      </c>
      <c r="N15" s="59">
        <f t="shared" si="5"/>
        <v>16956256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16956256</v>
      </c>
      <c r="X15" s="60">
        <f t="shared" si="5"/>
        <v>11428383</v>
      </c>
      <c r="Y15" s="59">
        <f t="shared" si="5"/>
        <v>5527873</v>
      </c>
      <c r="Z15" s="61">
        <f>+IF(X15&lt;&gt;0,+(Y15/X15)*100,0)</f>
        <v>48.36968624520197</v>
      </c>
      <c r="AA15" s="62">
        <f>SUM(AA16:AA20)</f>
        <v>22856766</v>
      </c>
    </row>
    <row r="16" spans="1:27" ht="12.75">
      <c r="A16" s="291" t="s">
        <v>235</v>
      </c>
      <c r="B16" s="300"/>
      <c r="C16" s="60"/>
      <c r="D16" s="340"/>
      <c r="E16" s="60">
        <v>22856766</v>
      </c>
      <c r="F16" s="59">
        <v>22856766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11428383</v>
      </c>
      <c r="Y16" s="59">
        <v>-11428383</v>
      </c>
      <c r="Z16" s="61">
        <v>-100</v>
      </c>
      <c r="AA16" s="62">
        <v>22856766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>
        <v>4157250</v>
      </c>
      <c r="L17" s="60"/>
      <c r="M17" s="60">
        <v>12799006</v>
      </c>
      <c r="N17" s="59">
        <v>16956256</v>
      </c>
      <c r="O17" s="59"/>
      <c r="P17" s="60"/>
      <c r="Q17" s="60"/>
      <c r="R17" s="59"/>
      <c r="S17" s="59"/>
      <c r="T17" s="60"/>
      <c r="U17" s="60"/>
      <c r="V17" s="59"/>
      <c r="W17" s="59">
        <v>16956256</v>
      </c>
      <c r="X17" s="60"/>
      <c r="Y17" s="59">
        <v>16956256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13837058</v>
      </c>
      <c r="D22" s="344">
        <f t="shared" si="6"/>
        <v>0</v>
      </c>
      <c r="E22" s="343">
        <f t="shared" si="6"/>
        <v>33148299</v>
      </c>
      <c r="F22" s="345">
        <f t="shared" si="6"/>
        <v>33148299</v>
      </c>
      <c r="G22" s="345">
        <f t="shared" si="6"/>
        <v>543878</v>
      </c>
      <c r="H22" s="343">
        <f t="shared" si="6"/>
        <v>83395</v>
      </c>
      <c r="I22" s="343">
        <f t="shared" si="6"/>
        <v>1776541</v>
      </c>
      <c r="J22" s="345">
        <f t="shared" si="6"/>
        <v>2403814</v>
      </c>
      <c r="K22" s="345">
        <f t="shared" si="6"/>
        <v>741004</v>
      </c>
      <c r="L22" s="343">
        <f t="shared" si="6"/>
        <v>2226963</v>
      </c>
      <c r="M22" s="343">
        <f t="shared" si="6"/>
        <v>2638520</v>
      </c>
      <c r="N22" s="345">
        <f t="shared" si="6"/>
        <v>5606487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8010301</v>
      </c>
      <c r="X22" s="343">
        <f t="shared" si="6"/>
        <v>16574150</v>
      </c>
      <c r="Y22" s="345">
        <f t="shared" si="6"/>
        <v>-8563849</v>
      </c>
      <c r="Z22" s="336">
        <f>+IF(X22&lt;&gt;0,+(Y22/X22)*100,0)</f>
        <v>-51.66991369089817</v>
      </c>
      <c r="AA22" s="350">
        <f>SUM(AA23:AA32)</f>
        <v>33148299</v>
      </c>
    </row>
    <row r="23" spans="1:27" ht="12.75">
      <c r="A23" s="361" t="s">
        <v>238</v>
      </c>
      <c r="B23" s="142"/>
      <c r="C23" s="60">
        <v>9795219</v>
      </c>
      <c r="D23" s="340"/>
      <c r="E23" s="60">
        <v>1712500</v>
      </c>
      <c r="F23" s="59">
        <v>1712500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856250</v>
      </c>
      <c r="Y23" s="59">
        <v>-856250</v>
      </c>
      <c r="Z23" s="61">
        <v>-100</v>
      </c>
      <c r="AA23" s="62">
        <v>1712500</v>
      </c>
    </row>
    <row r="24" spans="1:27" ht="12.75">
      <c r="A24" s="361" t="s">
        <v>239</v>
      </c>
      <c r="B24" s="142"/>
      <c r="C24" s="60">
        <v>482434</v>
      </c>
      <c r="D24" s="340"/>
      <c r="E24" s="60">
        <v>3659000</v>
      </c>
      <c r="F24" s="59">
        <v>3659000</v>
      </c>
      <c r="G24" s="59"/>
      <c r="H24" s="60"/>
      <c r="I24" s="60"/>
      <c r="J24" s="59"/>
      <c r="K24" s="59"/>
      <c r="L24" s="60">
        <v>1464747</v>
      </c>
      <c r="M24" s="60">
        <v>757515</v>
      </c>
      <c r="N24" s="59">
        <v>2222262</v>
      </c>
      <c r="O24" s="59"/>
      <c r="P24" s="60"/>
      <c r="Q24" s="60"/>
      <c r="R24" s="59"/>
      <c r="S24" s="59"/>
      <c r="T24" s="60"/>
      <c r="U24" s="60"/>
      <c r="V24" s="59"/>
      <c r="W24" s="59">
        <v>2222262</v>
      </c>
      <c r="X24" s="60">
        <v>1829500</v>
      </c>
      <c r="Y24" s="59">
        <v>392762</v>
      </c>
      <c r="Z24" s="61">
        <v>21.47</v>
      </c>
      <c r="AA24" s="62">
        <v>3659000</v>
      </c>
    </row>
    <row r="25" spans="1:27" ht="12.75">
      <c r="A25" s="361" t="s">
        <v>240</v>
      </c>
      <c r="B25" s="142"/>
      <c r="C25" s="60">
        <v>3559405</v>
      </c>
      <c r="D25" s="340"/>
      <c r="E25" s="60">
        <v>2000000</v>
      </c>
      <c r="F25" s="59">
        <v>2000000</v>
      </c>
      <c r="G25" s="59">
        <v>543878</v>
      </c>
      <c r="H25" s="60">
        <v>83395</v>
      </c>
      <c r="I25" s="60">
        <v>1776541</v>
      </c>
      <c r="J25" s="59">
        <v>2403814</v>
      </c>
      <c r="K25" s="59">
        <v>741004</v>
      </c>
      <c r="L25" s="60">
        <v>762216</v>
      </c>
      <c r="M25" s="60">
        <v>1881005</v>
      </c>
      <c r="N25" s="59">
        <v>3384225</v>
      </c>
      <c r="O25" s="59"/>
      <c r="P25" s="60"/>
      <c r="Q25" s="60"/>
      <c r="R25" s="59"/>
      <c r="S25" s="59"/>
      <c r="T25" s="60"/>
      <c r="U25" s="60"/>
      <c r="V25" s="59"/>
      <c r="W25" s="59">
        <v>5788039</v>
      </c>
      <c r="X25" s="60">
        <v>1000000</v>
      </c>
      <c r="Y25" s="59">
        <v>4788039</v>
      </c>
      <c r="Z25" s="61">
        <v>478.8</v>
      </c>
      <c r="AA25" s="62">
        <v>2000000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7146799</v>
      </c>
      <c r="F27" s="59">
        <v>7146799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3573400</v>
      </c>
      <c r="Y27" s="59">
        <v>-3573400</v>
      </c>
      <c r="Z27" s="61">
        <v>-100</v>
      </c>
      <c r="AA27" s="62">
        <v>7146799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18630000</v>
      </c>
      <c r="F32" s="59">
        <v>18630000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9315000</v>
      </c>
      <c r="Y32" s="59">
        <v>-9315000</v>
      </c>
      <c r="Z32" s="61">
        <v>-100</v>
      </c>
      <c r="AA32" s="62">
        <v>18630000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6900692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500000</v>
      </c>
      <c r="Y40" s="345">
        <f t="shared" si="9"/>
        <v>-500000</v>
      </c>
      <c r="Z40" s="336">
        <f>+IF(X40&lt;&gt;0,+(Y40/X40)*100,0)</f>
        <v>-100</v>
      </c>
      <c r="AA40" s="350">
        <f>SUM(AA41:AA49)</f>
        <v>1000000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6900692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500000</v>
      </c>
      <c r="Y49" s="53">
        <v>-500000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3195000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3195000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24462919</v>
      </c>
      <c r="D60" s="346">
        <f t="shared" si="14"/>
        <v>0</v>
      </c>
      <c r="E60" s="219">
        <f t="shared" si="14"/>
        <v>101705065</v>
      </c>
      <c r="F60" s="264">
        <f t="shared" si="14"/>
        <v>101705065</v>
      </c>
      <c r="G60" s="264">
        <f t="shared" si="14"/>
        <v>543878</v>
      </c>
      <c r="H60" s="219">
        <f t="shared" si="14"/>
        <v>259977</v>
      </c>
      <c r="I60" s="219">
        <f t="shared" si="14"/>
        <v>1776541</v>
      </c>
      <c r="J60" s="264">
        <f t="shared" si="14"/>
        <v>2580396</v>
      </c>
      <c r="K60" s="264">
        <f t="shared" si="14"/>
        <v>4898254</v>
      </c>
      <c r="L60" s="219">
        <f t="shared" si="14"/>
        <v>2226963</v>
      </c>
      <c r="M60" s="219">
        <f t="shared" si="14"/>
        <v>15437526</v>
      </c>
      <c r="N60" s="264">
        <f t="shared" si="14"/>
        <v>22562743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25143139</v>
      </c>
      <c r="X60" s="219">
        <f t="shared" si="14"/>
        <v>50852533</v>
      </c>
      <c r="Y60" s="264">
        <f t="shared" si="14"/>
        <v>-25709394</v>
      </c>
      <c r="Z60" s="337">
        <f>+IF(X60&lt;&gt;0,+(Y60/X60)*100,0)</f>
        <v>-50.55676184311212</v>
      </c>
      <c r="AA60" s="232">
        <f>+AA57+AA54+AA51+AA40+AA37+AA34+AA22+AA5</f>
        <v>101705065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2019-01-31T13:30:30Z</dcterms:created>
  <dcterms:modified xsi:type="dcterms:W3CDTF">2019-01-31T13:30:34Z</dcterms:modified>
  <cp:category/>
  <cp:version/>
  <cp:contentType/>
  <cp:contentStatus/>
</cp:coreProperties>
</file>