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<sst xmlns="http://schemas.openxmlformats.org/spreadsheetml/2006/main" count="859" uniqueCount="304">
  <si>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Gauteng: Merafong City(GT484)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</si>
  <si>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</si>
  <si>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</si>
  <si>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</si>
  <si>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</si>
  <si>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</si>
  <si>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</si>
  <si>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</si>
  <si>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</si>
  <si>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</si>
  <si>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</si>
  <si>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</si>
  <si>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</si>
  <si>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</si>
  <si>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</si>
  <si>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</si>
  <si>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</si>
  <si>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</si>
  <si>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</si>
  <si>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</si>
  <si>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</si>
  <si>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</si>
  <si>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</si>
  <si>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</si>
  <si>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</si>
  <si>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</si>
  <si>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</si>
  <si>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</si>
  <si>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</si>
  <si>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</si>
  <si>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</si>
  <si>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</si>
  <si>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</si>
  <si>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</si>
  <si>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</si>
  <si>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</si>
  <si>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</si>
  <si>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</si>
  <si>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</si>
  <si>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</si>
  <si>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</si>
  <si>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</si>
  <si>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</si>
  <si>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</si>
  <si>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</si>
  <si>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</si>
  <si>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</si>
  <si>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</si>
  <si>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</si>
  <si>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</si>
  <si>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</si>
  <si>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</si>
  <si>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</si>
  <si>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</si>
  <si>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</si>
  <si>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</si>
  <si>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</si>
  <si>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</si>
  <si>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</si>
  <si>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</si>
  <si>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</si>
  <si>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</si>
  <si>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</si>
  <si>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</si>
  <si>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</si>
  <si>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</si>
  <si>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</si>
  <si>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</si>
  <si>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</si>
  <si>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</si>
  <si>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Merafong City(GT484)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</si>
  <si>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</si>
  <si>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</si>
  <si>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</si>
  <si>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</si>
  <si>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</si>
  <si>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</si>
  <si>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</si>
  <si>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</si>
  <si>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</si>
  <si>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</si>
  <si>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</si>
  <si>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</si>
  <si>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</si>
  <si>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</si>
  <si>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</si>
  <si>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</si>
  <si>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</si>
  <si>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</si>
  <si>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</si>
  <si>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</si>
  <si>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</si>
  <si>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</si>
  <si>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</si>
  <si>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</si>
  <si>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</si>
  <si>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</si>
  <si>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</si>
  <si>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</si>
  <si>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</si>
  <si>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Merafong City(GT484)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</si>
  <si>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</si>
  <si>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</si>
  <si>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</si>
  <si>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</si>
  <si>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</si>
  <si>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</si>
  <si>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</si>
  <si>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</si>
  <si>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</si>
  <si>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</si>
  <si>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</si>
  <si>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</si>
  <si>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</si>
  <si>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</si>
  <si>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</si>
  <si>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</si>
  <si>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</si>
  <si>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</si>
  <si>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</si>
  <si>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</si>
  <si>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</si>
  <si>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</si>
  <si>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</si>
  <si>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</si>
  <si>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</si>
  <si>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</si>
  <si>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</si>
  <si>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</si>
  <si>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Merafong City(GT484)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</si>
  <si>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</si>
  <si>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</si>
  <si>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</si>
  <si>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</si>
  <si>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</si>
  <si>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</si>
  <si>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</si>
  <si>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</si>
  <si>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</si>
  <si>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</si>
  <si>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Merafong City(GT484)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</si>
  <si>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</si>
  <si>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</si>
  <si>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</si>
  <si>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</si>
  <si>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</si>
  <si>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</si>
  <si>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</si>
  <si>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</si>
  <si>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</si>
  <si>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</si>
  <si>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</si>
  <si>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</si>
  <si>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</si>
  <si>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</si>
  <si>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</si>
  <si>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</si>
  <si>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</si>
  <si>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</si>
  <si>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</si>
  <si>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</si>
  <si>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</si>
  <si>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</si>
  <si>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</si>
  <si>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</si>
  <si>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</si>
  <si>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</si>
  <si>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</si>
  <si>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</si>
  <si>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</si>
  <si>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</si>
  <si>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</si>
  <si>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</si>
  <si>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</si>
  <si>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Merafong City(GT484)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</si>
  <si>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</si>
  <si>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</si>
  <si>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</si>
  <si>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</si>
  <si>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</si>
  <si>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</si>
  <si>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</si>
  <si>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</si>
  <si>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</si>
  <si>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</si>
  <si>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</si>
  <si>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</si>
  <si>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</si>
  <si>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</si>
  <si>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</si>
  <si>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</si>
  <si>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</si>
  <si>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</si>
  <si>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</si>
  <si>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</si>
  <si>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</si>
  <si>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</si>
  <si>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</si>
  <si>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</si>
  <si>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</si>
  <si>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</si>
  <si>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</si>
  <si>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Merafong City(GT484)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</si>
  <si>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</si>
  <si>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</si>
  <si>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</si>
  <si>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</si>
  <si>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</si>
  <si>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</si>
  <si>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</si>
  <si>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</si>
  <si>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</si>
  <si>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</si>
  <si>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</si>
  <si>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</si>
  <si>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</si>
  <si>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</si>
  <si>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</si>
  <si>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</si>
  <si>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</si>
  <si>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</si>
  <si>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</si>
  <si>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</si>
  <si>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</si>
  <si>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</si>
  <si>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</si>
  <si>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</si>
  <si>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</si>
  <si>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Merafong City(GT484)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</si>
  <si>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</si>
  <si>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</si>
  <si>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</si>
  <si>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</si>
  <si>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</si>
  <si>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</si>
  <si>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</si>
  <si>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</si>
  <si>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</si>
  <si>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</si>
  <si>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</si>
  <si>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</si>
  <si>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</si>
  <si>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</si>
  <si>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</si>
  <si>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</si>
  <si>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</si>
  <si>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</si>
  <si>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</si>
  <si>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</si>
  <si>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</si>
  <si>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</si>
  <si>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</si>
  <si>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</si>
  <si>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</si>
  <si>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</si>
  <si>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</si>
  <si>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</si>
  <si>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</si>
  <si>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</si>
  <si>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</si>
  <si>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</si>
  <si>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</si>
  <si>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</si>
  <si>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</si>
  <si>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Merafong City(GT484)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</si>
  <si>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</si>
  <si>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</si>
  <si>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Gauteng: Merafong City(GT484)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</si>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</sst>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126096047</v>
      </c>
      <c r="C5" s="19">
        <v>0</v>
      </c>
      <c r="D5" s="59">
        <v>185386000</v>
      </c>
      <c r="E5" s="60">
        <v>185386000</v>
      </c>
      <c r="F5" s="60">
        <v>14930641</v>
      </c>
      <c r="G5" s="60">
        <v>15179826</v>
      </c>
      <c r="H5" s="60">
        <v>15079312</v>
      </c>
      <c r="I5" s="60">
        <v>45189779</v>
      </c>
      <c r="J5" s="60">
        <v>14656183</v>
      </c>
      <c r="K5" s="60">
        <v>14700881</v>
      </c>
      <c r="L5" s="60">
        <v>15075363</v>
      </c>
      <c r="M5" s="60">
        <v>44432427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89622206</v>
      </c>
      <c r="W5" s="60">
        <v>92692884</v>
      </c>
      <c r="X5" s="60">
        <v>-3070678</v>
      </c>
      <c r="Y5" s="61">
        <v>-3.31</v>
      </c>
      <c r="Z5" s="62">
        <v>185386000</v>
      </c>
    </row>
    <row r="6" spans="1:26" ht="12.75">
      <c r="A6" s="58" t="s">
        <v>32</v>
      </c>
      <c r="B6" s="19">
        <v>631120947</v>
      </c>
      <c r="C6" s="19">
        <v>0</v>
      </c>
      <c r="D6" s="59">
        <v>655291000</v>
      </c>
      <c r="E6" s="60">
        <v>655291000</v>
      </c>
      <c r="F6" s="60">
        <v>58248568</v>
      </c>
      <c r="G6" s="60">
        <v>59733506</v>
      </c>
      <c r="H6" s="60">
        <v>60069149</v>
      </c>
      <c r="I6" s="60">
        <v>178051223</v>
      </c>
      <c r="J6" s="60">
        <v>63282128</v>
      </c>
      <c r="K6" s="60">
        <v>71334427</v>
      </c>
      <c r="L6" s="60">
        <v>61800136</v>
      </c>
      <c r="M6" s="60">
        <v>196416691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374467914</v>
      </c>
      <c r="W6" s="60">
        <v>327645600</v>
      </c>
      <c r="X6" s="60">
        <v>46822314</v>
      </c>
      <c r="Y6" s="61">
        <v>14.29</v>
      </c>
      <c r="Z6" s="62">
        <v>655291000</v>
      </c>
    </row>
    <row r="7" spans="1:26" ht="12.75">
      <c r="A7" s="58" t="s">
        <v>33</v>
      </c>
      <c r="B7" s="19">
        <v>14652376</v>
      </c>
      <c r="C7" s="19">
        <v>0</v>
      </c>
      <c r="D7" s="59">
        <v>6500000</v>
      </c>
      <c r="E7" s="60">
        <v>6500000</v>
      </c>
      <c r="F7" s="60">
        <v>674722</v>
      </c>
      <c r="G7" s="60">
        <v>139006</v>
      </c>
      <c r="H7" s="60">
        <v>94087</v>
      </c>
      <c r="I7" s="60">
        <v>907815</v>
      </c>
      <c r="J7" s="60">
        <v>692628</v>
      </c>
      <c r="K7" s="60">
        <v>689012</v>
      </c>
      <c r="L7" s="60">
        <v>2145798</v>
      </c>
      <c r="M7" s="60">
        <v>3527438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4435253</v>
      </c>
      <c r="W7" s="60">
        <v>3250002</v>
      </c>
      <c r="X7" s="60">
        <v>1185251</v>
      </c>
      <c r="Y7" s="61">
        <v>36.47</v>
      </c>
      <c r="Z7" s="62">
        <v>6500000</v>
      </c>
    </row>
    <row r="8" spans="1:26" ht="12.75">
      <c r="A8" s="58" t="s">
        <v>34</v>
      </c>
      <c r="B8" s="19">
        <v>266400707</v>
      </c>
      <c r="C8" s="19">
        <v>0</v>
      </c>
      <c r="D8" s="59">
        <v>227399000</v>
      </c>
      <c r="E8" s="60">
        <v>227399000</v>
      </c>
      <c r="F8" s="60">
        <v>78447000</v>
      </c>
      <c r="G8" s="60">
        <v>6495000</v>
      </c>
      <c r="H8" s="60">
        <v>29317000</v>
      </c>
      <c r="I8" s="60">
        <v>114259000</v>
      </c>
      <c r="J8" s="60">
        <v>0</v>
      </c>
      <c r="K8" s="60">
        <v>0</v>
      </c>
      <c r="L8" s="60">
        <v>61017000</v>
      </c>
      <c r="M8" s="60">
        <v>61017000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175276000</v>
      </c>
      <c r="W8" s="60">
        <v>151599334</v>
      </c>
      <c r="X8" s="60">
        <v>23676666</v>
      </c>
      <c r="Y8" s="61">
        <v>15.62</v>
      </c>
      <c r="Z8" s="62">
        <v>227399000</v>
      </c>
    </row>
    <row r="9" spans="1:26" ht="12.75">
      <c r="A9" s="58" t="s">
        <v>35</v>
      </c>
      <c r="B9" s="19">
        <v>146353504</v>
      </c>
      <c r="C9" s="19">
        <v>0</v>
      </c>
      <c r="D9" s="59">
        <v>128803400</v>
      </c>
      <c r="E9" s="60">
        <v>128803400</v>
      </c>
      <c r="F9" s="60">
        <v>12312276</v>
      </c>
      <c r="G9" s="60">
        <v>13911480</v>
      </c>
      <c r="H9" s="60">
        <v>3861240</v>
      </c>
      <c r="I9" s="60">
        <v>30084996</v>
      </c>
      <c r="J9" s="60">
        <v>14336177</v>
      </c>
      <c r="K9" s="60">
        <v>13321721</v>
      </c>
      <c r="L9" s="60">
        <v>21237217</v>
      </c>
      <c r="M9" s="60">
        <v>48895115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78980111</v>
      </c>
      <c r="W9" s="60">
        <v>64401318</v>
      </c>
      <c r="X9" s="60">
        <v>14578793</v>
      </c>
      <c r="Y9" s="61">
        <v>22.64</v>
      </c>
      <c r="Z9" s="62">
        <v>128803400</v>
      </c>
    </row>
    <row r="10" spans="1:26" ht="22.5">
      <c r="A10" s="63" t="s">
        <v>279</v>
      </c>
      <c r="B10" s="64">
        <f>SUM(B5:B9)</f>
        <v>1184623581</v>
      </c>
      <c r="C10" s="64">
        <f>SUM(C5:C9)</f>
        <v>0</v>
      </c>
      <c r="D10" s="65">
        <f aca="true" t="shared" si="0" ref="D10:Z10">SUM(D5:D9)</f>
        <v>1203379400</v>
      </c>
      <c r="E10" s="66">
        <f t="shared" si="0"/>
        <v>1203379400</v>
      </c>
      <c r="F10" s="66">
        <f t="shared" si="0"/>
        <v>164613207</v>
      </c>
      <c r="G10" s="66">
        <f t="shared" si="0"/>
        <v>95458818</v>
      </c>
      <c r="H10" s="66">
        <f t="shared" si="0"/>
        <v>108420788</v>
      </c>
      <c r="I10" s="66">
        <f t="shared" si="0"/>
        <v>368492813</v>
      </c>
      <c r="J10" s="66">
        <f t="shared" si="0"/>
        <v>92967116</v>
      </c>
      <c r="K10" s="66">
        <f t="shared" si="0"/>
        <v>100046041</v>
      </c>
      <c r="L10" s="66">
        <f t="shared" si="0"/>
        <v>161275514</v>
      </c>
      <c r="M10" s="66">
        <f t="shared" si="0"/>
        <v>354288671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722781484</v>
      </c>
      <c r="W10" s="66">
        <f t="shared" si="0"/>
        <v>639589138</v>
      </c>
      <c r="X10" s="66">
        <f t="shared" si="0"/>
        <v>83192346</v>
      </c>
      <c r="Y10" s="67">
        <f>+IF(W10&lt;&gt;0,(X10/W10)*100,0)</f>
        <v>13.00715428972779</v>
      </c>
      <c r="Z10" s="68">
        <f t="shared" si="0"/>
        <v>1203379400</v>
      </c>
    </row>
    <row r="11" spans="1:26" ht="12.75">
      <c r="A11" s="58" t="s">
        <v>37</v>
      </c>
      <c r="B11" s="19">
        <v>327449987</v>
      </c>
      <c r="C11" s="19">
        <v>0</v>
      </c>
      <c r="D11" s="59">
        <v>380433027</v>
      </c>
      <c r="E11" s="60">
        <v>380433027</v>
      </c>
      <c r="F11" s="60">
        <v>24252740</v>
      </c>
      <c r="G11" s="60">
        <v>27620686</v>
      </c>
      <c r="H11" s="60">
        <v>25332047</v>
      </c>
      <c r="I11" s="60">
        <v>77205473</v>
      </c>
      <c r="J11" s="60">
        <v>26827781</v>
      </c>
      <c r="K11" s="60">
        <v>25626046</v>
      </c>
      <c r="L11" s="60">
        <v>27904754</v>
      </c>
      <c r="M11" s="60">
        <v>80358581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157564054</v>
      </c>
      <c r="W11" s="60">
        <v>190216488</v>
      </c>
      <c r="X11" s="60">
        <v>-32652434</v>
      </c>
      <c r="Y11" s="61">
        <v>-17.17</v>
      </c>
      <c r="Z11" s="62">
        <v>380433027</v>
      </c>
    </row>
    <row r="12" spans="1:26" ht="12.75">
      <c r="A12" s="58" t="s">
        <v>38</v>
      </c>
      <c r="B12" s="19">
        <v>21053410</v>
      </c>
      <c r="C12" s="19">
        <v>0</v>
      </c>
      <c r="D12" s="59">
        <v>23361000</v>
      </c>
      <c r="E12" s="60">
        <v>23361000</v>
      </c>
      <c r="F12" s="60">
        <v>1830166</v>
      </c>
      <c r="G12" s="60">
        <v>1920815</v>
      </c>
      <c r="H12" s="60">
        <v>1913069</v>
      </c>
      <c r="I12" s="60">
        <v>5664050</v>
      </c>
      <c r="J12" s="60">
        <v>1913069</v>
      </c>
      <c r="K12" s="60">
        <v>2817315</v>
      </c>
      <c r="L12" s="60">
        <v>1701992</v>
      </c>
      <c r="M12" s="60">
        <v>6432376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12096426</v>
      </c>
      <c r="W12" s="60">
        <v>11680464</v>
      </c>
      <c r="X12" s="60">
        <v>415962</v>
      </c>
      <c r="Y12" s="61">
        <v>3.56</v>
      </c>
      <c r="Z12" s="62">
        <v>23361000</v>
      </c>
    </row>
    <row r="13" spans="1:26" ht="12.75">
      <c r="A13" s="58" t="s">
        <v>280</v>
      </c>
      <c r="B13" s="19">
        <v>118941741</v>
      </c>
      <c r="C13" s="19">
        <v>0</v>
      </c>
      <c r="D13" s="59">
        <v>28360780</v>
      </c>
      <c r="E13" s="60">
        <v>28360780</v>
      </c>
      <c r="F13" s="60">
        <v>0</v>
      </c>
      <c r="G13" s="60">
        <v>2363423</v>
      </c>
      <c r="H13" s="60">
        <v>2363423</v>
      </c>
      <c r="I13" s="60">
        <v>4726846</v>
      </c>
      <c r="J13" s="60">
        <v>2363423</v>
      </c>
      <c r="K13" s="60">
        <v>2363423</v>
      </c>
      <c r="L13" s="60">
        <v>41295885</v>
      </c>
      <c r="M13" s="60">
        <v>46022731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50749577</v>
      </c>
      <c r="W13" s="60">
        <v>14180538</v>
      </c>
      <c r="X13" s="60">
        <v>36569039</v>
      </c>
      <c r="Y13" s="61">
        <v>257.88</v>
      </c>
      <c r="Z13" s="62">
        <v>28360780</v>
      </c>
    </row>
    <row r="14" spans="1:26" ht="12.75">
      <c r="A14" s="58" t="s">
        <v>40</v>
      </c>
      <c r="B14" s="19">
        <v>31643222</v>
      </c>
      <c r="C14" s="19">
        <v>0</v>
      </c>
      <c r="D14" s="59">
        <v>22600000</v>
      </c>
      <c r="E14" s="60">
        <v>22600000</v>
      </c>
      <c r="F14" s="60">
        <v>0</v>
      </c>
      <c r="G14" s="60">
        <v>1688615</v>
      </c>
      <c r="H14" s="60">
        <v>3862591</v>
      </c>
      <c r="I14" s="60">
        <v>5551206</v>
      </c>
      <c r="J14" s="60">
        <v>2146376</v>
      </c>
      <c r="K14" s="60">
        <v>2858734</v>
      </c>
      <c r="L14" s="60">
        <v>6115381</v>
      </c>
      <c r="M14" s="60">
        <v>11120491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16671697</v>
      </c>
      <c r="W14" s="60">
        <v>11299998</v>
      </c>
      <c r="X14" s="60">
        <v>5371699</v>
      </c>
      <c r="Y14" s="61">
        <v>47.54</v>
      </c>
      <c r="Z14" s="62">
        <v>22600000</v>
      </c>
    </row>
    <row r="15" spans="1:26" ht="12.75">
      <c r="A15" s="58" t="s">
        <v>41</v>
      </c>
      <c r="B15" s="19">
        <v>426708983</v>
      </c>
      <c r="C15" s="19">
        <v>0</v>
      </c>
      <c r="D15" s="59">
        <v>474166464</v>
      </c>
      <c r="E15" s="60">
        <v>474166464</v>
      </c>
      <c r="F15" s="60">
        <v>260887</v>
      </c>
      <c r="G15" s="60">
        <v>60721305</v>
      </c>
      <c r="H15" s="60">
        <v>74612931</v>
      </c>
      <c r="I15" s="60">
        <v>135595123</v>
      </c>
      <c r="J15" s="60">
        <v>40154884</v>
      </c>
      <c r="K15" s="60">
        <v>39771067</v>
      </c>
      <c r="L15" s="60">
        <v>53982305</v>
      </c>
      <c r="M15" s="60">
        <v>133908256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269503379</v>
      </c>
      <c r="W15" s="60">
        <v>251082734</v>
      </c>
      <c r="X15" s="60">
        <v>18420645</v>
      </c>
      <c r="Y15" s="61">
        <v>7.34</v>
      </c>
      <c r="Z15" s="62">
        <v>474166464</v>
      </c>
    </row>
    <row r="16" spans="1:26" ht="12.75">
      <c r="A16" s="69" t="s">
        <v>42</v>
      </c>
      <c r="B16" s="19">
        <v>6607705</v>
      </c>
      <c r="C16" s="19">
        <v>0</v>
      </c>
      <c r="D16" s="59">
        <v>1465000</v>
      </c>
      <c r="E16" s="60">
        <v>1465000</v>
      </c>
      <c r="F16" s="60">
        <v>497151</v>
      </c>
      <c r="G16" s="60">
        <v>0</v>
      </c>
      <c r="H16" s="60">
        <v>512722</v>
      </c>
      <c r="I16" s="60">
        <v>1009873</v>
      </c>
      <c r="J16" s="60">
        <v>748260</v>
      </c>
      <c r="K16" s="60">
        <v>0</v>
      </c>
      <c r="L16" s="60">
        <v>1720805</v>
      </c>
      <c r="M16" s="60">
        <v>2469065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3478938</v>
      </c>
      <c r="W16" s="60">
        <v>732360</v>
      </c>
      <c r="X16" s="60">
        <v>2746578</v>
      </c>
      <c r="Y16" s="61">
        <v>375.03</v>
      </c>
      <c r="Z16" s="62">
        <v>1465000</v>
      </c>
    </row>
    <row r="17" spans="1:26" ht="12.75">
      <c r="A17" s="58" t="s">
        <v>43</v>
      </c>
      <c r="B17" s="19">
        <v>565318452</v>
      </c>
      <c r="C17" s="19">
        <v>0</v>
      </c>
      <c r="D17" s="59">
        <v>456802811</v>
      </c>
      <c r="E17" s="60">
        <v>456802811</v>
      </c>
      <c r="F17" s="60">
        <v>1269234</v>
      </c>
      <c r="G17" s="60">
        <v>25887617</v>
      </c>
      <c r="H17" s="60">
        <v>32365275</v>
      </c>
      <c r="I17" s="60">
        <v>59522126</v>
      </c>
      <c r="J17" s="60">
        <v>35395901</v>
      </c>
      <c r="K17" s="60">
        <v>30886425</v>
      </c>
      <c r="L17" s="60">
        <v>37324828</v>
      </c>
      <c r="M17" s="60">
        <v>103607154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163129280</v>
      </c>
      <c r="W17" s="60">
        <v>227902097</v>
      </c>
      <c r="X17" s="60">
        <v>-64772817</v>
      </c>
      <c r="Y17" s="61">
        <v>-28.42</v>
      </c>
      <c r="Z17" s="62">
        <v>456802811</v>
      </c>
    </row>
    <row r="18" spans="1:26" ht="12.75">
      <c r="A18" s="70" t="s">
        <v>44</v>
      </c>
      <c r="B18" s="71">
        <f>SUM(B11:B17)</f>
        <v>1497723500</v>
      </c>
      <c r="C18" s="71">
        <f>SUM(C11:C17)</f>
        <v>0</v>
      </c>
      <c r="D18" s="72">
        <f aca="true" t="shared" si="1" ref="D18:Z18">SUM(D11:D17)</f>
        <v>1387189082</v>
      </c>
      <c r="E18" s="73">
        <f t="shared" si="1"/>
        <v>1387189082</v>
      </c>
      <c r="F18" s="73">
        <f t="shared" si="1"/>
        <v>28110178</v>
      </c>
      <c r="G18" s="73">
        <f t="shared" si="1"/>
        <v>120202461</v>
      </c>
      <c r="H18" s="73">
        <f t="shared" si="1"/>
        <v>140962058</v>
      </c>
      <c r="I18" s="73">
        <f t="shared" si="1"/>
        <v>289274697</v>
      </c>
      <c r="J18" s="73">
        <f t="shared" si="1"/>
        <v>109549694</v>
      </c>
      <c r="K18" s="73">
        <f t="shared" si="1"/>
        <v>104323010</v>
      </c>
      <c r="L18" s="73">
        <f t="shared" si="1"/>
        <v>170045950</v>
      </c>
      <c r="M18" s="73">
        <f t="shared" si="1"/>
        <v>383918654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673193351</v>
      </c>
      <c r="W18" s="73">
        <f t="shared" si="1"/>
        <v>707094679</v>
      </c>
      <c r="X18" s="73">
        <f t="shared" si="1"/>
        <v>-33901328</v>
      </c>
      <c r="Y18" s="67">
        <f>+IF(W18&lt;&gt;0,(X18/W18)*100,0)</f>
        <v>-4.794453841449427</v>
      </c>
      <c r="Z18" s="74">
        <f t="shared" si="1"/>
        <v>1387189082</v>
      </c>
    </row>
    <row r="19" spans="1:26" ht="12.75">
      <c r="A19" s="70" t="s">
        <v>45</v>
      </c>
      <c r="B19" s="75">
        <f>+B10-B18</f>
        <v>-313099919</v>
      </c>
      <c r="C19" s="75">
        <f>+C10-C18</f>
        <v>0</v>
      </c>
      <c r="D19" s="76">
        <f aca="true" t="shared" si="2" ref="D19:Z19">+D10-D18</f>
        <v>-183809682</v>
      </c>
      <c r="E19" s="77">
        <f t="shared" si="2"/>
        <v>-183809682</v>
      </c>
      <c r="F19" s="77">
        <f t="shared" si="2"/>
        <v>136503029</v>
      </c>
      <c r="G19" s="77">
        <f t="shared" si="2"/>
        <v>-24743643</v>
      </c>
      <c r="H19" s="77">
        <f t="shared" si="2"/>
        <v>-32541270</v>
      </c>
      <c r="I19" s="77">
        <f t="shared" si="2"/>
        <v>79218116</v>
      </c>
      <c r="J19" s="77">
        <f t="shared" si="2"/>
        <v>-16582578</v>
      </c>
      <c r="K19" s="77">
        <f t="shared" si="2"/>
        <v>-4276969</v>
      </c>
      <c r="L19" s="77">
        <f t="shared" si="2"/>
        <v>-8770436</v>
      </c>
      <c r="M19" s="77">
        <f t="shared" si="2"/>
        <v>-29629983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49588133</v>
      </c>
      <c r="W19" s="77">
        <f>IF(E10=E18,0,W10-W18)</f>
        <v>-67505541</v>
      </c>
      <c r="X19" s="77">
        <f t="shared" si="2"/>
        <v>117093674</v>
      </c>
      <c r="Y19" s="78">
        <f>+IF(W19&lt;&gt;0,(X19/W19)*100,0)</f>
        <v>-173.45787066575764</v>
      </c>
      <c r="Z19" s="79">
        <f t="shared" si="2"/>
        <v>-183809682</v>
      </c>
    </row>
    <row r="20" spans="1:26" ht="12.75">
      <c r="A20" s="58" t="s">
        <v>46</v>
      </c>
      <c r="B20" s="19">
        <v>106135292</v>
      </c>
      <c r="C20" s="19">
        <v>0</v>
      </c>
      <c r="D20" s="59">
        <v>202838000</v>
      </c>
      <c r="E20" s="60">
        <v>202838000</v>
      </c>
      <c r="F20" s="60">
        <v>0</v>
      </c>
      <c r="G20" s="60">
        <v>20000000</v>
      </c>
      <c r="H20" s="60">
        <v>4968190</v>
      </c>
      <c r="I20" s="60">
        <v>24968190</v>
      </c>
      <c r="J20" s="60">
        <v>15185854</v>
      </c>
      <c r="K20" s="60">
        <v>30223000</v>
      </c>
      <c r="L20" s="60">
        <v>3500000</v>
      </c>
      <c r="M20" s="60">
        <v>48908854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73877044</v>
      </c>
      <c r="W20" s="60">
        <v>135225334</v>
      </c>
      <c r="X20" s="60">
        <v>-61348290</v>
      </c>
      <c r="Y20" s="61">
        <v>-45.37</v>
      </c>
      <c r="Z20" s="62">
        <v>202838000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-206964627</v>
      </c>
      <c r="C22" s="86">
        <f>SUM(C19:C21)</f>
        <v>0</v>
      </c>
      <c r="D22" s="87">
        <f aca="true" t="shared" si="3" ref="D22:Z22">SUM(D19:D21)</f>
        <v>19028318</v>
      </c>
      <c r="E22" s="88">
        <f t="shared" si="3"/>
        <v>19028318</v>
      </c>
      <c r="F22" s="88">
        <f t="shared" si="3"/>
        <v>136503029</v>
      </c>
      <c r="G22" s="88">
        <f t="shared" si="3"/>
        <v>-4743643</v>
      </c>
      <c r="H22" s="88">
        <f t="shared" si="3"/>
        <v>-27573080</v>
      </c>
      <c r="I22" s="88">
        <f t="shared" si="3"/>
        <v>104186306</v>
      </c>
      <c r="J22" s="88">
        <f t="shared" si="3"/>
        <v>-1396724</v>
      </c>
      <c r="K22" s="88">
        <f t="shared" si="3"/>
        <v>25946031</v>
      </c>
      <c r="L22" s="88">
        <f t="shared" si="3"/>
        <v>-5270436</v>
      </c>
      <c r="M22" s="88">
        <f t="shared" si="3"/>
        <v>19278871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123465177</v>
      </c>
      <c r="W22" s="88">
        <f t="shared" si="3"/>
        <v>67719793</v>
      </c>
      <c r="X22" s="88">
        <f t="shared" si="3"/>
        <v>55745384</v>
      </c>
      <c r="Y22" s="89">
        <f>+IF(W22&lt;&gt;0,(X22/W22)*100,0)</f>
        <v>82.31771175083185</v>
      </c>
      <c r="Z22" s="90">
        <f t="shared" si="3"/>
        <v>19028318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-206964627</v>
      </c>
      <c r="C24" s="75">
        <f>SUM(C22:C23)</f>
        <v>0</v>
      </c>
      <c r="D24" s="76">
        <f aca="true" t="shared" si="4" ref="D24:Z24">SUM(D22:D23)</f>
        <v>19028318</v>
      </c>
      <c r="E24" s="77">
        <f t="shared" si="4"/>
        <v>19028318</v>
      </c>
      <c r="F24" s="77">
        <f t="shared" si="4"/>
        <v>136503029</v>
      </c>
      <c r="G24" s="77">
        <f t="shared" si="4"/>
        <v>-4743643</v>
      </c>
      <c r="H24" s="77">
        <f t="shared" si="4"/>
        <v>-27573080</v>
      </c>
      <c r="I24" s="77">
        <f t="shared" si="4"/>
        <v>104186306</v>
      </c>
      <c r="J24" s="77">
        <f t="shared" si="4"/>
        <v>-1396724</v>
      </c>
      <c r="K24" s="77">
        <f t="shared" si="4"/>
        <v>25946031</v>
      </c>
      <c r="L24" s="77">
        <f t="shared" si="4"/>
        <v>-5270436</v>
      </c>
      <c r="M24" s="77">
        <f t="shared" si="4"/>
        <v>19278871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123465177</v>
      </c>
      <c r="W24" s="77">
        <f t="shared" si="4"/>
        <v>67719793</v>
      </c>
      <c r="X24" s="77">
        <f t="shared" si="4"/>
        <v>55745384</v>
      </c>
      <c r="Y24" s="78">
        <f>+IF(W24&lt;&gt;0,(X24/W24)*100,0)</f>
        <v>82.31771175083185</v>
      </c>
      <c r="Z24" s="79">
        <f t="shared" si="4"/>
        <v>19028318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198087599</v>
      </c>
      <c r="C27" s="22">
        <v>0</v>
      </c>
      <c r="D27" s="99">
        <v>255431619</v>
      </c>
      <c r="E27" s="100">
        <v>255431619</v>
      </c>
      <c r="F27" s="100">
        <v>11621472</v>
      </c>
      <c r="G27" s="100">
        <v>14889515</v>
      </c>
      <c r="H27" s="100">
        <v>4968189</v>
      </c>
      <c r="I27" s="100">
        <v>31479176</v>
      </c>
      <c r="J27" s="100">
        <v>15185854</v>
      </c>
      <c r="K27" s="100">
        <v>14448670</v>
      </c>
      <c r="L27" s="100">
        <v>11917124</v>
      </c>
      <c r="M27" s="100">
        <v>41551648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73030824</v>
      </c>
      <c r="W27" s="100">
        <v>127715810</v>
      </c>
      <c r="X27" s="100">
        <v>-54684986</v>
      </c>
      <c r="Y27" s="101">
        <v>-42.82</v>
      </c>
      <c r="Z27" s="102">
        <v>255431619</v>
      </c>
    </row>
    <row r="28" spans="1:26" ht="12.75">
      <c r="A28" s="103" t="s">
        <v>46</v>
      </c>
      <c r="B28" s="19">
        <v>196016685</v>
      </c>
      <c r="C28" s="19">
        <v>0</v>
      </c>
      <c r="D28" s="59">
        <v>251971619</v>
      </c>
      <c r="E28" s="60">
        <v>251971619</v>
      </c>
      <c r="F28" s="60">
        <v>11621472</v>
      </c>
      <c r="G28" s="60">
        <v>14889515</v>
      </c>
      <c r="H28" s="60">
        <v>4968189</v>
      </c>
      <c r="I28" s="60">
        <v>31479176</v>
      </c>
      <c r="J28" s="60">
        <v>15185854</v>
      </c>
      <c r="K28" s="60">
        <v>14448670</v>
      </c>
      <c r="L28" s="60">
        <v>11887124</v>
      </c>
      <c r="M28" s="60">
        <v>41521648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73000824</v>
      </c>
      <c r="W28" s="60">
        <v>125985810</v>
      </c>
      <c r="X28" s="60">
        <v>-52984986</v>
      </c>
      <c r="Y28" s="61">
        <v>-42.06</v>
      </c>
      <c r="Z28" s="62">
        <v>251971619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1991535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79380</v>
      </c>
      <c r="C31" s="19">
        <v>0</v>
      </c>
      <c r="D31" s="59">
        <v>3460000</v>
      </c>
      <c r="E31" s="60">
        <v>3460000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30000</v>
      </c>
      <c r="M31" s="60">
        <v>30000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30000</v>
      </c>
      <c r="W31" s="60">
        <v>1730000</v>
      </c>
      <c r="X31" s="60">
        <v>-1700000</v>
      </c>
      <c r="Y31" s="61">
        <v>-98.27</v>
      </c>
      <c r="Z31" s="62">
        <v>3460000</v>
      </c>
    </row>
    <row r="32" spans="1:26" ht="12.75">
      <c r="A32" s="70" t="s">
        <v>54</v>
      </c>
      <c r="B32" s="22">
        <f>SUM(B28:B31)</f>
        <v>198087600</v>
      </c>
      <c r="C32" s="22">
        <f>SUM(C28:C31)</f>
        <v>0</v>
      </c>
      <c r="D32" s="99">
        <f aca="true" t="shared" si="5" ref="D32:Z32">SUM(D28:D31)</f>
        <v>255431619</v>
      </c>
      <c r="E32" s="100">
        <f t="shared" si="5"/>
        <v>255431619</v>
      </c>
      <c r="F32" s="100">
        <f t="shared" si="5"/>
        <v>11621472</v>
      </c>
      <c r="G32" s="100">
        <f t="shared" si="5"/>
        <v>14889515</v>
      </c>
      <c r="H32" s="100">
        <f t="shared" si="5"/>
        <v>4968189</v>
      </c>
      <c r="I32" s="100">
        <f t="shared" si="5"/>
        <v>31479176</v>
      </c>
      <c r="J32" s="100">
        <f t="shared" si="5"/>
        <v>15185854</v>
      </c>
      <c r="K32" s="100">
        <f t="shared" si="5"/>
        <v>14448670</v>
      </c>
      <c r="L32" s="100">
        <f t="shared" si="5"/>
        <v>11917124</v>
      </c>
      <c r="M32" s="100">
        <f t="shared" si="5"/>
        <v>41551648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73030824</v>
      </c>
      <c r="W32" s="100">
        <f t="shared" si="5"/>
        <v>127715810</v>
      </c>
      <c r="X32" s="100">
        <f t="shared" si="5"/>
        <v>-54684986</v>
      </c>
      <c r="Y32" s="101">
        <f>+IF(W32&lt;&gt;0,(X32/W32)*100,0)</f>
        <v>-42.817710665578524</v>
      </c>
      <c r="Z32" s="102">
        <f t="shared" si="5"/>
        <v>255431619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303922446</v>
      </c>
      <c r="C35" s="19">
        <v>0</v>
      </c>
      <c r="D35" s="59">
        <v>302275463</v>
      </c>
      <c r="E35" s="60">
        <v>302275463</v>
      </c>
      <c r="F35" s="60">
        <v>479556559</v>
      </c>
      <c r="G35" s="60">
        <v>330557311</v>
      </c>
      <c r="H35" s="60">
        <v>355714291</v>
      </c>
      <c r="I35" s="60">
        <v>355714291</v>
      </c>
      <c r="J35" s="60">
        <v>411073173</v>
      </c>
      <c r="K35" s="60">
        <v>488923122</v>
      </c>
      <c r="L35" s="60">
        <v>569243080</v>
      </c>
      <c r="M35" s="60">
        <v>569243080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569243080</v>
      </c>
      <c r="W35" s="60">
        <v>151137732</v>
      </c>
      <c r="X35" s="60">
        <v>418105348</v>
      </c>
      <c r="Y35" s="61">
        <v>276.64</v>
      </c>
      <c r="Z35" s="62">
        <v>302275463</v>
      </c>
    </row>
    <row r="36" spans="1:26" ht="12.75">
      <c r="A36" s="58" t="s">
        <v>57</v>
      </c>
      <c r="B36" s="19">
        <v>3071266624</v>
      </c>
      <c r="C36" s="19">
        <v>0</v>
      </c>
      <c r="D36" s="59">
        <v>3283592361</v>
      </c>
      <c r="E36" s="60">
        <v>3283592361</v>
      </c>
      <c r="F36" s="60">
        <v>3236184381</v>
      </c>
      <c r="G36" s="60">
        <v>3140168124</v>
      </c>
      <c r="H36" s="60">
        <v>3144488289</v>
      </c>
      <c r="I36" s="60">
        <v>3144488289</v>
      </c>
      <c r="J36" s="60">
        <v>3158111680</v>
      </c>
      <c r="K36" s="60">
        <v>3176249285</v>
      </c>
      <c r="L36" s="60">
        <v>3189647232</v>
      </c>
      <c r="M36" s="60">
        <v>3189647232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3189647232</v>
      </c>
      <c r="W36" s="60">
        <v>1641796181</v>
      </c>
      <c r="X36" s="60">
        <v>1547851051</v>
      </c>
      <c r="Y36" s="61">
        <v>94.28</v>
      </c>
      <c r="Z36" s="62">
        <v>3283592361</v>
      </c>
    </row>
    <row r="37" spans="1:26" ht="12.75">
      <c r="A37" s="58" t="s">
        <v>58</v>
      </c>
      <c r="B37" s="19">
        <v>661239121</v>
      </c>
      <c r="C37" s="19">
        <v>0</v>
      </c>
      <c r="D37" s="59">
        <v>594328054</v>
      </c>
      <c r="E37" s="60">
        <v>594328054</v>
      </c>
      <c r="F37" s="60">
        <v>600602486</v>
      </c>
      <c r="G37" s="60">
        <v>626479473</v>
      </c>
      <c r="H37" s="60">
        <v>686062473</v>
      </c>
      <c r="I37" s="60">
        <v>686062473</v>
      </c>
      <c r="J37" s="60">
        <v>741023039</v>
      </c>
      <c r="K37" s="60">
        <v>818520999</v>
      </c>
      <c r="L37" s="60">
        <v>841828872</v>
      </c>
      <c r="M37" s="60">
        <v>841828872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841828872</v>
      </c>
      <c r="W37" s="60">
        <v>297164027</v>
      </c>
      <c r="X37" s="60">
        <v>544664845</v>
      </c>
      <c r="Y37" s="61">
        <v>183.29</v>
      </c>
      <c r="Z37" s="62">
        <v>594328054</v>
      </c>
    </row>
    <row r="38" spans="1:26" ht="12.75">
      <c r="A38" s="58" t="s">
        <v>59</v>
      </c>
      <c r="B38" s="19">
        <v>227578047</v>
      </c>
      <c r="C38" s="19">
        <v>0</v>
      </c>
      <c r="D38" s="59">
        <v>196987997</v>
      </c>
      <c r="E38" s="60">
        <v>196987997</v>
      </c>
      <c r="F38" s="60">
        <v>207415096</v>
      </c>
      <c r="G38" s="60">
        <v>231091750</v>
      </c>
      <c r="H38" s="60">
        <v>229039439</v>
      </c>
      <c r="I38" s="60">
        <v>229039439</v>
      </c>
      <c r="J38" s="60">
        <v>228970927</v>
      </c>
      <c r="K38" s="60">
        <v>228970927</v>
      </c>
      <c r="L38" s="60">
        <v>227913877</v>
      </c>
      <c r="M38" s="60">
        <v>227913877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227913877</v>
      </c>
      <c r="W38" s="60">
        <v>98493999</v>
      </c>
      <c r="X38" s="60">
        <v>129419878</v>
      </c>
      <c r="Y38" s="61">
        <v>131.4</v>
      </c>
      <c r="Z38" s="62">
        <v>196987997</v>
      </c>
    </row>
    <row r="39" spans="1:26" ht="12.75">
      <c r="A39" s="58" t="s">
        <v>60</v>
      </c>
      <c r="B39" s="19">
        <v>2486371902</v>
      </c>
      <c r="C39" s="19">
        <v>0</v>
      </c>
      <c r="D39" s="59">
        <v>2794551773</v>
      </c>
      <c r="E39" s="60">
        <v>2794551773</v>
      </c>
      <c r="F39" s="60">
        <v>2907723359</v>
      </c>
      <c r="G39" s="60">
        <v>2613154212</v>
      </c>
      <c r="H39" s="60">
        <v>2585100669</v>
      </c>
      <c r="I39" s="60">
        <v>2585100669</v>
      </c>
      <c r="J39" s="60">
        <v>2599190886</v>
      </c>
      <c r="K39" s="60">
        <v>2617680481</v>
      </c>
      <c r="L39" s="60">
        <v>2689147563</v>
      </c>
      <c r="M39" s="60">
        <v>2689147563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2689147563</v>
      </c>
      <c r="W39" s="60">
        <v>1397275887</v>
      </c>
      <c r="X39" s="60">
        <v>1291871676</v>
      </c>
      <c r="Y39" s="61">
        <v>92.46</v>
      </c>
      <c r="Z39" s="62">
        <v>2794551773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59493090</v>
      </c>
      <c r="C42" s="19">
        <v>0</v>
      </c>
      <c r="D42" s="59">
        <v>55728995</v>
      </c>
      <c r="E42" s="60">
        <v>55728995</v>
      </c>
      <c r="F42" s="60">
        <v>157126237</v>
      </c>
      <c r="G42" s="60">
        <v>-9215376</v>
      </c>
      <c r="H42" s="60">
        <v>15482965</v>
      </c>
      <c r="I42" s="60">
        <v>163393826</v>
      </c>
      <c r="J42" s="60">
        <v>-31052265</v>
      </c>
      <c r="K42" s="60">
        <v>47729913</v>
      </c>
      <c r="L42" s="60">
        <v>18650396</v>
      </c>
      <c r="M42" s="60">
        <v>35328044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198721870</v>
      </c>
      <c r="W42" s="60">
        <v>67637442</v>
      </c>
      <c r="X42" s="60">
        <v>131084428</v>
      </c>
      <c r="Y42" s="61">
        <v>193.8</v>
      </c>
      <c r="Z42" s="62">
        <v>55728995</v>
      </c>
    </row>
    <row r="43" spans="1:26" ht="12.75">
      <c r="A43" s="58" t="s">
        <v>63</v>
      </c>
      <c r="B43" s="19">
        <v>-170399154</v>
      </c>
      <c r="C43" s="19">
        <v>0</v>
      </c>
      <c r="D43" s="59">
        <v>-255431537</v>
      </c>
      <c r="E43" s="60">
        <v>-255431537</v>
      </c>
      <c r="F43" s="60">
        <v>-11621471</v>
      </c>
      <c r="G43" s="60">
        <v>-14889514</v>
      </c>
      <c r="H43" s="60">
        <v>-4968190</v>
      </c>
      <c r="I43" s="60">
        <v>-31479175</v>
      </c>
      <c r="J43" s="60">
        <v>-15274246</v>
      </c>
      <c r="K43" s="60">
        <v>-14448671</v>
      </c>
      <c r="L43" s="60">
        <v>-11917124</v>
      </c>
      <c r="M43" s="60">
        <v>-41640041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-73119216</v>
      </c>
      <c r="W43" s="60">
        <v>-77036118</v>
      </c>
      <c r="X43" s="60">
        <v>3916902</v>
      </c>
      <c r="Y43" s="61">
        <v>-5.08</v>
      </c>
      <c r="Z43" s="62">
        <v>-255431537</v>
      </c>
    </row>
    <row r="44" spans="1:26" ht="12.75">
      <c r="A44" s="58" t="s">
        <v>64</v>
      </c>
      <c r="B44" s="19">
        <v>-5976606</v>
      </c>
      <c r="C44" s="19">
        <v>0</v>
      </c>
      <c r="D44" s="59">
        <v>-4887532</v>
      </c>
      <c r="E44" s="60">
        <v>-4887532</v>
      </c>
      <c r="F44" s="60">
        <v>0</v>
      </c>
      <c r="G44" s="60">
        <v>0</v>
      </c>
      <c r="H44" s="60">
        <v>-1907605</v>
      </c>
      <c r="I44" s="60">
        <v>-1907605</v>
      </c>
      <c r="J44" s="60">
        <v>0</v>
      </c>
      <c r="K44" s="60">
        <v>0</v>
      </c>
      <c r="L44" s="60">
        <v>-950442</v>
      </c>
      <c r="M44" s="60">
        <v>-950442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-2858047</v>
      </c>
      <c r="W44" s="60">
        <v>-2443766</v>
      </c>
      <c r="X44" s="60">
        <v>-414281</v>
      </c>
      <c r="Y44" s="61">
        <v>16.95</v>
      </c>
      <c r="Z44" s="62">
        <v>-4887532</v>
      </c>
    </row>
    <row r="45" spans="1:26" ht="12.75">
      <c r="A45" s="70" t="s">
        <v>65</v>
      </c>
      <c r="B45" s="22">
        <v>89560930</v>
      </c>
      <c r="C45" s="22">
        <v>0</v>
      </c>
      <c r="D45" s="99">
        <v>-620532746</v>
      </c>
      <c r="E45" s="100">
        <v>-620532746</v>
      </c>
      <c r="F45" s="100">
        <v>200485057</v>
      </c>
      <c r="G45" s="100">
        <v>176380167</v>
      </c>
      <c r="H45" s="100">
        <v>184987337</v>
      </c>
      <c r="I45" s="100">
        <v>184987337</v>
      </c>
      <c r="J45" s="100">
        <v>138660826</v>
      </c>
      <c r="K45" s="100">
        <v>171942068</v>
      </c>
      <c r="L45" s="100">
        <v>177724898</v>
      </c>
      <c r="M45" s="100">
        <v>177724898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177724898</v>
      </c>
      <c r="W45" s="100">
        <v>-427785114</v>
      </c>
      <c r="X45" s="100">
        <v>605510012</v>
      </c>
      <c r="Y45" s="101">
        <v>-141.55</v>
      </c>
      <c r="Z45" s="102">
        <v>-620532746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96476747</v>
      </c>
      <c r="C49" s="52">
        <v>0</v>
      </c>
      <c r="D49" s="129">
        <v>79826234</v>
      </c>
      <c r="E49" s="54">
        <v>66732829</v>
      </c>
      <c r="F49" s="54">
        <v>0</v>
      </c>
      <c r="G49" s="54">
        <v>0</v>
      </c>
      <c r="H49" s="54">
        <v>0</v>
      </c>
      <c r="I49" s="54">
        <v>39852740</v>
      </c>
      <c r="J49" s="54">
        <v>0</v>
      </c>
      <c r="K49" s="54">
        <v>0</v>
      </c>
      <c r="L49" s="54">
        <v>0</v>
      </c>
      <c r="M49" s="54">
        <v>48398565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45040336</v>
      </c>
      <c r="W49" s="54">
        <v>280112535</v>
      </c>
      <c r="X49" s="54">
        <v>1035668529</v>
      </c>
      <c r="Y49" s="54">
        <v>1692108515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136119560</v>
      </c>
      <c r="C51" s="52">
        <v>0</v>
      </c>
      <c r="D51" s="129">
        <v>46765797</v>
      </c>
      <c r="E51" s="54">
        <v>80598537</v>
      </c>
      <c r="F51" s="54">
        <v>0</v>
      </c>
      <c r="G51" s="54">
        <v>0</v>
      </c>
      <c r="H51" s="54">
        <v>0</v>
      </c>
      <c r="I51" s="54">
        <v>91174164</v>
      </c>
      <c r="J51" s="54">
        <v>0</v>
      </c>
      <c r="K51" s="54">
        <v>0</v>
      </c>
      <c r="L51" s="54">
        <v>0</v>
      </c>
      <c r="M51" s="54">
        <v>37079579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326125</v>
      </c>
      <c r="W51" s="54">
        <v>36204494</v>
      </c>
      <c r="X51" s="54">
        <v>12414635</v>
      </c>
      <c r="Y51" s="54">
        <v>440682891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70.59045575297756</v>
      </c>
      <c r="C58" s="5">
        <f>IF(C67=0,0,+(C76/C67)*100)</f>
        <v>0</v>
      </c>
      <c r="D58" s="6">
        <f aca="true" t="shared" si="6" ref="D58:Z58">IF(D67=0,0,+(D76/D67)*100)</f>
        <v>74.99999807214752</v>
      </c>
      <c r="E58" s="7">
        <f t="shared" si="6"/>
        <v>74.99999807214752</v>
      </c>
      <c r="F58" s="7">
        <f t="shared" si="6"/>
        <v>59.11259178364401</v>
      </c>
      <c r="G58" s="7">
        <f t="shared" si="6"/>
        <v>67.40849276012628</v>
      </c>
      <c r="H58" s="7">
        <f t="shared" si="6"/>
        <v>83.3560939988925</v>
      </c>
      <c r="I58" s="7">
        <f t="shared" si="6"/>
        <v>69.59125149546051</v>
      </c>
      <c r="J58" s="7">
        <f t="shared" si="6"/>
        <v>68.97451147169379</v>
      </c>
      <c r="K58" s="7">
        <f t="shared" si="6"/>
        <v>62.86827712108839</v>
      </c>
      <c r="L58" s="7">
        <f t="shared" si="6"/>
        <v>60.909629322004314</v>
      </c>
      <c r="M58" s="7">
        <f t="shared" si="6"/>
        <v>64.1126278968081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66.65776996515176</v>
      </c>
      <c r="W58" s="7">
        <f t="shared" si="6"/>
        <v>75.00000032130876</v>
      </c>
      <c r="X58" s="7">
        <f t="shared" si="6"/>
        <v>0</v>
      </c>
      <c r="Y58" s="7">
        <f t="shared" si="6"/>
        <v>0</v>
      </c>
      <c r="Z58" s="8">
        <f t="shared" si="6"/>
        <v>74.99999807214752</v>
      </c>
    </row>
    <row r="59" spans="1:26" ht="12.75">
      <c r="A59" s="37" t="s">
        <v>31</v>
      </c>
      <c r="B59" s="9">
        <f aca="true" t="shared" si="7" ref="B59:Z66">IF(B68=0,0,+(B77/B68)*100)</f>
        <v>91.58653673343603</v>
      </c>
      <c r="C59" s="9">
        <f t="shared" si="7"/>
        <v>0</v>
      </c>
      <c r="D59" s="2">
        <f t="shared" si="7"/>
        <v>74.9999093782702</v>
      </c>
      <c r="E59" s="10">
        <f t="shared" si="7"/>
        <v>74.9999093782702</v>
      </c>
      <c r="F59" s="10">
        <f t="shared" si="7"/>
        <v>71.13956460409167</v>
      </c>
      <c r="G59" s="10">
        <f t="shared" si="7"/>
        <v>76.64889571197983</v>
      </c>
      <c r="H59" s="10">
        <f t="shared" si="7"/>
        <v>124.94992477110361</v>
      </c>
      <c r="I59" s="10">
        <f t="shared" si="7"/>
        <v>90.94612080311346</v>
      </c>
      <c r="J59" s="10">
        <f t="shared" si="7"/>
        <v>75.12451229627796</v>
      </c>
      <c r="K59" s="10">
        <f t="shared" si="7"/>
        <v>69.58610847880477</v>
      </c>
      <c r="L59" s="10">
        <f t="shared" si="7"/>
        <v>90.75230891620984</v>
      </c>
      <c r="M59" s="10">
        <f t="shared" si="7"/>
        <v>78.59439458483777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84.82244679404566</v>
      </c>
      <c r="W59" s="10">
        <f t="shared" si="7"/>
        <v>75.0000032364944</v>
      </c>
      <c r="X59" s="10">
        <f t="shared" si="7"/>
        <v>0</v>
      </c>
      <c r="Y59" s="10">
        <f t="shared" si="7"/>
        <v>0</v>
      </c>
      <c r="Z59" s="11">
        <f t="shared" si="7"/>
        <v>74.9999093782702</v>
      </c>
    </row>
    <row r="60" spans="1:26" ht="12.75">
      <c r="A60" s="38" t="s">
        <v>32</v>
      </c>
      <c r="B60" s="12">
        <f t="shared" si="7"/>
        <v>66.99999992236036</v>
      </c>
      <c r="C60" s="12">
        <f t="shared" si="7"/>
        <v>0</v>
      </c>
      <c r="D60" s="3">
        <f t="shared" si="7"/>
        <v>75.00002289059364</v>
      </c>
      <c r="E60" s="13">
        <f t="shared" si="7"/>
        <v>75.00002289059364</v>
      </c>
      <c r="F60" s="13">
        <f t="shared" si="7"/>
        <v>63.702067319491874</v>
      </c>
      <c r="G60" s="13">
        <f t="shared" si="7"/>
        <v>74.58887646742181</v>
      </c>
      <c r="H60" s="13">
        <f t="shared" si="7"/>
        <v>72.59657532354919</v>
      </c>
      <c r="I60" s="13">
        <f t="shared" si="7"/>
        <v>70.35516852361076</v>
      </c>
      <c r="J60" s="13">
        <f t="shared" si="7"/>
        <v>76.95379175618115</v>
      </c>
      <c r="K60" s="13">
        <f t="shared" si="7"/>
        <v>68.83820907400013</v>
      </c>
      <c r="L60" s="13">
        <f t="shared" si="7"/>
        <v>71.19906014446312</v>
      </c>
      <c r="M60" s="13">
        <f t="shared" si="7"/>
        <v>72.19572546408493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71.32058128750651</v>
      </c>
      <c r="W60" s="13">
        <f t="shared" si="7"/>
        <v>75</v>
      </c>
      <c r="X60" s="13">
        <f t="shared" si="7"/>
        <v>0</v>
      </c>
      <c r="Y60" s="13">
        <f t="shared" si="7"/>
        <v>0</v>
      </c>
      <c r="Z60" s="14">
        <f t="shared" si="7"/>
        <v>75.00002289059364</v>
      </c>
    </row>
    <row r="61" spans="1:26" ht="12.75">
      <c r="A61" s="39" t="s">
        <v>103</v>
      </c>
      <c r="B61" s="12">
        <f t="shared" si="7"/>
        <v>66.99999999597816</v>
      </c>
      <c r="C61" s="12">
        <f t="shared" si="7"/>
        <v>0</v>
      </c>
      <c r="D61" s="3">
        <f t="shared" si="7"/>
        <v>74.99993642837049</v>
      </c>
      <c r="E61" s="13">
        <f t="shared" si="7"/>
        <v>74.99993642837049</v>
      </c>
      <c r="F61" s="13">
        <f t="shared" si="7"/>
        <v>82.68842428736974</v>
      </c>
      <c r="G61" s="13">
        <f t="shared" si="7"/>
        <v>101.64902934165755</v>
      </c>
      <c r="H61" s="13">
        <f t="shared" si="7"/>
        <v>105.75362388882436</v>
      </c>
      <c r="I61" s="13">
        <f t="shared" si="7"/>
        <v>96.68578348019652</v>
      </c>
      <c r="J61" s="13">
        <f t="shared" si="7"/>
        <v>121.64204524238636</v>
      </c>
      <c r="K61" s="13">
        <f t="shared" si="7"/>
        <v>75.2891947298571</v>
      </c>
      <c r="L61" s="13">
        <f t="shared" si="7"/>
        <v>98.7438389454297</v>
      </c>
      <c r="M61" s="13">
        <f t="shared" si="7"/>
        <v>96.50533660310101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96.59521031535579</v>
      </c>
      <c r="W61" s="13">
        <f t="shared" si="7"/>
        <v>75.00000109606351</v>
      </c>
      <c r="X61" s="13">
        <f t="shared" si="7"/>
        <v>0</v>
      </c>
      <c r="Y61" s="13">
        <f t="shared" si="7"/>
        <v>0</v>
      </c>
      <c r="Z61" s="14">
        <f t="shared" si="7"/>
        <v>74.99993642837049</v>
      </c>
    </row>
    <row r="62" spans="1:26" ht="12.75">
      <c r="A62" s="39" t="s">
        <v>104</v>
      </c>
      <c r="B62" s="12">
        <f t="shared" si="7"/>
        <v>66.99999985361411</v>
      </c>
      <c r="C62" s="12">
        <f t="shared" si="7"/>
        <v>0</v>
      </c>
      <c r="D62" s="3">
        <f t="shared" si="7"/>
        <v>75.00006734304479</v>
      </c>
      <c r="E62" s="13">
        <f t="shared" si="7"/>
        <v>75.00006734304479</v>
      </c>
      <c r="F62" s="13">
        <f t="shared" si="7"/>
        <v>55.13875180398201</v>
      </c>
      <c r="G62" s="13">
        <f t="shared" si="7"/>
        <v>64.87317216160649</v>
      </c>
      <c r="H62" s="13">
        <f t="shared" si="7"/>
        <v>64.96312820262298</v>
      </c>
      <c r="I62" s="13">
        <f t="shared" si="7"/>
        <v>61.77550106106563</v>
      </c>
      <c r="J62" s="13">
        <f t="shared" si="7"/>
        <v>52.444522580209785</v>
      </c>
      <c r="K62" s="13">
        <f t="shared" si="7"/>
        <v>72.59339393474548</v>
      </c>
      <c r="L62" s="13">
        <f t="shared" si="7"/>
        <v>64.78420928982543</v>
      </c>
      <c r="M62" s="13">
        <f t="shared" si="7"/>
        <v>63.447920747640794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62.695628525740624</v>
      </c>
      <c r="W62" s="13">
        <f t="shared" si="7"/>
        <v>74.99999897965178</v>
      </c>
      <c r="X62" s="13">
        <f t="shared" si="7"/>
        <v>0</v>
      </c>
      <c r="Y62" s="13">
        <f t="shared" si="7"/>
        <v>0</v>
      </c>
      <c r="Z62" s="14">
        <f t="shared" si="7"/>
        <v>75.00006734304479</v>
      </c>
    </row>
    <row r="63" spans="1:26" ht="12.75">
      <c r="A63" s="39" t="s">
        <v>105</v>
      </c>
      <c r="B63" s="12">
        <f t="shared" si="7"/>
        <v>67.00000026081865</v>
      </c>
      <c r="C63" s="12">
        <f t="shared" si="7"/>
        <v>0</v>
      </c>
      <c r="D63" s="3">
        <f t="shared" si="7"/>
        <v>75.00078377449296</v>
      </c>
      <c r="E63" s="13">
        <f t="shared" si="7"/>
        <v>75.00078377449296</v>
      </c>
      <c r="F63" s="13">
        <f t="shared" si="7"/>
        <v>39.24399012357885</v>
      </c>
      <c r="G63" s="13">
        <f t="shared" si="7"/>
        <v>28.579899199525645</v>
      </c>
      <c r="H63" s="13">
        <f t="shared" si="7"/>
        <v>26.481687903658095</v>
      </c>
      <c r="I63" s="13">
        <f t="shared" si="7"/>
        <v>31.295033143328112</v>
      </c>
      <c r="J63" s="13">
        <f t="shared" si="7"/>
        <v>56.05345363389424</v>
      </c>
      <c r="K63" s="13">
        <f t="shared" si="7"/>
        <v>41.07807190280375</v>
      </c>
      <c r="L63" s="13">
        <f t="shared" si="7"/>
        <v>42.63385571248974</v>
      </c>
      <c r="M63" s="13">
        <f t="shared" si="7"/>
        <v>46.491927242654995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39.238132570540664</v>
      </c>
      <c r="W63" s="13">
        <f t="shared" si="7"/>
        <v>75</v>
      </c>
      <c r="X63" s="13">
        <f t="shared" si="7"/>
        <v>0</v>
      </c>
      <c r="Y63" s="13">
        <f t="shared" si="7"/>
        <v>0</v>
      </c>
      <c r="Z63" s="14">
        <f t="shared" si="7"/>
        <v>75.00078377449296</v>
      </c>
    </row>
    <row r="64" spans="1:26" ht="12.75">
      <c r="A64" s="39" t="s">
        <v>106</v>
      </c>
      <c r="B64" s="12">
        <f t="shared" si="7"/>
        <v>66.99999967680355</v>
      </c>
      <c r="C64" s="12">
        <f t="shared" si="7"/>
        <v>0</v>
      </c>
      <c r="D64" s="3">
        <f t="shared" si="7"/>
        <v>74.99982557244729</v>
      </c>
      <c r="E64" s="13">
        <f t="shared" si="7"/>
        <v>74.99982557244729</v>
      </c>
      <c r="F64" s="13">
        <f t="shared" si="7"/>
        <v>49.30244993153714</v>
      </c>
      <c r="G64" s="13">
        <f t="shared" si="7"/>
        <v>33.738085836540726</v>
      </c>
      <c r="H64" s="13">
        <f t="shared" si="7"/>
        <v>26.76927426503089</v>
      </c>
      <c r="I64" s="13">
        <f t="shared" si="7"/>
        <v>36.62673092078564</v>
      </c>
      <c r="J64" s="13">
        <f t="shared" si="7"/>
        <v>55.54853958899161</v>
      </c>
      <c r="K64" s="13">
        <f t="shared" si="7"/>
        <v>40.29265224572121</v>
      </c>
      <c r="L64" s="13">
        <f t="shared" si="7"/>
        <v>37.88842112914254</v>
      </c>
      <c r="M64" s="13">
        <f t="shared" si="7"/>
        <v>44.465559630368965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40.50928025825623</v>
      </c>
      <c r="W64" s="13">
        <f t="shared" si="7"/>
        <v>75</v>
      </c>
      <c r="X64" s="13">
        <f t="shared" si="7"/>
        <v>0</v>
      </c>
      <c r="Y64" s="13">
        <f t="shared" si="7"/>
        <v>0</v>
      </c>
      <c r="Z64" s="14">
        <f t="shared" si="7"/>
        <v>74.99982557244729</v>
      </c>
    </row>
    <row r="65" spans="1:26" ht="12.75">
      <c r="A65" s="39" t="s">
        <v>107</v>
      </c>
      <c r="B65" s="12">
        <f t="shared" si="7"/>
        <v>66.9999991938754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66.99999960932008</v>
      </c>
      <c r="C66" s="15">
        <f t="shared" si="7"/>
        <v>0</v>
      </c>
      <c r="D66" s="4">
        <f t="shared" si="7"/>
        <v>75</v>
      </c>
      <c r="E66" s="16">
        <f t="shared" si="7"/>
        <v>75</v>
      </c>
      <c r="F66" s="16">
        <f t="shared" si="7"/>
        <v>4.498725271351858</v>
      </c>
      <c r="G66" s="16">
        <f t="shared" si="7"/>
        <v>3.5808707728206346</v>
      </c>
      <c r="H66" s="16">
        <f t="shared" si="7"/>
        <v>313.76000771679367</v>
      </c>
      <c r="I66" s="16">
        <f t="shared" si="7"/>
        <v>5.515063317997871</v>
      </c>
      <c r="J66" s="16">
        <f t="shared" si="7"/>
        <v>3.3976196529219767</v>
      </c>
      <c r="K66" s="16">
        <f t="shared" si="7"/>
        <v>3.528438617811508</v>
      </c>
      <c r="L66" s="16">
        <f t="shared" si="7"/>
        <v>1.719032461684904</v>
      </c>
      <c r="M66" s="16">
        <f t="shared" si="7"/>
        <v>2.5803102789456944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3.523915699318763</v>
      </c>
      <c r="W66" s="16">
        <f t="shared" si="7"/>
        <v>74.9999967743463</v>
      </c>
      <c r="X66" s="16">
        <f t="shared" si="7"/>
        <v>0</v>
      </c>
      <c r="Y66" s="16">
        <f t="shared" si="7"/>
        <v>0</v>
      </c>
      <c r="Z66" s="17">
        <f t="shared" si="7"/>
        <v>75</v>
      </c>
    </row>
    <row r="67" spans="1:26" ht="12.75" hidden="1">
      <c r="A67" s="41" t="s">
        <v>287</v>
      </c>
      <c r="B67" s="24">
        <v>843953806</v>
      </c>
      <c r="C67" s="24"/>
      <c r="D67" s="25">
        <v>933681400</v>
      </c>
      <c r="E67" s="26">
        <v>933681400</v>
      </c>
      <c r="F67" s="26">
        <v>81362127</v>
      </c>
      <c r="G67" s="26">
        <v>83830744</v>
      </c>
      <c r="H67" s="26">
        <v>75231397</v>
      </c>
      <c r="I67" s="26">
        <v>240424268</v>
      </c>
      <c r="J67" s="26">
        <v>87012870</v>
      </c>
      <c r="K67" s="26">
        <v>94876244</v>
      </c>
      <c r="L67" s="26">
        <v>95219248</v>
      </c>
      <c r="M67" s="26">
        <v>277108362</v>
      </c>
      <c r="N67" s="26"/>
      <c r="O67" s="26"/>
      <c r="P67" s="26"/>
      <c r="Q67" s="26"/>
      <c r="R67" s="26"/>
      <c r="S67" s="26"/>
      <c r="T67" s="26"/>
      <c r="U67" s="26"/>
      <c r="V67" s="26">
        <v>517532630</v>
      </c>
      <c r="W67" s="26">
        <v>466840686</v>
      </c>
      <c r="X67" s="26"/>
      <c r="Y67" s="25"/>
      <c r="Z67" s="27">
        <v>933681400</v>
      </c>
    </row>
    <row r="68" spans="1:26" ht="12.75" hidden="1">
      <c r="A68" s="37" t="s">
        <v>31</v>
      </c>
      <c r="B68" s="19">
        <v>123245454</v>
      </c>
      <c r="C68" s="19"/>
      <c r="D68" s="20">
        <v>185386000</v>
      </c>
      <c r="E68" s="21">
        <v>185386000</v>
      </c>
      <c r="F68" s="21">
        <v>14930641</v>
      </c>
      <c r="G68" s="21">
        <v>15179826</v>
      </c>
      <c r="H68" s="21">
        <v>15079312</v>
      </c>
      <c r="I68" s="21">
        <v>45189779</v>
      </c>
      <c r="J68" s="21">
        <v>14656183</v>
      </c>
      <c r="K68" s="21">
        <v>14700881</v>
      </c>
      <c r="L68" s="21">
        <v>15075363</v>
      </c>
      <c r="M68" s="21">
        <v>44432427</v>
      </c>
      <c r="N68" s="21"/>
      <c r="O68" s="21"/>
      <c r="P68" s="21"/>
      <c r="Q68" s="21"/>
      <c r="R68" s="21"/>
      <c r="S68" s="21"/>
      <c r="T68" s="21"/>
      <c r="U68" s="21"/>
      <c r="V68" s="21">
        <v>89622206</v>
      </c>
      <c r="W68" s="21">
        <v>92692884</v>
      </c>
      <c r="X68" s="21"/>
      <c r="Y68" s="20"/>
      <c r="Z68" s="23">
        <v>185386000</v>
      </c>
    </row>
    <row r="69" spans="1:26" ht="12.75" hidden="1">
      <c r="A69" s="38" t="s">
        <v>32</v>
      </c>
      <c r="B69" s="19">
        <v>631120947</v>
      </c>
      <c r="C69" s="19"/>
      <c r="D69" s="20">
        <v>655291000</v>
      </c>
      <c r="E69" s="21">
        <v>655291000</v>
      </c>
      <c r="F69" s="21">
        <v>58248568</v>
      </c>
      <c r="G69" s="21">
        <v>59733506</v>
      </c>
      <c r="H69" s="21">
        <v>60069149</v>
      </c>
      <c r="I69" s="21">
        <v>178051223</v>
      </c>
      <c r="J69" s="21">
        <v>63282128</v>
      </c>
      <c r="K69" s="21">
        <v>71334427</v>
      </c>
      <c r="L69" s="21">
        <v>61800136</v>
      </c>
      <c r="M69" s="21">
        <v>196416691</v>
      </c>
      <c r="N69" s="21"/>
      <c r="O69" s="21"/>
      <c r="P69" s="21"/>
      <c r="Q69" s="21"/>
      <c r="R69" s="21"/>
      <c r="S69" s="21"/>
      <c r="T69" s="21"/>
      <c r="U69" s="21"/>
      <c r="V69" s="21">
        <v>374467914</v>
      </c>
      <c r="W69" s="21">
        <v>327645600</v>
      </c>
      <c r="X69" s="21"/>
      <c r="Y69" s="20"/>
      <c r="Z69" s="23">
        <v>655291000</v>
      </c>
    </row>
    <row r="70" spans="1:26" ht="12.75" hidden="1">
      <c r="A70" s="39" t="s">
        <v>103</v>
      </c>
      <c r="B70" s="19">
        <v>248642303</v>
      </c>
      <c r="C70" s="19"/>
      <c r="D70" s="20">
        <v>273707000</v>
      </c>
      <c r="E70" s="21">
        <v>273707000</v>
      </c>
      <c r="F70" s="21">
        <v>22664488</v>
      </c>
      <c r="G70" s="21">
        <v>25132118</v>
      </c>
      <c r="H70" s="21">
        <v>21229542</v>
      </c>
      <c r="I70" s="21">
        <v>69026148</v>
      </c>
      <c r="J70" s="21">
        <v>21906802</v>
      </c>
      <c r="K70" s="21">
        <v>28026185</v>
      </c>
      <c r="L70" s="21">
        <v>19630365</v>
      </c>
      <c r="M70" s="21">
        <v>69563352</v>
      </c>
      <c r="N70" s="21"/>
      <c r="O70" s="21"/>
      <c r="P70" s="21"/>
      <c r="Q70" s="21"/>
      <c r="R70" s="21"/>
      <c r="S70" s="21"/>
      <c r="T70" s="21"/>
      <c r="U70" s="21"/>
      <c r="V70" s="21">
        <v>138589500</v>
      </c>
      <c r="W70" s="21">
        <v>136853382</v>
      </c>
      <c r="X70" s="21"/>
      <c r="Y70" s="20"/>
      <c r="Z70" s="23">
        <v>273707000</v>
      </c>
    </row>
    <row r="71" spans="1:26" ht="12.75" hidden="1">
      <c r="A71" s="39" t="s">
        <v>104</v>
      </c>
      <c r="B71" s="19">
        <v>266419117</v>
      </c>
      <c r="C71" s="19"/>
      <c r="D71" s="20">
        <v>294017000</v>
      </c>
      <c r="E71" s="21">
        <v>294017000</v>
      </c>
      <c r="F71" s="21">
        <v>24885226</v>
      </c>
      <c r="G71" s="21">
        <v>24289620</v>
      </c>
      <c r="H71" s="21">
        <v>28207738</v>
      </c>
      <c r="I71" s="21">
        <v>77382584</v>
      </c>
      <c r="J71" s="21">
        <v>30852282</v>
      </c>
      <c r="K71" s="21">
        <v>32555567</v>
      </c>
      <c r="L71" s="21">
        <v>31238671</v>
      </c>
      <c r="M71" s="21">
        <v>94646520</v>
      </c>
      <c r="N71" s="21"/>
      <c r="O71" s="21"/>
      <c r="P71" s="21"/>
      <c r="Q71" s="21"/>
      <c r="R71" s="21"/>
      <c r="S71" s="21"/>
      <c r="T71" s="21"/>
      <c r="U71" s="21"/>
      <c r="V71" s="21">
        <v>172029104</v>
      </c>
      <c r="W71" s="21">
        <v>147008634</v>
      </c>
      <c r="X71" s="21"/>
      <c r="Y71" s="20"/>
      <c r="Z71" s="23">
        <v>294017000</v>
      </c>
    </row>
    <row r="72" spans="1:26" ht="12.75" hidden="1">
      <c r="A72" s="39" t="s">
        <v>105</v>
      </c>
      <c r="B72" s="19">
        <v>49843061</v>
      </c>
      <c r="C72" s="19"/>
      <c r="D72" s="20">
        <v>29090000</v>
      </c>
      <c r="E72" s="21">
        <v>29090000</v>
      </c>
      <c r="F72" s="21">
        <v>4369599</v>
      </c>
      <c r="G72" s="21">
        <v>4428749</v>
      </c>
      <c r="H72" s="21">
        <v>4717947</v>
      </c>
      <c r="I72" s="21">
        <v>13516295</v>
      </c>
      <c r="J72" s="21">
        <v>4829681</v>
      </c>
      <c r="K72" s="21">
        <v>4955829</v>
      </c>
      <c r="L72" s="21">
        <v>5015195</v>
      </c>
      <c r="M72" s="21">
        <v>14800705</v>
      </c>
      <c r="N72" s="21"/>
      <c r="O72" s="21"/>
      <c r="P72" s="21"/>
      <c r="Q72" s="21"/>
      <c r="R72" s="21"/>
      <c r="S72" s="21"/>
      <c r="T72" s="21"/>
      <c r="U72" s="21"/>
      <c r="V72" s="21">
        <v>28317000</v>
      </c>
      <c r="W72" s="21">
        <v>14545152</v>
      </c>
      <c r="X72" s="21"/>
      <c r="Y72" s="20"/>
      <c r="Z72" s="23">
        <v>29090000</v>
      </c>
    </row>
    <row r="73" spans="1:26" ht="12.75" hidden="1">
      <c r="A73" s="39" t="s">
        <v>106</v>
      </c>
      <c r="B73" s="19">
        <v>64975963</v>
      </c>
      <c r="C73" s="19"/>
      <c r="D73" s="20">
        <v>58477000</v>
      </c>
      <c r="E73" s="21">
        <v>58477000</v>
      </c>
      <c r="F73" s="21">
        <v>5939717</v>
      </c>
      <c r="G73" s="21">
        <v>5883019</v>
      </c>
      <c r="H73" s="21">
        <v>5913922</v>
      </c>
      <c r="I73" s="21">
        <v>17736658</v>
      </c>
      <c r="J73" s="21">
        <v>5693363</v>
      </c>
      <c r="K73" s="21">
        <v>5796846</v>
      </c>
      <c r="L73" s="21">
        <v>5915905</v>
      </c>
      <c r="M73" s="21">
        <v>17406114</v>
      </c>
      <c r="N73" s="21"/>
      <c r="O73" s="21"/>
      <c r="P73" s="21"/>
      <c r="Q73" s="21"/>
      <c r="R73" s="21"/>
      <c r="S73" s="21"/>
      <c r="T73" s="21"/>
      <c r="U73" s="21"/>
      <c r="V73" s="21">
        <v>35142772</v>
      </c>
      <c r="W73" s="21">
        <v>29238432</v>
      </c>
      <c r="X73" s="21"/>
      <c r="Y73" s="20"/>
      <c r="Z73" s="23">
        <v>58477000</v>
      </c>
    </row>
    <row r="74" spans="1:26" ht="12.75" hidden="1">
      <c r="A74" s="39" t="s">
        <v>107</v>
      </c>
      <c r="B74" s="19">
        <v>1240503</v>
      </c>
      <c r="C74" s="19"/>
      <c r="D74" s="20"/>
      <c r="E74" s="21"/>
      <c r="F74" s="21">
        <v>389538</v>
      </c>
      <c r="G74" s="21"/>
      <c r="H74" s="21"/>
      <c r="I74" s="21">
        <v>389538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389538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89587405</v>
      </c>
      <c r="C75" s="28"/>
      <c r="D75" s="29">
        <v>93004400</v>
      </c>
      <c r="E75" s="30">
        <v>93004400</v>
      </c>
      <c r="F75" s="30">
        <v>8182918</v>
      </c>
      <c r="G75" s="30">
        <v>8917412</v>
      </c>
      <c r="H75" s="30">
        <v>82936</v>
      </c>
      <c r="I75" s="30">
        <v>17183266</v>
      </c>
      <c r="J75" s="30">
        <v>9074559</v>
      </c>
      <c r="K75" s="30">
        <v>8840936</v>
      </c>
      <c r="L75" s="30">
        <v>18343749</v>
      </c>
      <c r="M75" s="30">
        <v>36259244</v>
      </c>
      <c r="N75" s="30"/>
      <c r="O75" s="30"/>
      <c r="P75" s="30"/>
      <c r="Q75" s="30"/>
      <c r="R75" s="30"/>
      <c r="S75" s="30"/>
      <c r="T75" s="30"/>
      <c r="U75" s="30"/>
      <c r="V75" s="30">
        <v>53442510</v>
      </c>
      <c r="W75" s="30">
        <v>46502202</v>
      </c>
      <c r="X75" s="30"/>
      <c r="Y75" s="29"/>
      <c r="Z75" s="31">
        <v>93004400</v>
      </c>
    </row>
    <row r="76" spans="1:26" ht="12.75" hidden="1">
      <c r="A76" s="42" t="s">
        <v>288</v>
      </c>
      <c r="B76" s="32">
        <v>595750838</v>
      </c>
      <c r="C76" s="32"/>
      <c r="D76" s="33">
        <v>700261032</v>
      </c>
      <c r="E76" s="34">
        <v>700261032</v>
      </c>
      <c r="F76" s="34">
        <v>48095262</v>
      </c>
      <c r="G76" s="34">
        <v>56509041</v>
      </c>
      <c r="H76" s="34">
        <v>62709954</v>
      </c>
      <c r="I76" s="34">
        <v>167314257</v>
      </c>
      <c r="J76" s="34">
        <v>60016702</v>
      </c>
      <c r="K76" s="34">
        <v>59647060</v>
      </c>
      <c r="L76" s="34">
        <v>57997691</v>
      </c>
      <c r="M76" s="34">
        <v>177661453</v>
      </c>
      <c r="N76" s="34"/>
      <c r="O76" s="34"/>
      <c r="P76" s="34"/>
      <c r="Q76" s="34"/>
      <c r="R76" s="34"/>
      <c r="S76" s="34"/>
      <c r="T76" s="34"/>
      <c r="U76" s="34"/>
      <c r="V76" s="34">
        <v>344975710</v>
      </c>
      <c r="W76" s="34">
        <v>350130516</v>
      </c>
      <c r="X76" s="34"/>
      <c r="Y76" s="33"/>
      <c r="Z76" s="35">
        <v>700261032</v>
      </c>
    </row>
    <row r="77" spans="1:26" ht="12.75" hidden="1">
      <c r="A77" s="37" t="s">
        <v>31</v>
      </c>
      <c r="B77" s="19">
        <v>112876243</v>
      </c>
      <c r="C77" s="19"/>
      <c r="D77" s="20">
        <v>139039332</v>
      </c>
      <c r="E77" s="21">
        <v>139039332</v>
      </c>
      <c r="F77" s="21">
        <v>10621593</v>
      </c>
      <c r="G77" s="21">
        <v>11635169</v>
      </c>
      <c r="H77" s="21">
        <v>18841589</v>
      </c>
      <c r="I77" s="21">
        <v>41098351</v>
      </c>
      <c r="J77" s="21">
        <v>11010386</v>
      </c>
      <c r="K77" s="21">
        <v>10229771</v>
      </c>
      <c r="L77" s="21">
        <v>13681240</v>
      </c>
      <c r="M77" s="21">
        <v>34921397</v>
      </c>
      <c r="N77" s="21"/>
      <c r="O77" s="21"/>
      <c r="P77" s="21"/>
      <c r="Q77" s="21"/>
      <c r="R77" s="21"/>
      <c r="S77" s="21"/>
      <c r="T77" s="21"/>
      <c r="U77" s="21"/>
      <c r="V77" s="21">
        <v>76019748</v>
      </c>
      <c r="W77" s="21">
        <v>69519666</v>
      </c>
      <c r="X77" s="21"/>
      <c r="Y77" s="20"/>
      <c r="Z77" s="23">
        <v>139039332</v>
      </c>
    </row>
    <row r="78" spans="1:26" ht="12.75" hidden="1">
      <c r="A78" s="38" t="s">
        <v>32</v>
      </c>
      <c r="B78" s="19">
        <v>422851034</v>
      </c>
      <c r="C78" s="19"/>
      <c r="D78" s="20">
        <v>491468400</v>
      </c>
      <c r="E78" s="21">
        <v>491468400</v>
      </c>
      <c r="F78" s="21">
        <v>37105542</v>
      </c>
      <c r="G78" s="21">
        <v>44554551</v>
      </c>
      <c r="H78" s="21">
        <v>43608145</v>
      </c>
      <c r="I78" s="21">
        <v>125268238</v>
      </c>
      <c r="J78" s="21">
        <v>48697997</v>
      </c>
      <c r="K78" s="21">
        <v>49105342</v>
      </c>
      <c r="L78" s="21">
        <v>44001116</v>
      </c>
      <c r="M78" s="21">
        <v>141804455</v>
      </c>
      <c r="N78" s="21"/>
      <c r="O78" s="21"/>
      <c r="P78" s="21"/>
      <c r="Q78" s="21"/>
      <c r="R78" s="21"/>
      <c r="S78" s="21"/>
      <c r="T78" s="21"/>
      <c r="U78" s="21"/>
      <c r="V78" s="21">
        <v>267072693</v>
      </c>
      <c r="W78" s="21">
        <v>245734200</v>
      </c>
      <c r="X78" s="21"/>
      <c r="Y78" s="20"/>
      <c r="Z78" s="23">
        <v>491468400</v>
      </c>
    </row>
    <row r="79" spans="1:26" ht="12.75" hidden="1">
      <c r="A79" s="39" t="s">
        <v>103</v>
      </c>
      <c r="B79" s="19">
        <v>166590343</v>
      </c>
      <c r="C79" s="19"/>
      <c r="D79" s="20">
        <v>205280076</v>
      </c>
      <c r="E79" s="21">
        <v>205280076</v>
      </c>
      <c r="F79" s="21">
        <v>18740908</v>
      </c>
      <c r="G79" s="21">
        <v>25546554</v>
      </c>
      <c r="H79" s="21">
        <v>22451010</v>
      </c>
      <c r="I79" s="21">
        <v>66738472</v>
      </c>
      <c r="J79" s="21">
        <v>26647882</v>
      </c>
      <c r="K79" s="21">
        <v>21100689</v>
      </c>
      <c r="L79" s="21">
        <v>19383776</v>
      </c>
      <c r="M79" s="21">
        <v>67132347</v>
      </c>
      <c r="N79" s="21"/>
      <c r="O79" s="21"/>
      <c r="P79" s="21"/>
      <c r="Q79" s="21"/>
      <c r="R79" s="21"/>
      <c r="S79" s="21"/>
      <c r="T79" s="21"/>
      <c r="U79" s="21"/>
      <c r="V79" s="21">
        <v>133870819</v>
      </c>
      <c r="W79" s="21">
        <v>102640038</v>
      </c>
      <c r="X79" s="21"/>
      <c r="Y79" s="20"/>
      <c r="Z79" s="23">
        <v>205280076</v>
      </c>
    </row>
    <row r="80" spans="1:26" ht="12.75" hidden="1">
      <c r="A80" s="39" t="s">
        <v>104</v>
      </c>
      <c r="B80" s="19">
        <v>178500808</v>
      </c>
      <c r="C80" s="19"/>
      <c r="D80" s="20">
        <v>220512948</v>
      </c>
      <c r="E80" s="21">
        <v>220512948</v>
      </c>
      <c r="F80" s="21">
        <v>13721403</v>
      </c>
      <c r="G80" s="21">
        <v>15757447</v>
      </c>
      <c r="H80" s="21">
        <v>18324629</v>
      </c>
      <c r="I80" s="21">
        <v>47803479</v>
      </c>
      <c r="J80" s="21">
        <v>16180332</v>
      </c>
      <c r="K80" s="21">
        <v>23633191</v>
      </c>
      <c r="L80" s="21">
        <v>20237726</v>
      </c>
      <c r="M80" s="21">
        <v>60051249</v>
      </c>
      <c r="N80" s="21"/>
      <c r="O80" s="21"/>
      <c r="P80" s="21"/>
      <c r="Q80" s="21"/>
      <c r="R80" s="21"/>
      <c r="S80" s="21"/>
      <c r="T80" s="21"/>
      <c r="U80" s="21"/>
      <c r="V80" s="21">
        <v>107854728</v>
      </c>
      <c r="W80" s="21">
        <v>110256474</v>
      </c>
      <c r="X80" s="21"/>
      <c r="Y80" s="20"/>
      <c r="Z80" s="23">
        <v>220512948</v>
      </c>
    </row>
    <row r="81" spans="1:26" ht="12.75" hidden="1">
      <c r="A81" s="39" t="s">
        <v>105</v>
      </c>
      <c r="B81" s="19">
        <v>33394851</v>
      </c>
      <c r="C81" s="19"/>
      <c r="D81" s="20">
        <v>21817728</v>
      </c>
      <c r="E81" s="21">
        <v>21817728</v>
      </c>
      <c r="F81" s="21">
        <v>1714805</v>
      </c>
      <c r="G81" s="21">
        <v>1265732</v>
      </c>
      <c r="H81" s="21">
        <v>1249392</v>
      </c>
      <c r="I81" s="21">
        <v>4229929</v>
      </c>
      <c r="J81" s="21">
        <v>2707203</v>
      </c>
      <c r="K81" s="21">
        <v>2035759</v>
      </c>
      <c r="L81" s="21">
        <v>2138171</v>
      </c>
      <c r="M81" s="21">
        <v>6881133</v>
      </c>
      <c r="N81" s="21"/>
      <c r="O81" s="21"/>
      <c r="P81" s="21"/>
      <c r="Q81" s="21"/>
      <c r="R81" s="21"/>
      <c r="S81" s="21"/>
      <c r="T81" s="21"/>
      <c r="U81" s="21"/>
      <c r="V81" s="21">
        <v>11111062</v>
      </c>
      <c r="W81" s="21">
        <v>10908864</v>
      </c>
      <c r="X81" s="21"/>
      <c r="Y81" s="20"/>
      <c r="Z81" s="23">
        <v>21817728</v>
      </c>
    </row>
    <row r="82" spans="1:26" ht="12.75" hidden="1">
      <c r="A82" s="39" t="s">
        <v>106</v>
      </c>
      <c r="B82" s="19">
        <v>43533895</v>
      </c>
      <c r="C82" s="19"/>
      <c r="D82" s="20">
        <v>43857648</v>
      </c>
      <c r="E82" s="21">
        <v>43857648</v>
      </c>
      <c r="F82" s="21">
        <v>2928426</v>
      </c>
      <c r="G82" s="21">
        <v>1984818</v>
      </c>
      <c r="H82" s="21">
        <v>1583114</v>
      </c>
      <c r="I82" s="21">
        <v>6496358</v>
      </c>
      <c r="J82" s="21">
        <v>3162580</v>
      </c>
      <c r="K82" s="21">
        <v>2335703</v>
      </c>
      <c r="L82" s="21">
        <v>2241443</v>
      </c>
      <c r="M82" s="21">
        <v>7739726</v>
      </c>
      <c r="N82" s="21"/>
      <c r="O82" s="21"/>
      <c r="P82" s="21"/>
      <c r="Q82" s="21"/>
      <c r="R82" s="21"/>
      <c r="S82" s="21"/>
      <c r="T82" s="21"/>
      <c r="U82" s="21"/>
      <c r="V82" s="21">
        <v>14236084</v>
      </c>
      <c r="W82" s="21">
        <v>21928824</v>
      </c>
      <c r="X82" s="21"/>
      <c r="Y82" s="20"/>
      <c r="Z82" s="23">
        <v>43857648</v>
      </c>
    </row>
    <row r="83" spans="1:26" ht="12.75" hidden="1">
      <c r="A83" s="39" t="s">
        <v>107</v>
      </c>
      <c r="B83" s="19">
        <v>831137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60023561</v>
      </c>
      <c r="C84" s="28"/>
      <c r="D84" s="29">
        <v>69753300</v>
      </c>
      <c r="E84" s="30">
        <v>69753300</v>
      </c>
      <c r="F84" s="30">
        <v>368127</v>
      </c>
      <c r="G84" s="30">
        <v>319321</v>
      </c>
      <c r="H84" s="30">
        <v>260220</v>
      </c>
      <c r="I84" s="30">
        <v>947668</v>
      </c>
      <c r="J84" s="30">
        <v>308319</v>
      </c>
      <c r="K84" s="30">
        <v>311947</v>
      </c>
      <c r="L84" s="30">
        <v>315335</v>
      </c>
      <c r="M84" s="30">
        <v>935601</v>
      </c>
      <c r="N84" s="30"/>
      <c r="O84" s="30"/>
      <c r="P84" s="30"/>
      <c r="Q84" s="30"/>
      <c r="R84" s="30"/>
      <c r="S84" s="30"/>
      <c r="T84" s="30"/>
      <c r="U84" s="30"/>
      <c r="V84" s="30">
        <v>1883269</v>
      </c>
      <c r="W84" s="30">
        <v>34876650</v>
      </c>
      <c r="X84" s="30"/>
      <c r="Y84" s="29"/>
      <c r="Z84" s="31">
        <v>69753300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34842000</v>
      </c>
      <c r="F5" s="358">
        <f t="shared" si="0"/>
        <v>34842000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17421000</v>
      </c>
      <c r="Y5" s="358">
        <f t="shared" si="0"/>
        <v>-17421000</v>
      </c>
      <c r="Z5" s="359">
        <f>+IF(X5&lt;&gt;0,+(Y5/X5)*100,0)</f>
        <v>-100</v>
      </c>
      <c r="AA5" s="360">
        <f>+AA6+AA8+AA11+AA13+AA15</f>
        <v>34842000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2569000</v>
      </c>
      <c r="F6" s="59">
        <f t="shared" si="1"/>
        <v>2569000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1284500</v>
      </c>
      <c r="Y6" s="59">
        <f t="shared" si="1"/>
        <v>-1284500</v>
      </c>
      <c r="Z6" s="61">
        <f>+IF(X6&lt;&gt;0,+(Y6/X6)*100,0)</f>
        <v>-100</v>
      </c>
      <c r="AA6" s="62">
        <f t="shared" si="1"/>
        <v>2569000</v>
      </c>
    </row>
    <row r="7" spans="1:27" ht="12.75">
      <c r="A7" s="291" t="s">
        <v>230</v>
      </c>
      <c r="B7" s="142"/>
      <c r="C7" s="60"/>
      <c r="D7" s="340"/>
      <c r="E7" s="60">
        <v>2569000</v>
      </c>
      <c r="F7" s="59">
        <v>2569000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1284500</v>
      </c>
      <c r="Y7" s="59">
        <v>-1284500</v>
      </c>
      <c r="Z7" s="61">
        <v>-100</v>
      </c>
      <c r="AA7" s="62">
        <v>2569000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8088000</v>
      </c>
      <c r="F8" s="59">
        <f t="shared" si="2"/>
        <v>8088000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4044000</v>
      </c>
      <c r="Y8" s="59">
        <f t="shared" si="2"/>
        <v>-4044000</v>
      </c>
      <c r="Z8" s="61">
        <f>+IF(X8&lt;&gt;0,+(Y8/X8)*100,0)</f>
        <v>-100</v>
      </c>
      <c r="AA8" s="62">
        <f>SUM(AA9:AA10)</f>
        <v>8088000</v>
      </c>
    </row>
    <row r="9" spans="1:27" ht="12.75">
      <c r="A9" s="291" t="s">
        <v>231</v>
      </c>
      <c r="B9" s="142"/>
      <c r="C9" s="60"/>
      <c r="D9" s="340"/>
      <c r="E9" s="60">
        <v>8088000</v>
      </c>
      <c r="F9" s="59">
        <v>8088000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4044000</v>
      </c>
      <c r="Y9" s="59">
        <v>-4044000</v>
      </c>
      <c r="Z9" s="61">
        <v>-100</v>
      </c>
      <c r="AA9" s="62">
        <v>8088000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11341000</v>
      </c>
      <c r="F11" s="364">
        <f t="shared" si="3"/>
        <v>11341000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5670500</v>
      </c>
      <c r="Y11" s="364">
        <f t="shared" si="3"/>
        <v>-5670500</v>
      </c>
      <c r="Z11" s="365">
        <f>+IF(X11&lt;&gt;0,+(Y11/X11)*100,0)</f>
        <v>-100</v>
      </c>
      <c r="AA11" s="366">
        <f t="shared" si="3"/>
        <v>11341000</v>
      </c>
    </row>
    <row r="12" spans="1:27" ht="12.75">
      <c r="A12" s="291" t="s">
        <v>233</v>
      </c>
      <c r="B12" s="136"/>
      <c r="C12" s="60"/>
      <c r="D12" s="340"/>
      <c r="E12" s="60">
        <v>11341000</v>
      </c>
      <c r="F12" s="59">
        <v>11341000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5670500</v>
      </c>
      <c r="Y12" s="59">
        <v>-5670500</v>
      </c>
      <c r="Z12" s="61">
        <v>-100</v>
      </c>
      <c r="AA12" s="62">
        <v>11341000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12844000</v>
      </c>
      <c r="F13" s="342">
        <f t="shared" si="4"/>
        <v>12844000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6422000</v>
      </c>
      <c r="Y13" s="342">
        <f t="shared" si="4"/>
        <v>-6422000</v>
      </c>
      <c r="Z13" s="335">
        <f>+IF(X13&lt;&gt;0,+(Y13/X13)*100,0)</f>
        <v>-100</v>
      </c>
      <c r="AA13" s="273">
        <f t="shared" si="4"/>
        <v>12844000</v>
      </c>
    </row>
    <row r="14" spans="1:27" ht="12.75">
      <c r="A14" s="291" t="s">
        <v>234</v>
      </c>
      <c r="B14" s="136"/>
      <c r="C14" s="60"/>
      <c r="D14" s="340"/>
      <c r="E14" s="60">
        <v>12844000</v>
      </c>
      <c r="F14" s="59">
        <v>12844000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6422000</v>
      </c>
      <c r="Y14" s="59">
        <v>-6422000</v>
      </c>
      <c r="Z14" s="61">
        <v>-100</v>
      </c>
      <c r="AA14" s="62">
        <v>12844000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2283000</v>
      </c>
      <c r="F22" s="345">
        <f t="shared" si="6"/>
        <v>2283000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1141500</v>
      </c>
      <c r="Y22" s="345">
        <f t="shared" si="6"/>
        <v>-1141500</v>
      </c>
      <c r="Z22" s="336">
        <f>+IF(X22&lt;&gt;0,+(Y22/X22)*100,0)</f>
        <v>-100</v>
      </c>
      <c r="AA22" s="350">
        <f>SUM(AA23:AA32)</f>
        <v>2283000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>
        <v>2283000</v>
      </c>
      <c r="F25" s="59">
        <v>2283000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1141500</v>
      </c>
      <c r="Y25" s="59">
        <v>-1141500</v>
      </c>
      <c r="Z25" s="61">
        <v>-100</v>
      </c>
      <c r="AA25" s="62">
        <v>2283000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2686000</v>
      </c>
      <c r="F40" s="345">
        <f t="shared" si="9"/>
        <v>2686000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1343000</v>
      </c>
      <c r="Y40" s="345">
        <f t="shared" si="9"/>
        <v>-1343000</v>
      </c>
      <c r="Z40" s="336">
        <f>+IF(X40&lt;&gt;0,+(Y40/X40)*100,0)</f>
        <v>-100</v>
      </c>
      <c r="AA40" s="350">
        <f>SUM(AA41:AA49)</f>
        <v>2686000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>
        <v>2686000</v>
      </c>
      <c r="F44" s="53">
        <v>2686000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1343000</v>
      </c>
      <c r="Y44" s="53">
        <v>-1343000</v>
      </c>
      <c r="Z44" s="94">
        <v>-100</v>
      </c>
      <c r="AA44" s="95">
        <v>2686000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39811000</v>
      </c>
      <c r="F60" s="264">
        <f t="shared" si="14"/>
        <v>39811000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19905500</v>
      </c>
      <c r="Y60" s="264">
        <f t="shared" si="14"/>
        <v>-19905500</v>
      </c>
      <c r="Z60" s="337">
        <f>+IF(X60&lt;&gt;0,+(Y60/X60)*100,0)</f>
        <v>-100</v>
      </c>
      <c r="AA60" s="232">
        <f>+AA57+AA54+AA51+AA40+AA37+AA34+AA22+AA5</f>
        <v>39811000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400162640</v>
      </c>
      <c r="D5" s="153">
        <f>SUM(D6:D8)</f>
        <v>0</v>
      </c>
      <c r="E5" s="154">
        <f t="shared" si="0"/>
        <v>696793400</v>
      </c>
      <c r="F5" s="100">
        <f t="shared" si="0"/>
        <v>696793400</v>
      </c>
      <c r="G5" s="100">
        <f t="shared" si="0"/>
        <v>102820110</v>
      </c>
      <c r="H5" s="100">
        <f t="shared" si="0"/>
        <v>26892969</v>
      </c>
      <c r="I5" s="100">
        <f t="shared" si="0"/>
        <v>15408934</v>
      </c>
      <c r="J5" s="100">
        <f t="shared" si="0"/>
        <v>145122013</v>
      </c>
      <c r="K5" s="100">
        <f t="shared" si="0"/>
        <v>24544041</v>
      </c>
      <c r="L5" s="100">
        <f t="shared" si="0"/>
        <v>24635327</v>
      </c>
      <c r="M5" s="100">
        <f t="shared" si="0"/>
        <v>96697122</v>
      </c>
      <c r="N5" s="100">
        <f t="shared" si="0"/>
        <v>145876490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290998503</v>
      </c>
      <c r="X5" s="100">
        <f t="shared" si="0"/>
        <v>199954832</v>
      </c>
      <c r="Y5" s="100">
        <f t="shared" si="0"/>
        <v>91043671</v>
      </c>
      <c r="Z5" s="137">
        <f>+IF(X5&lt;&gt;0,+(Y5/X5)*100,0)</f>
        <v>45.53211847363608</v>
      </c>
      <c r="AA5" s="153">
        <f>SUM(AA6:AA8)</f>
        <v>696793400</v>
      </c>
    </row>
    <row r="6" spans="1:27" ht="12.75">
      <c r="A6" s="138" t="s">
        <v>75</v>
      </c>
      <c r="B6" s="136"/>
      <c r="C6" s="155">
        <v>2974084</v>
      </c>
      <c r="D6" s="155"/>
      <c r="E6" s="156"/>
      <c r="F6" s="60"/>
      <c r="G6" s="60">
        <v>1025647</v>
      </c>
      <c r="H6" s="60">
        <v>27363</v>
      </c>
      <c r="I6" s="60">
        <v>32468</v>
      </c>
      <c r="J6" s="60">
        <v>1085478</v>
      </c>
      <c r="K6" s="60">
        <v>27744</v>
      </c>
      <c r="L6" s="60">
        <v>28091</v>
      </c>
      <c r="M6" s="60">
        <v>29616</v>
      </c>
      <c r="N6" s="60">
        <v>85451</v>
      </c>
      <c r="O6" s="60"/>
      <c r="P6" s="60"/>
      <c r="Q6" s="60"/>
      <c r="R6" s="60"/>
      <c r="S6" s="60"/>
      <c r="T6" s="60"/>
      <c r="U6" s="60"/>
      <c r="V6" s="60"/>
      <c r="W6" s="60">
        <v>1170929</v>
      </c>
      <c r="X6" s="60">
        <v>686790</v>
      </c>
      <c r="Y6" s="60">
        <v>484139</v>
      </c>
      <c r="Z6" s="140">
        <v>70.49</v>
      </c>
      <c r="AA6" s="155"/>
    </row>
    <row r="7" spans="1:27" ht="12.75">
      <c r="A7" s="138" t="s">
        <v>76</v>
      </c>
      <c r="B7" s="136"/>
      <c r="C7" s="157">
        <v>396170102</v>
      </c>
      <c r="D7" s="157"/>
      <c r="E7" s="158">
        <v>696793400</v>
      </c>
      <c r="F7" s="159">
        <v>696793400</v>
      </c>
      <c r="G7" s="159">
        <v>101731767</v>
      </c>
      <c r="H7" s="159">
        <v>26805010</v>
      </c>
      <c r="I7" s="159">
        <v>15314649</v>
      </c>
      <c r="J7" s="159">
        <v>143851426</v>
      </c>
      <c r="K7" s="159">
        <v>24454922</v>
      </c>
      <c r="L7" s="159">
        <v>24551297</v>
      </c>
      <c r="M7" s="159">
        <v>96614045</v>
      </c>
      <c r="N7" s="159">
        <v>145620264</v>
      </c>
      <c r="O7" s="159"/>
      <c r="P7" s="159"/>
      <c r="Q7" s="159"/>
      <c r="R7" s="159"/>
      <c r="S7" s="159"/>
      <c r="T7" s="159"/>
      <c r="U7" s="159"/>
      <c r="V7" s="159"/>
      <c r="W7" s="159">
        <v>289471690</v>
      </c>
      <c r="X7" s="159">
        <v>199268042</v>
      </c>
      <c r="Y7" s="159">
        <v>90203648</v>
      </c>
      <c r="Z7" s="141">
        <v>45.27</v>
      </c>
      <c r="AA7" s="157">
        <v>696793400</v>
      </c>
    </row>
    <row r="8" spans="1:27" ht="12.75">
      <c r="A8" s="138" t="s">
        <v>77</v>
      </c>
      <c r="B8" s="136"/>
      <c r="C8" s="155">
        <v>1018454</v>
      </c>
      <c r="D8" s="155"/>
      <c r="E8" s="156"/>
      <c r="F8" s="60"/>
      <c r="G8" s="60">
        <v>62696</v>
      </c>
      <c r="H8" s="60">
        <v>60596</v>
      </c>
      <c r="I8" s="60">
        <v>61817</v>
      </c>
      <c r="J8" s="60">
        <v>185109</v>
      </c>
      <c r="K8" s="60">
        <v>61375</v>
      </c>
      <c r="L8" s="60">
        <v>55939</v>
      </c>
      <c r="M8" s="60">
        <v>53461</v>
      </c>
      <c r="N8" s="60">
        <v>170775</v>
      </c>
      <c r="O8" s="60"/>
      <c r="P8" s="60"/>
      <c r="Q8" s="60"/>
      <c r="R8" s="60"/>
      <c r="S8" s="60"/>
      <c r="T8" s="60"/>
      <c r="U8" s="60"/>
      <c r="V8" s="60"/>
      <c r="W8" s="60">
        <v>355884</v>
      </c>
      <c r="X8" s="60"/>
      <c r="Y8" s="60">
        <v>355884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149845318</v>
      </c>
      <c r="D9" s="153">
        <f>SUM(D10:D14)</f>
        <v>0</v>
      </c>
      <c r="E9" s="154">
        <f t="shared" si="1"/>
        <v>27233000</v>
      </c>
      <c r="F9" s="100">
        <f t="shared" si="1"/>
        <v>27233000</v>
      </c>
      <c r="G9" s="100">
        <f t="shared" si="1"/>
        <v>3868767</v>
      </c>
      <c r="H9" s="100">
        <f t="shared" si="1"/>
        <v>7535431</v>
      </c>
      <c r="I9" s="100">
        <f t="shared" si="1"/>
        <v>11195340</v>
      </c>
      <c r="J9" s="100">
        <f t="shared" si="1"/>
        <v>22599538</v>
      </c>
      <c r="K9" s="100">
        <f t="shared" si="1"/>
        <v>5010850</v>
      </c>
      <c r="L9" s="100">
        <f t="shared" si="1"/>
        <v>3825119</v>
      </c>
      <c r="M9" s="100">
        <f t="shared" si="1"/>
        <v>2735921</v>
      </c>
      <c r="N9" s="100">
        <f t="shared" si="1"/>
        <v>11571890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34171428</v>
      </c>
      <c r="X9" s="100">
        <f t="shared" si="1"/>
        <v>30071862</v>
      </c>
      <c r="Y9" s="100">
        <f t="shared" si="1"/>
        <v>4099566</v>
      </c>
      <c r="Z9" s="137">
        <f>+IF(X9&lt;&gt;0,+(Y9/X9)*100,0)</f>
        <v>13.632564554865276</v>
      </c>
      <c r="AA9" s="153">
        <f>SUM(AA10:AA14)</f>
        <v>27233000</v>
      </c>
    </row>
    <row r="10" spans="1:27" ht="12.75">
      <c r="A10" s="138" t="s">
        <v>79</v>
      </c>
      <c r="B10" s="136"/>
      <c r="C10" s="155">
        <v>16218879</v>
      </c>
      <c r="D10" s="155"/>
      <c r="E10" s="156"/>
      <c r="F10" s="60"/>
      <c r="G10" s="60">
        <v>113545</v>
      </c>
      <c r="H10" s="60">
        <v>3557755</v>
      </c>
      <c r="I10" s="60">
        <v>8055823</v>
      </c>
      <c r="J10" s="60">
        <v>11727123</v>
      </c>
      <c r="K10" s="60">
        <v>65425</v>
      </c>
      <c r="L10" s="60">
        <v>59606</v>
      </c>
      <c r="M10" s="60">
        <v>28350</v>
      </c>
      <c r="N10" s="60">
        <v>153381</v>
      </c>
      <c r="O10" s="60"/>
      <c r="P10" s="60"/>
      <c r="Q10" s="60"/>
      <c r="R10" s="60"/>
      <c r="S10" s="60"/>
      <c r="T10" s="60"/>
      <c r="U10" s="60"/>
      <c r="V10" s="60"/>
      <c r="W10" s="60">
        <v>11880504</v>
      </c>
      <c r="X10" s="60">
        <v>6584845</v>
      </c>
      <c r="Y10" s="60">
        <v>5295659</v>
      </c>
      <c r="Z10" s="140">
        <v>80.42</v>
      </c>
      <c r="AA10" s="155"/>
    </row>
    <row r="11" spans="1:27" ht="12.75">
      <c r="A11" s="138" t="s">
        <v>80</v>
      </c>
      <c r="B11" s="136"/>
      <c r="C11" s="155">
        <v>213181</v>
      </c>
      <c r="D11" s="155"/>
      <c r="E11" s="156"/>
      <c r="F11" s="60"/>
      <c r="G11" s="60">
        <v>21649</v>
      </c>
      <c r="H11" s="60">
        <v>17287</v>
      </c>
      <c r="I11" s="60">
        <v>22422</v>
      </c>
      <c r="J11" s="60">
        <v>61358</v>
      </c>
      <c r="K11" s="60">
        <v>36458</v>
      </c>
      <c r="L11" s="60">
        <v>22405</v>
      </c>
      <c r="M11" s="60">
        <v>6012</v>
      </c>
      <c r="N11" s="60">
        <v>64875</v>
      </c>
      <c r="O11" s="60"/>
      <c r="P11" s="60"/>
      <c r="Q11" s="60"/>
      <c r="R11" s="60"/>
      <c r="S11" s="60"/>
      <c r="T11" s="60"/>
      <c r="U11" s="60"/>
      <c r="V11" s="60"/>
      <c r="W11" s="60">
        <v>126233</v>
      </c>
      <c r="X11" s="60"/>
      <c r="Y11" s="60">
        <v>126233</v>
      </c>
      <c r="Z11" s="140">
        <v>0</v>
      </c>
      <c r="AA11" s="155"/>
    </row>
    <row r="12" spans="1:27" ht="12.75">
      <c r="A12" s="138" t="s">
        <v>81</v>
      </c>
      <c r="B12" s="136"/>
      <c r="C12" s="155">
        <v>50429972</v>
      </c>
      <c r="D12" s="155"/>
      <c r="E12" s="156">
        <v>27233000</v>
      </c>
      <c r="F12" s="60">
        <v>27233000</v>
      </c>
      <c r="G12" s="60">
        <v>3630434</v>
      </c>
      <c r="H12" s="60">
        <v>3862408</v>
      </c>
      <c r="I12" s="60">
        <v>3018890</v>
      </c>
      <c r="J12" s="60">
        <v>10511732</v>
      </c>
      <c r="K12" s="60">
        <v>4809892</v>
      </c>
      <c r="L12" s="60">
        <v>3646365</v>
      </c>
      <c r="M12" s="60">
        <v>2604977</v>
      </c>
      <c r="N12" s="60">
        <v>11061234</v>
      </c>
      <c r="O12" s="60"/>
      <c r="P12" s="60"/>
      <c r="Q12" s="60"/>
      <c r="R12" s="60"/>
      <c r="S12" s="60"/>
      <c r="T12" s="60"/>
      <c r="U12" s="60"/>
      <c r="V12" s="60"/>
      <c r="W12" s="60">
        <v>21572966</v>
      </c>
      <c r="X12" s="60">
        <v>23487017</v>
      </c>
      <c r="Y12" s="60">
        <v>-1914051</v>
      </c>
      <c r="Z12" s="140">
        <v>-8.15</v>
      </c>
      <c r="AA12" s="155">
        <v>27233000</v>
      </c>
    </row>
    <row r="13" spans="1:27" ht="12.75">
      <c r="A13" s="138" t="s">
        <v>82</v>
      </c>
      <c r="B13" s="136"/>
      <c r="C13" s="155">
        <v>82983286</v>
      </c>
      <c r="D13" s="155"/>
      <c r="E13" s="156"/>
      <c r="F13" s="60"/>
      <c r="G13" s="60">
        <v>103139</v>
      </c>
      <c r="H13" s="60">
        <v>97981</v>
      </c>
      <c r="I13" s="60">
        <v>98205</v>
      </c>
      <c r="J13" s="60">
        <v>299325</v>
      </c>
      <c r="K13" s="60">
        <v>99075</v>
      </c>
      <c r="L13" s="60">
        <v>96743</v>
      </c>
      <c r="M13" s="60">
        <v>96582</v>
      </c>
      <c r="N13" s="60">
        <v>292400</v>
      </c>
      <c r="O13" s="60"/>
      <c r="P13" s="60"/>
      <c r="Q13" s="60"/>
      <c r="R13" s="60"/>
      <c r="S13" s="60"/>
      <c r="T13" s="60"/>
      <c r="U13" s="60"/>
      <c r="V13" s="60"/>
      <c r="W13" s="60">
        <v>591725</v>
      </c>
      <c r="X13" s="60"/>
      <c r="Y13" s="60">
        <v>591725</v>
      </c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109976600</v>
      </c>
      <c r="D15" s="153">
        <f>SUM(D16:D18)</f>
        <v>0</v>
      </c>
      <c r="E15" s="154">
        <f t="shared" si="2"/>
        <v>26900000</v>
      </c>
      <c r="F15" s="100">
        <f t="shared" si="2"/>
        <v>26900000</v>
      </c>
      <c r="G15" s="100">
        <f t="shared" si="2"/>
        <v>43720</v>
      </c>
      <c r="H15" s="100">
        <f t="shared" si="2"/>
        <v>20858219</v>
      </c>
      <c r="I15" s="100">
        <f t="shared" si="2"/>
        <v>26313189</v>
      </c>
      <c r="J15" s="100">
        <f t="shared" si="2"/>
        <v>47215128</v>
      </c>
      <c r="K15" s="100">
        <f t="shared" si="2"/>
        <v>15277362</v>
      </c>
      <c r="L15" s="100">
        <f t="shared" si="2"/>
        <v>30251168</v>
      </c>
      <c r="M15" s="100">
        <f t="shared" si="2"/>
        <v>3527373</v>
      </c>
      <c r="N15" s="100">
        <f t="shared" si="2"/>
        <v>49055903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96271031</v>
      </c>
      <c r="X15" s="100">
        <f t="shared" si="2"/>
        <v>123055496</v>
      </c>
      <c r="Y15" s="100">
        <f t="shared" si="2"/>
        <v>-26784465</v>
      </c>
      <c r="Z15" s="137">
        <f>+IF(X15&lt;&gt;0,+(Y15/X15)*100,0)</f>
        <v>-21.76616719337753</v>
      </c>
      <c r="AA15" s="153">
        <f>SUM(AA16:AA18)</f>
        <v>26900000</v>
      </c>
    </row>
    <row r="16" spans="1:27" ht="12.75">
      <c r="A16" s="138" t="s">
        <v>85</v>
      </c>
      <c r="B16" s="136"/>
      <c r="C16" s="155">
        <v>109976600</v>
      </c>
      <c r="D16" s="155"/>
      <c r="E16" s="156"/>
      <c r="F16" s="60"/>
      <c r="G16" s="60">
        <v>43720</v>
      </c>
      <c r="H16" s="60">
        <v>20858219</v>
      </c>
      <c r="I16" s="60">
        <v>26313189</v>
      </c>
      <c r="J16" s="60">
        <v>47215128</v>
      </c>
      <c r="K16" s="60">
        <v>15277362</v>
      </c>
      <c r="L16" s="60">
        <v>30251168</v>
      </c>
      <c r="M16" s="60">
        <v>3527373</v>
      </c>
      <c r="N16" s="60">
        <v>49055903</v>
      </c>
      <c r="O16" s="60"/>
      <c r="P16" s="60"/>
      <c r="Q16" s="60"/>
      <c r="R16" s="60"/>
      <c r="S16" s="60"/>
      <c r="T16" s="60"/>
      <c r="U16" s="60"/>
      <c r="V16" s="60"/>
      <c r="W16" s="60">
        <v>96271031</v>
      </c>
      <c r="X16" s="60">
        <v>123055496</v>
      </c>
      <c r="Y16" s="60">
        <v>-26784465</v>
      </c>
      <c r="Z16" s="140">
        <v>-21.77</v>
      </c>
      <c r="AA16" s="155"/>
    </row>
    <row r="17" spans="1:27" ht="12.75">
      <c r="A17" s="138" t="s">
        <v>86</v>
      </c>
      <c r="B17" s="136"/>
      <c r="C17" s="155"/>
      <c r="D17" s="155"/>
      <c r="E17" s="156">
        <v>26900000</v>
      </c>
      <c r="F17" s="60">
        <v>26900000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>
        <v>26900000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630774315</v>
      </c>
      <c r="D19" s="153">
        <f>SUM(D20:D23)</f>
        <v>0</v>
      </c>
      <c r="E19" s="154">
        <f t="shared" si="3"/>
        <v>655291000</v>
      </c>
      <c r="F19" s="100">
        <f t="shared" si="3"/>
        <v>655291000</v>
      </c>
      <c r="G19" s="100">
        <f t="shared" si="3"/>
        <v>57880610</v>
      </c>
      <c r="H19" s="100">
        <f t="shared" si="3"/>
        <v>60172199</v>
      </c>
      <c r="I19" s="100">
        <f t="shared" si="3"/>
        <v>60471515</v>
      </c>
      <c r="J19" s="100">
        <f t="shared" si="3"/>
        <v>178524324</v>
      </c>
      <c r="K19" s="100">
        <f t="shared" si="3"/>
        <v>63320717</v>
      </c>
      <c r="L19" s="100">
        <f t="shared" si="3"/>
        <v>71557427</v>
      </c>
      <c r="M19" s="100">
        <f t="shared" si="3"/>
        <v>61815098</v>
      </c>
      <c r="N19" s="100">
        <f t="shared" si="3"/>
        <v>196693242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375217566</v>
      </c>
      <c r="X19" s="100">
        <f t="shared" si="3"/>
        <v>408350884</v>
      </c>
      <c r="Y19" s="100">
        <f t="shared" si="3"/>
        <v>-33133318</v>
      </c>
      <c r="Z19" s="137">
        <f>+IF(X19&lt;&gt;0,+(Y19/X19)*100,0)</f>
        <v>-8.113933212398775</v>
      </c>
      <c r="AA19" s="153">
        <f>SUM(AA20:AA23)</f>
        <v>655291000</v>
      </c>
    </row>
    <row r="20" spans="1:27" ht="12.75">
      <c r="A20" s="138" t="s">
        <v>89</v>
      </c>
      <c r="B20" s="136"/>
      <c r="C20" s="155">
        <v>249190977</v>
      </c>
      <c r="D20" s="155"/>
      <c r="E20" s="156">
        <v>273707000</v>
      </c>
      <c r="F20" s="60">
        <v>273707000</v>
      </c>
      <c r="G20" s="60">
        <v>22663756</v>
      </c>
      <c r="H20" s="60">
        <v>25546026</v>
      </c>
      <c r="I20" s="60">
        <v>21610470</v>
      </c>
      <c r="J20" s="60">
        <v>69820252</v>
      </c>
      <c r="K20" s="60">
        <v>21917003</v>
      </c>
      <c r="L20" s="60">
        <v>28226827</v>
      </c>
      <c r="M20" s="60">
        <v>19634350</v>
      </c>
      <c r="N20" s="60">
        <v>69778180</v>
      </c>
      <c r="O20" s="60"/>
      <c r="P20" s="60"/>
      <c r="Q20" s="60"/>
      <c r="R20" s="60"/>
      <c r="S20" s="60"/>
      <c r="T20" s="60"/>
      <c r="U20" s="60"/>
      <c r="V20" s="60"/>
      <c r="W20" s="60">
        <v>139598432</v>
      </c>
      <c r="X20" s="60">
        <v>155738252</v>
      </c>
      <c r="Y20" s="60">
        <v>-16139820</v>
      </c>
      <c r="Z20" s="140">
        <v>-10.36</v>
      </c>
      <c r="AA20" s="155">
        <v>273707000</v>
      </c>
    </row>
    <row r="21" spans="1:27" ht="12.75">
      <c r="A21" s="138" t="s">
        <v>90</v>
      </c>
      <c r="B21" s="136"/>
      <c r="C21" s="155">
        <v>266535168</v>
      </c>
      <c r="D21" s="155"/>
      <c r="E21" s="156">
        <v>294017000</v>
      </c>
      <c r="F21" s="60">
        <v>294017000</v>
      </c>
      <c r="G21" s="60">
        <v>24888996</v>
      </c>
      <c r="H21" s="60">
        <v>24294873</v>
      </c>
      <c r="I21" s="60">
        <v>28212152</v>
      </c>
      <c r="J21" s="60">
        <v>77396021</v>
      </c>
      <c r="K21" s="60">
        <v>30857757</v>
      </c>
      <c r="L21" s="60">
        <v>32558466</v>
      </c>
      <c r="M21" s="60">
        <v>31240891</v>
      </c>
      <c r="N21" s="60">
        <v>94657114</v>
      </c>
      <c r="O21" s="60"/>
      <c r="P21" s="60"/>
      <c r="Q21" s="60"/>
      <c r="R21" s="60"/>
      <c r="S21" s="60"/>
      <c r="T21" s="60"/>
      <c r="U21" s="60"/>
      <c r="V21" s="60"/>
      <c r="W21" s="60">
        <v>172053135</v>
      </c>
      <c r="X21" s="60">
        <v>178832937</v>
      </c>
      <c r="Y21" s="60">
        <v>-6779802</v>
      </c>
      <c r="Z21" s="140">
        <v>-3.79</v>
      </c>
      <c r="AA21" s="155">
        <v>294017000</v>
      </c>
    </row>
    <row r="22" spans="1:27" ht="12.75">
      <c r="A22" s="138" t="s">
        <v>91</v>
      </c>
      <c r="B22" s="136"/>
      <c r="C22" s="157">
        <v>49872041</v>
      </c>
      <c r="D22" s="157"/>
      <c r="E22" s="158">
        <v>29090000</v>
      </c>
      <c r="F22" s="159">
        <v>29090000</v>
      </c>
      <c r="G22" s="159">
        <v>4373733</v>
      </c>
      <c r="H22" s="159">
        <v>4429859</v>
      </c>
      <c r="I22" s="159">
        <v>4719057</v>
      </c>
      <c r="J22" s="159">
        <v>13522649</v>
      </c>
      <c r="K22" s="159">
        <v>4829685</v>
      </c>
      <c r="L22" s="159">
        <v>4957572</v>
      </c>
      <c r="M22" s="159">
        <v>5015199</v>
      </c>
      <c r="N22" s="159">
        <v>14802456</v>
      </c>
      <c r="O22" s="159"/>
      <c r="P22" s="159"/>
      <c r="Q22" s="159"/>
      <c r="R22" s="159"/>
      <c r="S22" s="159"/>
      <c r="T22" s="159"/>
      <c r="U22" s="159"/>
      <c r="V22" s="159"/>
      <c r="W22" s="159">
        <v>28325105</v>
      </c>
      <c r="X22" s="159">
        <v>30699247</v>
      </c>
      <c r="Y22" s="159">
        <v>-2374142</v>
      </c>
      <c r="Z22" s="141">
        <v>-7.73</v>
      </c>
      <c r="AA22" s="157">
        <v>29090000</v>
      </c>
    </row>
    <row r="23" spans="1:27" ht="12.75">
      <c r="A23" s="138" t="s">
        <v>92</v>
      </c>
      <c r="B23" s="136"/>
      <c r="C23" s="155">
        <v>65176129</v>
      </c>
      <c r="D23" s="155"/>
      <c r="E23" s="156">
        <v>58477000</v>
      </c>
      <c r="F23" s="60">
        <v>58477000</v>
      </c>
      <c r="G23" s="60">
        <v>5954125</v>
      </c>
      <c r="H23" s="60">
        <v>5901441</v>
      </c>
      <c r="I23" s="60">
        <v>5929836</v>
      </c>
      <c r="J23" s="60">
        <v>17785402</v>
      </c>
      <c r="K23" s="60">
        <v>5716272</v>
      </c>
      <c r="L23" s="60">
        <v>5814562</v>
      </c>
      <c r="M23" s="60">
        <v>5924658</v>
      </c>
      <c r="N23" s="60">
        <v>17455492</v>
      </c>
      <c r="O23" s="60"/>
      <c r="P23" s="60"/>
      <c r="Q23" s="60"/>
      <c r="R23" s="60"/>
      <c r="S23" s="60"/>
      <c r="T23" s="60"/>
      <c r="U23" s="60"/>
      <c r="V23" s="60"/>
      <c r="W23" s="60">
        <v>35240894</v>
      </c>
      <c r="X23" s="60">
        <v>43080448</v>
      </c>
      <c r="Y23" s="60">
        <v>-7839554</v>
      </c>
      <c r="Z23" s="140">
        <v>-18.2</v>
      </c>
      <c r="AA23" s="155">
        <v>58477000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1290758873</v>
      </c>
      <c r="D25" s="168">
        <f>+D5+D9+D15+D19+D24</f>
        <v>0</v>
      </c>
      <c r="E25" s="169">
        <f t="shared" si="4"/>
        <v>1406217400</v>
      </c>
      <c r="F25" s="73">
        <f t="shared" si="4"/>
        <v>1406217400</v>
      </c>
      <c r="G25" s="73">
        <f t="shared" si="4"/>
        <v>164613207</v>
      </c>
      <c r="H25" s="73">
        <f t="shared" si="4"/>
        <v>115458818</v>
      </c>
      <c r="I25" s="73">
        <f t="shared" si="4"/>
        <v>113388978</v>
      </c>
      <c r="J25" s="73">
        <f t="shared" si="4"/>
        <v>393461003</v>
      </c>
      <c r="K25" s="73">
        <f t="shared" si="4"/>
        <v>108152970</v>
      </c>
      <c r="L25" s="73">
        <f t="shared" si="4"/>
        <v>130269041</v>
      </c>
      <c r="M25" s="73">
        <f t="shared" si="4"/>
        <v>164775514</v>
      </c>
      <c r="N25" s="73">
        <f t="shared" si="4"/>
        <v>403197525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796658528</v>
      </c>
      <c r="X25" s="73">
        <f t="shared" si="4"/>
        <v>761433074</v>
      </c>
      <c r="Y25" s="73">
        <f t="shared" si="4"/>
        <v>35225454</v>
      </c>
      <c r="Z25" s="170">
        <f>+IF(X25&lt;&gt;0,+(Y25/X25)*100,0)</f>
        <v>4.626204876411764</v>
      </c>
      <c r="AA25" s="168">
        <f>+AA5+AA9+AA15+AA19+AA24</f>
        <v>1406217400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600737186</v>
      </c>
      <c r="D28" s="153">
        <f>SUM(D29:D31)</f>
        <v>0</v>
      </c>
      <c r="E28" s="154">
        <f t="shared" si="5"/>
        <v>490031999</v>
      </c>
      <c r="F28" s="100">
        <f t="shared" si="5"/>
        <v>490031999</v>
      </c>
      <c r="G28" s="100">
        <f t="shared" si="5"/>
        <v>11964855</v>
      </c>
      <c r="H28" s="100">
        <f t="shared" si="5"/>
        <v>42596815</v>
      </c>
      <c r="I28" s="100">
        <f t="shared" si="5"/>
        <v>45998773</v>
      </c>
      <c r="J28" s="100">
        <f t="shared" si="5"/>
        <v>100560443</v>
      </c>
      <c r="K28" s="100">
        <f t="shared" si="5"/>
        <v>49105463</v>
      </c>
      <c r="L28" s="100">
        <f t="shared" si="5"/>
        <v>45893971</v>
      </c>
      <c r="M28" s="100">
        <f t="shared" si="5"/>
        <v>83680943</v>
      </c>
      <c r="N28" s="100">
        <f t="shared" si="5"/>
        <v>178680377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279240820</v>
      </c>
      <c r="X28" s="100">
        <f t="shared" si="5"/>
        <v>256275255</v>
      </c>
      <c r="Y28" s="100">
        <f t="shared" si="5"/>
        <v>22965565</v>
      </c>
      <c r="Z28" s="137">
        <f>+IF(X28&lt;&gt;0,+(Y28/X28)*100,0)</f>
        <v>8.961288517691651</v>
      </c>
      <c r="AA28" s="153">
        <f>SUM(AA29:AA31)</f>
        <v>490031999</v>
      </c>
    </row>
    <row r="29" spans="1:27" ht="12.75">
      <c r="A29" s="138" t="s">
        <v>75</v>
      </c>
      <c r="B29" s="136"/>
      <c r="C29" s="155">
        <v>81782513</v>
      </c>
      <c r="D29" s="155"/>
      <c r="E29" s="156">
        <v>47619057</v>
      </c>
      <c r="F29" s="60">
        <v>47619057</v>
      </c>
      <c r="G29" s="60">
        <v>4258115</v>
      </c>
      <c r="H29" s="60">
        <v>4767695</v>
      </c>
      <c r="I29" s="60">
        <v>4478432</v>
      </c>
      <c r="J29" s="60">
        <v>13504242</v>
      </c>
      <c r="K29" s="60">
        <v>4362473</v>
      </c>
      <c r="L29" s="60">
        <v>7600300</v>
      </c>
      <c r="M29" s="60">
        <v>4237978</v>
      </c>
      <c r="N29" s="60">
        <v>16200751</v>
      </c>
      <c r="O29" s="60"/>
      <c r="P29" s="60"/>
      <c r="Q29" s="60"/>
      <c r="R29" s="60"/>
      <c r="S29" s="60"/>
      <c r="T29" s="60"/>
      <c r="U29" s="60"/>
      <c r="V29" s="60"/>
      <c r="W29" s="60">
        <v>29704993</v>
      </c>
      <c r="X29" s="60">
        <v>40898710</v>
      </c>
      <c r="Y29" s="60">
        <v>-11193717</v>
      </c>
      <c r="Z29" s="140">
        <v>-27.37</v>
      </c>
      <c r="AA29" s="155">
        <v>47619057</v>
      </c>
    </row>
    <row r="30" spans="1:27" ht="12.75">
      <c r="A30" s="138" t="s">
        <v>76</v>
      </c>
      <c r="B30" s="136"/>
      <c r="C30" s="157">
        <v>347734523</v>
      </c>
      <c r="D30" s="157"/>
      <c r="E30" s="158">
        <v>372339588</v>
      </c>
      <c r="F30" s="159">
        <v>372339588</v>
      </c>
      <c r="G30" s="159">
        <v>3130684</v>
      </c>
      <c r="H30" s="159">
        <v>29500707</v>
      </c>
      <c r="I30" s="159">
        <v>31072384</v>
      </c>
      <c r="J30" s="159">
        <v>63703775</v>
      </c>
      <c r="K30" s="159">
        <v>29272442</v>
      </c>
      <c r="L30" s="159">
        <v>31277572</v>
      </c>
      <c r="M30" s="159">
        <v>71420193</v>
      </c>
      <c r="N30" s="159">
        <v>131970207</v>
      </c>
      <c r="O30" s="159"/>
      <c r="P30" s="159"/>
      <c r="Q30" s="159"/>
      <c r="R30" s="159"/>
      <c r="S30" s="159"/>
      <c r="T30" s="159"/>
      <c r="U30" s="159"/>
      <c r="V30" s="159"/>
      <c r="W30" s="159">
        <v>195673982</v>
      </c>
      <c r="X30" s="159">
        <v>207769924</v>
      </c>
      <c r="Y30" s="159">
        <v>-12095942</v>
      </c>
      <c r="Z30" s="141">
        <v>-5.82</v>
      </c>
      <c r="AA30" s="157">
        <v>372339588</v>
      </c>
    </row>
    <row r="31" spans="1:27" ht="12.75">
      <c r="A31" s="138" t="s">
        <v>77</v>
      </c>
      <c r="B31" s="136"/>
      <c r="C31" s="155">
        <v>171220150</v>
      </c>
      <c r="D31" s="155"/>
      <c r="E31" s="156">
        <v>70073354</v>
      </c>
      <c r="F31" s="60">
        <v>70073354</v>
      </c>
      <c r="G31" s="60">
        <v>4576056</v>
      </c>
      <c r="H31" s="60">
        <v>8328413</v>
      </c>
      <c r="I31" s="60">
        <v>10447957</v>
      </c>
      <c r="J31" s="60">
        <v>23352426</v>
      </c>
      <c r="K31" s="60">
        <v>15470548</v>
      </c>
      <c r="L31" s="60">
        <v>7016099</v>
      </c>
      <c r="M31" s="60">
        <v>8022772</v>
      </c>
      <c r="N31" s="60">
        <v>30509419</v>
      </c>
      <c r="O31" s="60"/>
      <c r="P31" s="60"/>
      <c r="Q31" s="60"/>
      <c r="R31" s="60"/>
      <c r="S31" s="60"/>
      <c r="T31" s="60"/>
      <c r="U31" s="60"/>
      <c r="V31" s="60"/>
      <c r="W31" s="60">
        <v>53861845</v>
      </c>
      <c r="X31" s="60">
        <v>7606621</v>
      </c>
      <c r="Y31" s="60">
        <v>46255224</v>
      </c>
      <c r="Z31" s="140">
        <v>608.09</v>
      </c>
      <c r="AA31" s="155">
        <v>70073354</v>
      </c>
    </row>
    <row r="32" spans="1:27" ht="12.75">
      <c r="A32" s="135" t="s">
        <v>78</v>
      </c>
      <c r="B32" s="136"/>
      <c r="C32" s="153">
        <f aca="true" t="shared" si="6" ref="C32:Y32">SUM(C33:C37)</f>
        <v>106900253</v>
      </c>
      <c r="D32" s="153">
        <f>SUM(D33:D37)</f>
        <v>0</v>
      </c>
      <c r="E32" s="154">
        <f t="shared" si="6"/>
        <v>64590393</v>
      </c>
      <c r="F32" s="100">
        <f t="shared" si="6"/>
        <v>64590393</v>
      </c>
      <c r="G32" s="100">
        <f t="shared" si="6"/>
        <v>6322317</v>
      </c>
      <c r="H32" s="100">
        <f t="shared" si="6"/>
        <v>7187642</v>
      </c>
      <c r="I32" s="100">
        <f t="shared" si="6"/>
        <v>9431750</v>
      </c>
      <c r="J32" s="100">
        <f t="shared" si="6"/>
        <v>22941709</v>
      </c>
      <c r="K32" s="100">
        <f t="shared" si="6"/>
        <v>8060155</v>
      </c>
      <c r="L32" s="100">
        <f t="shared" si="6"/>
        <v>7302279</v>
      </c>
      <c r="M32" s="100">
        <f t="shared" si="6"/>
        <v>7003534</v>
      </c>
      <c r="N32" s="100">
        <f t="shared" si="6"/>
        <v>22365968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45307677</v>
      </c>
      <c r="X32" s="100">
        <f t="shared" si="6"/>
        <v>57368484</v>
      </c>
      <c r="Y32" s="100">
        <f t="shared" si="6"/>
        <v>-12060807</v>
      </c>
      <c r="Z32" s="137">
        <f>+IF(X32&lt;&gt;0,+(Y32/X32)*100,0)</f>
        <v>-21.023401977991956</v>
      </c>
      <c r="AA32" s="153">
        <f>SUM(AA33:AA37)</f>
        <v>64590393</v>
      </c>
    </row>
    <row r="33" spans="1:27" ht="12.75">
      <c r="A33" s="138" t="s">
        <v>79</v>
      </c>
      <c r="B33" s="136"/>
      <c r="C33" s="155">
        <v>9995569</v>
      </c>
      <c r="D33" s="155"/>
      <c r="E33" s="156">
        <v>9912830</v>
      </c>
      <c r="F33" s="60">
        <v>9912830</v>
      </c>
      <c r="G33" s="60">
        <v>1346634</v>
      </c>
      <c r="H33" s="60">
        <v>1370379</v>
      </c>
      <c r="I33" s="60">
        <v>1938990</v>
      </c>
      <c r="J33" s="60">
        <v>4656003</v>
      </c>
      <c r="K33" s="60">
        <v>1933887</v>
      </c>
      <c r="L33" s="60">
        <v>2124709</v>
      </c>
      <c r="M33" s="60">
        <v>1847735</v>
      </c>
      <c r="N33" s="60">
        <v>5906331</v>
      </c>
      <c r="O33" s="60"/>
      <c r="P33" s="60"/>
      <c r="Q33" s="60"/>
      <c r="R33" s="60"/>
      <c r="S33" s="60"/>
      <c r="T33" s="60"/>
      <c r="U33" s="60"/>
      <c r="V33" s="60"/>
      <c r="W33" s="60">
        <v>10562334</v>
      </c>
      <c r="X33" s="60">
        <v>14977019</v>
      </c>
      <c r="Y33" s="60">
        <v>-4414685</v>
      </c>
      <c r="Z33" s="140">
        <v>-29.48</v>
      </c>
      <c r="AA33" s="155">
        <v>9912830</v>
      </c>
    </row>
    <row r="34" spans="1:27" ht="12.75">
      <c r="A34" s="138" t="s">
        <v>80</v>
      </c>
      <c r="B34" s="136"/>
      <c r="C34" s="155">
        <v>23183958</v>
      </c>
      <c r="D34" s="155"/>
      <c r="E34" s="156">
        <v>20610348</v>
      </c>
      <c r="F34" s="60">
        <v>20610348</v>
      </c>
      <c r="G34" s="60">
        <v>1657365</v>
      </c>
      <c r="H34" s="60">
        <v>2073842</v>
      </c>
      <c r="I34" s="60">
        <v>1918008</v>
      </c>
      <c r="J34" s="60">
        <v>5649215</v>
      </c>
      <c r="K34" s="60">
        <v>1935772</v>
      </c>
      <c r="L34" s="60">
        <v>1864401</v>
      </c>
      <c r="M34" s="60">
        <v>2194939</v>
      </c>
      <c r="N34" s="60">
        <v>5995112</v>
      </c>
      <c r="O34" s="60"/>
      <c r="P34" s="60"/>
      <c r="Q34" s="60"/>
      <c r="R34" s="60"/>
      <c r="S34" s="60"/>
      <c r="T34" s="60"/>
      <c r="U34" s="60"/>
      <c r="V34" s="60"/>
      <c r="W34" s="60">
        <v>11644327</v>
      </c>
      <c r="X34" s="60">
        <v>11155479</v>
      </c>
      <c r="Y34" s="60">
        <v>488848</v>
      </c>
      <c r="Z34" s="140">
        <v>4.38</v>
      </c>
      <c r="AA34" s="155">
        <v>20610348</v>
      </c>
    </row>
    <row r="35" spans="1:27" ht="12.75">
      <c r="A35" s="138" t="s">
        <v>81</v>
      </c>
      <c r="B35" s="136"/>
      <c r="C35" s="155">
        <v>67572996</v>
      </c>
      <c r="D35" s="155"/>
      <c r="E35" s="156">
        <v>28120254</v>
      </c>
      <c r="F35" s="60">
        <v>28120254</v>
      </c>
      <c r="G35" s="60">
        <v>2762835</v>
      </c>
      <c r="H35" s="60">
        <v>3151770</v>
      </c>
      <c r="I35" s="60">
        <v>5035820</v>
      </c>
      <c r="J35" s="60">
        <v>10950425</v>
      </c>
      <c r="K35" s="60">
        <v>3682750</v>
      </c>
      <c r="L35" s="60">
        <v>2788171</v>
      </c>
      <c r="M35" s="60">
        <v>2392556</v>
      </c>
      <c r="N35" s="60">
        <v>8863477</v>
      </c>
      <c r="O35" s="60"/>
      <c r="P35" s="60"/>
      <c r="Q35" s="60"/>
      <c r="R35" s="60"/>
      <c r="S35" s="60"/>
      <c r="T35" s="60"/>
      <c r="U35" s="60"/>
      <c r="V35" s="60"/>
      <c r="W35" s="60">
        <v>19813902</v>
      </c>
      <c r="X35" s="60">
        <v>28731935</v>
      </c>
      <c r="Y35" s="60">
        <v>-8918033</v>
      </c>
      <c r="Z35" s="140">
        <v>-31.04</v>
      </c>
      <c r="AA35" s="155">
        <v>28120254</v>
      </c>
    </row>
    <row r="36" spans="1:27" ht="12.75">
      <c r="A36" s="138" t="s">
        <v>82</v>
      </c>
      <c r="B36" s="136"/>
      <c r="C36" s="155">
        <v>4733125</v>
      </c>
      <c r="D36" s="155"/>
      <c r="E36" s="156">
        <v>5343607</v>
      </c>
      <c r="F36" s="60">
        <v>5343607</v>
      </c>
      <c r="G36" s="60">
        <v>472337</v>
      </c>
      <c r="H36" s="60">
        <v>479865</v>
      </c>
      <c r="I36" s="60">
        <v>427596</v>
      </c>
      <c r="J36" s="60">
        <v>1379798</v>
      </c>
      <c r="K36" s="60">
        <v>395960</v>
      </c>
      <c r="L36" s="60">
        <v>413212</v>
      </c>
      <c r="M36" s="60">
        <v>450590</v>
      </c>
      <c r="N36" s="60">
        <v>1259762</v>
      </c>
      <c r="O36" s="60"/>
      <c r="P36" s="60"/>
      <c r="Q36" s="60"/>
      <c r="R36" s="60"/>
      <c r="S36" s="60"/>
      <c r="T36" s="60"/>
      <c r="U36" s="60"/>
      <c r="V36" s="60"/>
      <c r="W36" s="60">
        <v>2639560</v>
      </c>
      <c r="X36" s="60">
        <v>2453771</v>
      </c>
      <c r="Y36" s="60">
        <v>185789</v>
      </c>
      <c r="Z36" s="140">
        <v>7.57</v>
      </c>
      <c r="AA36" s="155">
        <v>5343607</v>
      </c>
    </row>
    <row r="37" spans="1:27" ht="12.75">
      <c r="A37" s="138" t="s">
        <v>83</v>
      </c>
      <c r="B37" s="136"/>
      <c r="C37" s="157">
        <v>1414605</v>
      </c>
      <c r="D37" s="157"/>
      <c r="E37" s="158">
        <v>603354</v>
      </c>
      <c r="F37" s="159">
        <v>603354</v>
      </c>
      <c r="G37" s="159">
        <v>83146</v>
      </c>
      <c r="H37" s="159">
        <v>111786</v>
      </c>
      <c r="I37" s="159">
        <v>111336</v>
      </c>
      <c r="J37" s="159">
        <v>306268</v>
      </c>
      <c r="K37" s="159">
        <v>111786</v>
      </c>
      <c r="L37" s="159">
        <v>111786</v>
      </c>
      <c r="M37" s="159">
        <v>117714</v>
      </c>
      <c r="N37" s="159">
        <v>341286</v>
      </c>
      <c r="O37" s="159"/>
      <c r="P37" s="159"/>
      <c r="Q37" s="159"/>
      <c r="R37" s="159"/>
      <c r="S37" s="159"/>
      <c r="T37" s="159"/>
      <c r="U37" s="159"/>
      <c r="V37" s="159"/>
      <c r="W37" s="159">
        <v>647554</v>
      </c>
      <c r="X37" s="159">
        <v>50280</v>
      </c>
      <c r="Y37" s="159">
        <v>597274</v>
      </c>
      <c r="Z37" s="141">
        <v>1187.9</v>
      </c>
      <c r="AA37" s="157">
        <v>603354</v>
      </c>
    </row>
    <row r="38" spans="1:27" ht="12.75">
      <c r="A38" s="135" t="s">
        <v>84</v>
      </c>
      <c r="B38" s="142"/>
      <c r="C38" s="153">
        <f aca="true" t="shared" si="7" ref="C38:Y38">SUM(C39:C41)</f>
        <v>83884044</v>
      </c>
      <c r="D38" s="153">
        <f>SUM(D39:D41)</f>
        <v>0</v>
      </c>
      <c r="E38" s="154">
        <f t="shared" si="7"/>
        <v>24479763</v>
      </c>
      <c r="F38" s="100">
        <f t="shared" si="7"/>
        <v>24479763</v>
      </c>
      <c r="G38" s="100">
        <f t="shared" si="7"/>
        <v>2060425</v>
      </c>
      <c r="H38" s="100">
        <f t="shared" si="7"/>
        <v>1140375</v>
      </c>
      <c r="I38" s="100">
        <f t="shared" si="7"/>
        <v>2067512</v>
      </c>
      <c r="J38" s="100">
        <f t="shared" si="7"/>
        <v>5268312</v>
      </c>
      <c r="K38" s="100">
        <f t="shared" si="7"/>
        <v>2354089</v>
      </c>
      <c r="L38" s="100">
        <f t="shared" si="7"/>
        <v>2370996</v>
      </c>
      <c r="M38" s="100">
        <f t="shared" si="7"/>
        <v>12976899</v>
      </c>
      <c r="N38" s="100">
        <f t="shared" si="7"/>
        <v>17701984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22970296</v>
      </c>
      <c r="X38" s="100">
        <f t="shared" si="7"/>
        <v>27728420</v>
      </c>
      <c r="Y38" s="100">
        <f t="shared" si="7"/>
        <v>-4758124</v>
      </c>
      <c r="Z38" s="137">
        <f>+IF(X38&lt;&gt;0,+(Y38/X38)*100,0)</f>
        <v>-17.159737193824963</v>
      </c>
      <c r="AA38" s="153">
        <f>SUM(AA39:AA41)</f>
        <v>24479763</v>
      </c>
    </row>
    <row r="39" spans="1:27" ht="12.75">
      <c r="A39" s="138" t="s">
        <v>85</v>
      </c>
      <c r="B39" s="136"/>
      <c r="C39" s="155">
        <v>23100920</v>
      </c>
      <c r="D39" s="155"/>
      <c r="E39" s="156">
        <v>17700254</v>
      </c>
      <c r="F39" s="60">
        <v>17700254</v>
      </c>
      <c r="G39" s="60">
        <v>1529408</v>
      </c>
      <c r="H39" s="60">
        <v>580159</v>
      </c>
      <c r="I39" s="60">
        <v>1535752</v>
      </c>
      <c r="J39" s="60">
        <v>3645319</v>
      </c>
      <c r="K39" s="60">
        <v>1656752</v>
      </c>
      <c r="L39" s="60">
        <v>1533016</v>
      </c>
      <c r="M39" s="60">
        <v>12161909</v>
      </c>
      <c r="N39" s="60">
        <v>15351677</v>
      </c>
      <c r="O39" s="60"/>
      <c r="P39" s="60"/>
      <c r="Q39" s="60"/>
      <c r="R39" s="60"/>
      <c r="S39" s="60"/>
      <c r="T39" s="60"/>
      <c r="U39" s="60"/>
      <c r="V39" s="60"/>
      <c r="W39" s="60">
        <v>18996996</v>
      </c>
      <c r="X39" s="60">
        <v>11031876</v>
      </c>
      <c r="Y39" s="60">
        <v>7965120</v>
      </c>
      <c r="Z39" s="140">
        <v>72.2</v>
      </c>
      <c r="AA39" s="155">
        <v>17700254</v>
      </c>
    </row>
    <row r="40" spans="1:27" ht="12.75">
      <c r="A40" s="138" t="s">
        <v>86</v>
      </c>
      <c r="B40" s="136"/>
      <c r="C40" s="155">
        <v>60783124</v>
      </c>
      <c r="D40" s="155"/>
      <c r="E40" s="156">
        <v>6779509</v>
      </c>
      <c r="F40" s="60">
        <v>6779509</v>
      </c>
      <c r="G40" s="60">
        <v>531017</v>
      </c>
      <c r="H40" s="60">
        <v>560216</v>
      </c>
      <c r="I40" s="60">
        <v>531760</v>
      </c>
      <c r="J40" s="60">
        <v>1622993</v>
      </c>
      <c r="K40" s="60">
        <v>697337</v>
      </c>
      <c r="L40" s="60">
        <v>837980</v>
      </c>
      <c r="M40" s="60">
        <v>814990</v>
      </c>
      <c r="N40" s="60">
        <v>2350307</v>
      </c>
      <c r="O40" s="60"/>
      <c r="P40" s="60"/>
      <c r="Q40" s="60"/>
      <c r="R40" s="60"/>
      <c r="S40" s="60"/>
      <c r="T40" s="60"/>
      <c r="U40" s="60"/>
      <c r="V40" s="60"/>
      <c r="W40" s="60">
        <v>3973300</v>
      </c>
      <c r="X40" s="60">
        <v>16696544</v>
      </c>
      <c r="Y40" s="60">
        <v>-12723244</v>
      </c>
      <c r="Z40" s="140">
        <v>-76.2</v>
      </c>
      <c r="AA40" s="155">
        <v>6779509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706202017</v>
      </c>
      <c r="D42" s="153">
        <f>SUM(D43:D46)</f>
        <v>0</v>
      </c>
      <c r="E42" s="154">
        <f t="shared" si="8"/>
        <v>808086927</v>
      </c>
      <c r="F42" s="100">
        <f t="shared" si="8"/>
        <v>808086927</v>
      </c>
      <c r="G42" s="100">
        <f t="shared" si="8"/>
        <v>7762581</v>
      </c>
      <c r="H42" s="100">
        <f t="shared" si="8"/>
        <v>69277629</v>
      </c>
      <c r="I42" s="100">
        <f t="shared" si="8"/>
        <v>83464023</v>
      </c>
      <c r="J42" s="100">
        <f t="shared" si="8"/>
        <v>160504233</v>
      </c>
      <c r="K42" s="100">
        <f t="shared" si="8"/>
        <v>50029987</v>
      </c>
      <c r="L42" s="100">
        <f t="shared" si="8"/>
        <v>48755764</v>
      </c>
      <c r="M42" s="100">
        <f t="shared" si="8"/>
        <v>66384574</v>
      </c>
      <c r="N42" s="100">
        <f t="shared" si="8"/>
        <v>165170325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325674558</v>
      </c>
      <c r="X42" s="100">
        <f t="shared" si="8"/>
        <v>423655993</v>
      </c>
      <c r="Y42" s="100">
        <f t="shared" si="8"/>
        <v>-97981435</v>
      </c>
      <c r="Z42" s="137">
        <f>+IF(X42&lt;&gt;0,+(Y42/X42)*100,0)</f>
        <v>-23.1275932876984</v>
      </c>
      <c r="AA42" s="153">
        <f>SUM(AA43:AA46)</f>
        <v>808086927</v>
      </c>
    </row>
    <row r="43" spans="1:27" ht="12.75">
      <c r="A43" s="138" t="s">
        <v>89</v>
      </c>
      <c r="B43" s="136"/>
      <c r="C43" s="155">
        <v>283727135</v>
      </c>
      <c r="D43" s="155"/>
      <c r="E43" s="156">
        <v>605302095</v>
      </c>
      <c r="F43" s="60">
        <v>605302095</v>
      </c>
      <c r="G43" s="60">
        <v>2657197</v>
      </c>
      <c r="H43" s="60">
        <v>42837903</v>
      </c>
      <c r="I43" s="60">
        <v>52953132</v>
      </c>
      <c r="J43" s="60">
        <v>98448232</v>
      </c>
      <c r="K43" s="60">
        <v>22893494</v>
      </c>
      <c r="L43" s="60">
        <v>21787432</v>
      </c>
      <c r="M43" s="60">
        <v>23081061</v>
      </c>
      <c r="N43" s="60">
        <v>67761987</v>
      </c>
      <c r="O43" s="60"/>
      <c r="P43" s="60"/>
      <c r="Q43" s="60"/>
      <c r="R43" s="60"/>
      <c r="S43" s="60"/>
      <c r="T43" s="60"/>
      <c r="U43" s="60"/>
      <c r="V43" s="60"/>
      <c r="W43" s="60">
        <v>166210219</v>
      </c>
      <c r="X43" s="60">
        <v>213332861</v>
      </c>
      <c r="Y43" s="60">
        <v>-47122642</v>
      </c>
      <c r="Z43" s="140">
        <v>-22.09</v>
      </c>
      <c r="AA43" s="155">
        <v>605302095</v>
      </c>
    </row>
    <row r="44" spans="1:27" ht="12.75">
      <c r="A44" s="138" t="s">
        <v>90</v>
      </c>
      <c r="B44" s="136"/>
      <c r="C44" s="155">
        <v>320410344</v>
      </c>
      <c r="D44" s="155"/>
      <c r="E44" s="156">
        <v>173663371</v>
      </c>
      <c r="F44" s="60">
        <v>173663371</v>
      </c>
      <c r="G44" s="60">
        <v>2489366</v>
      </c>
      <c r="H44" s="60">
        <v>23641196</v>
      </c>
      <c r="I44" s="60">
        <v>27247526</v>
      </c>
      <c r="J44" s="60">
        <v>53378088</v>
      </c>
      <c r="K44" s="60">
        <v>22657377</v>
      </c>
      <c r="L44" s="60">
        <v>23231843</v>
      </c>
      <c r="M44" s="60">
        <v>37288925</v>
      </c>
      <c r="N44" s="60">
        <v>83178145</v>
      </c>
      <c r="O44" s="60"/>
      <c r="P44" s="60"/>
      <c r="Q44" s="60"/>
      <c r="R44" s="60"/>
      <c r="S44" s="60"/>
      <c r="T44" s="60"/>
      <c r="U44" s="60"/>
      <c r="V44" s="60"/>
      <c r="W44" s="60">
        <v>136556233</v>
      </c>
      <c r="X44" s="60">
        <v>164889938</v>
      </c>
      <c r="Y44" s="60">
        <v>-28333705</v>
      </c>
      <c r="Z44" s="140">
        <v>-17.18</v>
      </c>
      <c r="AA44" s="155">
        <v>173663371</v>
      </c>
    </row>
    <row r="45" spans="1:27" ht="12.75">
      <c r="A45" s="138" t="s">
        <v>91</v>
      </c>
      <c r="B45" s="136"/>
      <c r="C45" s="157">
        <v>35505123</v>
      </c>
      <c r="D45" s="157"/>
      <c r="E45" s="158">
        <v>482301</v>
      </c>
      <c r="F45" s="159">
        <v>482301</v>
      </c>
      <c r="G45" s="159">
        <v>93302</v>
      </c>
      <c r="H45" s="159">
        <v>295</v>
      </c>
      <c r="I45" s="159">
        <v>200667</v>
      </c>
      <c r="J45" s="159">
        <v>294264</v>
      </c>
      <c r="K45" s="159">
        <v>919674</v>
      </c>
      <c r="L45" s="159">
        <v>852842</v>
      </c>
      <c r="M45" s="159">
        <v>147098</v>
      </c>
      <c r="N45" s="159">
        <v>1919614</v>
      </c>
      <c r="O45" s="159"/>
      <c r="P45" s="159"/>
      <c r="Q45" s="159"/>
      <c r="R45" s="159"/>
      <c r="S45" s="159"/>
      <c r="T45" s="159"/>
      <c r="U45" s="159"/>
      <c r="V45" s="159"/>
      <c r="W45" s="159">
        <v>2213878</v>
      </c>
      <c r="X45" s="159">
        <v>14004422</v>
      </c>
      <c r="Y45" s="159">
        <v>-11790544</v>
      </c>
      <c r="Z45" s="141">
        <v>-84.19</v>
      </c>
      <c r="AA45" s="157">
        <v>482301</v>
      </c>
    </row>
    <row r="46" spans="1:27" ht="12.75">
      <c r="A46" s="138" t="s">
        <v>92</v>
      </c>
      <c r="B46" s="136"/>
      <c r="C46" s="155">
        <v>66559415</v>
      </c>
      <c r="D46" s="155"/>
      <c r="E46" s="156">
        <v>28639160</v>
      </c>
      <c r="F46" s="60">
        <v>28639160</v>
      </c>
      <c r="G46" s="60">
        <v>2522716</v>
      </c>
      <c r="H46" s="60">
        <v>2798235</v>
      </c>
      <c r="I46" s="60">
        <v>3062698</v>
      </c>
      <c r="J46" s="60">
        <v>8383649</v>
      </c>
      <c r="K46" s="60">
        <v>3559442</v>
      </c>
      <c r="L46" s="60">
        <v>2883647</v>
      </c>
      <c r="M46" s="60">
        <v>5867490</v>
      </c>
      <c r="N46" s="60">
        <v>12310579</v>
      </c>
      <c r="O46" s="60"/>
      <c r="P46" s="60"/>
      <c r="Q46" s="60"/>
      <c r="R46" s="60"/>
      <c r="S46" s="60"/>
      <c r="T46" s="60"/>
      <c r="U46" s="60"/>
      <c r="V46" s="60"/>
      <c r="W46" s="60">
        <v>20694228</v>
      </c>
      <c r="X46" s="60">
        <v>31428772</v>
      </c>
      <c r="Y46" s="60">
        <v>-10734544</v>
      </c>
      <c r="Z46" s="140">
        <v>-34.16</v>
      </c>
      <c r="AA46" s="155">
        <v>28639160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1497723500</v>
      </c>
      <c r="D48" s="168">
        <f>+D28+D32+D38+D42+D47</f>
        <v>0</v>
      </c>
      <c r="E48" s="169">
        <f t="shared" si="9"/>
        <v>1387189082</v>
      </c>
      <c r="F48" s="73">
        <f t="shared" si="9"/>
        <v>1387189082</v>
      </c>
      <c r="G48" s="73">
        <f t="shared" si="9"/>
        <v>28110178</v>
      </c>
      <c r="H48" s="73">
        <f t="shared" si="9"/>
        <v>120202461</v>
      </c>
      <c r="I48" s="73">
        <f t="shared" si="9"/>
        <v>140962058</v>
      </c>
      <c r="J48" s="73">
        <f t="shared" si="9"/>
        <v>289274697</v>
      </c>
      <c r="K48" s="73">
        <f t="shared" si="9"/>
        <v>109549694</v>
      </c>
      <c r="L48" s="73">
        <f t="shared" si="9"/>
        <v>104323010</v>
      </c>
      <c r="M48" s="73">
        <f t="shared" si="9"/>
        <v>170045950</v>
      </c>
      <c r="N48" s="73">
        <f t="shared" si="9"/>
        <v>383918654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673193351</v>
      </c>
      <c r="X48" s="73">
        <f t="shared" si="9"/>
        <v>765028152</v>
      </c>
      <c r="Y48" s="73">
        <f t="shared" si="9"/>
        <v>-91834801</v>
      </c>
      <c r="Z48" s="170">
        <f>+IF(X48&lt;&gt;0,+(Y48/X48)*100,0)</f>
        <v>-12.004107399174508</v>
      </c>
      <c r="AA48" s="168">
        <f>+AA28+AA32+AA38+AA42+AA47</f>
        <v>1387189082</v>
      </c>
    </row>
    <row r="49" spans="1:27" ht="12.75">
      <c r="A49" s="148" t="s">
        <v>49</v>
      </c>
      <c r="B49" s="149"/>
      <c r="C49" s="171">
        <f aca="true" t="shared" si="10" ref="C49:Y49">+C25-C48</f>
        <v>-206964627</v>
      </c>
      <c r="D49" s="171">
        <f>+D25-D48</f>
        <v>0</v>
      </c>
      <c r="E49" s="172">
        <f t="shared" si="10"/>
        <v>19028318</v>
      </c>
      <c r="F49" s="173">
        <f t="shared" si="10"/>
        <v>19028318</v>
      </c>
      <c r="G49" s="173">
        <f t="shared" si="10"/>
        <v>136503029</v>
      </c>
      <c r="H49" s="173">
        <f t="shared" si="10"/>
        <v>-4743643</v>
      </c>
      <c r="I49" s="173">
        <f t="shared" si="10"/>
        <v>-27573080</v>
      </c>
      <c r="J49" s="173">
        <f t="shared" si="10"/>
        <v>104186306</v>
      </c>
      <c r="K49" s="173">
        <f t="shared" si="10"/>
        <v>-1396724</v>
      </c>
      <c r="L49" s="173">
        <f t="shared" si="10"/>
        <v>25946031</v>
      </c>
      <c r="M49" s="173">
        <f t="shared" si="10"/>
        <v>-5270436</v>
      </c>
      <c r="N49" s="173">
        <f t="shared" si="10"/>
        <v>19278871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123465177</v>
      </c>
      <c r="X49" s="173">
        <f>IF(F25=F48,0,X25-X48)</f>
        <v>-3595078</v>
      </c>
      <c r="Y49" s="173">
        <f t="shared" si="10"/>
        <v>127060255</v>
      </c>
      <c r="Z49" s="174">
        <f>+IF(X49&lt;&gt;0,+(Y49/X49)*100,0)</f>
        <v>-3534.283678963294</v>
      </c>
      <c r="AA49" s="171">
        <f>+AA25-AA48</f>
        <v>19028318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123245454</v>
      </c>
      <c r="D5" s="155">
        <v>0</v>
      </c>
      <c r="E5" s="156">
        <v>185386000</v>
      </c>
      <c r="F5" s="60">
        <v>185386000</v>
      </c>
      <c r="G5" s="60">
        <v>14930641</v>
      </c>
      <c r="H5" s="60">
        <v>15179826</v>
      </c>
      <c r="I5" s="60">
        <v>15079312</v>
      </c>
      <c r="J5" s="60">
        <v>45189779</v>
      </c>
      <c r="K5" s="60">
        <v>14656183</v>
      </c>
      <c r="L5" s="60">
        <v>14700881</v>
      </c>
      <c r="M5" s="60">
        <v>15075363</v>
      </c>
      <c r="N5" s="60">
        <v>44432427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89622206</v>
      </c>
      <c r="X5" s="60">
        <v>92692884</v>
      </c>
      <c r="Y5" s="60">
        <v>-3070678</v>
      </c>
      <c r="Z5" s="140">
        <v>-3.31</v>
      </c>
      <c r="AA5" s="155">
        <v>185386000</v>
      </c>
    </row>
    <row r="6" spans="1:27" ht="12.75">
      <c r="A6" s="181" t="s">
        <v>102</v>
      </c>
      <c r="B6" s="182"/>
      <c r="C6" s="155">
        <v>2850593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248642303</v>
      </c>
      <c r="D7" s="155">
        <v>0</v>
      </c>
      <c r="E7" s="156">
        <v>273707000</v>
      </c>
      <c r="F7" s="60">
        <v>273707000</v>
      </c>
      <c r="G7" s="60">
        <v>22664488</v>
      </c>
      <c r="H7" s="60">
        <v>25132118</v>
      </c>
      <c r="I7" s="60">
        <v>21229542</v>
      </c>
      <c r="J7" s="60">
        <v>69026148</v>
      </c>
      <c r="K7" s="60">
        <v>21906802</v>
      </c>
      <c r="L7" s="60">
        <v>28026185</v>
      </c>
      <c r="M7" s="60">
        <v>19630365</v>
      </c>
      <c r="N7" s="60">
        <v>69563352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138589500</v>
      </c>
      <c r="X7" s="60">
        <v>136853382</v>
      </c>
      <c r="Y7" s="60">
        <v>1736118</v>
      </c>
      <c r="Z7" s="140">
        <v>1.27</v>
      </c>
      <c r="AA7" s="155">
        <v>273707000</v>
      </c>
    </row>
    <row r="8" spans="1:27" ht="12.75">
      <c r="A8" s="183" t="s">
        <v>104</v>
      </c>
      <c r="B8" s="182"/>
      <c r="C8" s="155">
        <v>266419117</v>
      </c>
      <c r="D8" s="155">
        <v>0</v>
      </c>
      <c r="E8" s="156">
        <v>294017000</v>
      </c>
      <c r="F8" s="60">
        <v>294017000</v>
      </c>
      <c r="G8" s="60">
        <v>24885226</v>
      </c>
      <c r="H8" s="60">
        <v>24289620</v>
      </c>
      <c r="I8" s="60">
        <v>28207738</v>
      </c>
      <c r="J8" s="60">
        <v>77382584</v>
      </c>
      <c r="K8" s="60">
        <v>30852282</v>
      </c>
      <c r="L8" s="60">
        <v>32555567</v>
      </c>
      <c r="M8" s="60">
        <v>31238671</v>
      </c>
      <c r="N8" s="60">
        <v>94646520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172029104</v>
      </c>
      <c r="X8" s="60">
        <v>147008634</v>
      </c>
      <c r="Y8" s="60">
        <v>25020470</v>
      </c>
      <c r="Z8" s="140">
        <v>17.02</v>
      </c>
      <c r="AA8" s="155">
        <v>294017000</v>
      </c>
    </row>
    <row r="9" spans="1:27" ht="12.75">
      <c r="A9" s="183" t="s">
        <v>105</v>
      </c>
      <c r="B9" s="182"/>
      <c r="C9" s="155">
        <v>49843061</v>
      </c>
      <c r="D9" s="155">
        <v>0</v>
      </c>
      <c r="E9" s="156">
        <v>29090000</v>
      </c>
      <c r="F9" s="60">
        <v>29090000</v>
      </c>
      <c r="G9" s="60">
        <v>4369599</v>
      </c>
      <c r="H9" s="60">
        <v>4428749</v>
      </c>
      <c r="I9" s="60">
        <v>4717947</v>
      </c>
      <c r="J9" s="60">
        <v>13516295</v>
      </c>
      <c r="K9" s="60">
        <v>4829681</v>
      </c>
      <c r="L9" s="60">
        <v>4955829</v>
      </c>
      <c r="M9" s="60">
        <v>5015195</v>
      </c>
      <c r="N9" s="60">
        <v>14800705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28317000</v>
      </c>
      <c r="X9" s="60">
        <v>14545152</v>
      </c>
      <c r="Y9" s="60">
        <v>13771848</v>
      </c>
      <c r="Z9" s="140">
        <v>94.68</v>
      </c>
      <c r="AA9" s="155">
        <v>29090000</v>
      </c>
    </row>
    <row r="10" spans="1:27" ht="12.75">
      <c r="A10" s="183" t="s">
        <v>106</v>
      </c>
      <c r="B10" s="182"/>
      <c r="C10" s="155">
        <v>64975963</v>
      </c>
      <c r="D10" s="155">
        <v>0</v>
      </c>
      <c r="E10" s="156">
        <v>58477000</v>
      </c>
      <c r="F10" s="54">
        <v>58477000</v>
      </c>
      <c r="G10" s="54">
        <v>5939717</v>
      </c>
      <c r="H10" s="54">
        <v>5883019</v>
      </c>
      <c r="I10" s="54">
        <v>5913922</v>
      </c>
      <c r="J10" s="54">
        <v>17736658</v>
      </c>
      <c r="K10" s="54">
        <v>5693363</v>
      </c>
      <c r="L10" s="54">
        <v>5796846</v>
      </c>
      <c r="M10" s="54">
        <v>5915905</v>
      </c>
      <c r="N10" s="54">
        <v>17406114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35142772</v>
      </c>
      <c r="X10" s="54">
        <v>29238432</v>
      </c>
      <c r="Y10" s="54">
        <v>5904340</v>
      </c>
      <c r="Z10" s="184">
        <v>20.19</v>
      </c>
      <c r="AA10" s="130">
        <v>58477000</v>
      </c>
    </row>
    <row r="11" spans="1:27" ht="12.75">
      <c r="A11" s="183" t="s">
        <v>107</v>
      </c>
      <c r="B11" s="185"/>
      <c r="C11" s="155">
        <v>1240503</v>
      </c>
      <c r="D11" s="155">
        <v>0</v>
      </c>
      <c r="E11" s="156">
        <v>0</v>
      </c>
      <c r="F11" s="60">
        <v>0</v>
      </c>
      <c r="G11" s="60">
        <v>389538</v>
      </c>
      <c r="H11" s="60">
        <v>0</v>
      </c>
      <c r="I11" s="60">
        <v>0</v>
      </c>
      <c r="J11" s="60">
        <v>389538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389538</v>
      </c>
      <c r="X11" s="60"/>
      <c r="Y11" s="60">
        <v>389538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1103697</v>
      </c>
      <c r="D12" s="155">
        <v>0</v>
      </c>
      <c r="E12" s="156">
        <v>2340000</v>
      </c>
      <c r="F12" s="60">
        <v>2340000</v>
      </c>
      <c r="G12" s="60">
        <v>110327</v>
      </c>
      <c r="H12" s="60">
        <v>103865</v>
      </c>
      <c r="I12" s="60">
        <v>109723</v>
      </c>
      <c r="J12" s="60">
        <v>323915</v>
      </c>
      <c r="K12" s="60">
        <v>132976</v>
      </c>
      <c r="L12" s="60">
        <v>97371</v>
      </c>
      <c r="M12" s="60">
        <v>83443</v>
      </c>
      <c r="N12" s="60">
        <v>313790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637705</v>
      </c>
      <c r="X12" s="60">
        <v>1169844</v>
      </c>
      <c r="Y12" s="60">
        <v>-532139</v>
      </c>
      <c r="Z12" s="140">
        <v>-45.49</v>
      </c>
      <c r="AA12" s="155">
        <v>2340000</v>
      </c>
    </row>
    <row r="13" spans="1:27" ht="12.75">
      <c r="A13" s="181" t="s">
        <v>109</v>
      </c>
      <c r="B13" s="185"/>
      <c r="C13" s="155">
        <v>14652376</v>
      </c>
      <c r="D13" s="155">
        <v>0</v>
      </c>
      <c r="E13" s="156">
        <v>6500000</v>
      </c>
      <c r="F13" s="60">
        <v>6500000</v>
      </c>
      <c r="G13" s="60">
        <v>674722</v>
      </c>
      <c r="H13" s="60">
        <v>139006</v>
      </c>
      <c r="I13" s="60">
        <v>94087</v>
      </c>
      <c r="J13" s="60">
        <v>907815</v>
      </c>
      <c r="K13" s="60">
        <v>692628</v>
      </c>
      <c r="L13" s="60">
        <v>689012</v>
      </c>
      <c r="M13" s="60">
        <v>2145798</v>
      </c>
      <c r="N13" s="60">
        <v>3527438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4435253</v>
      </c>
      <c r="X13" s="60">
        <v>3250002</v>
      </c>
      <c r="Y13" s="60">
        <v>1185251</v>
      </c>
      <c r="Z13" s="140">
        <v>36.47</v>
      </c>
      <c r="AA13" s="155">
        <v>6500000</v>
      </c>
    </row>
    <row r="14" spans="1:27" ht="12.75">
      <c r="A14" s="181" t="s">
        <v>110</v>
      </c>
      <c r="B14" s="185"/>
      <c r="C14" s="155">
        <v>89587405</v>
      </c>
      <c r="D14" s="155">
        <v>0</v>
      </c>
      <c r="E14" s="156">
        <v>93004400</v>
      </c>
      <c r="F14" s="60">
        <v>93004400</v>
      </c>
      <c r="G14" s="60">
        <v>8182918</v>
      </c>
      <c r="H14" s="60">
        <v>8917412</v>
      </c>
      <c r="I14" s="60">
        <v>82936</v>
      </c>
      <c r="J14" s="60">
        <v>17183266</v>
      </c>
      <c r="K14" s="60">
        <v>9074559</v>
      </c>
      <c r="L14" s="60">
        <v>8840936</v>
      </c>
      <c r="M14" s="60">
        <v>18343749</v>
      </c>
      <c r="N14" s="60">
        <v>36259244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53442510</v>
      </c>
      <c r="X14" s="60">
        <v>46502202</v>
      </c>
      <c r="Y14" s="60">
        <v>6940308</v>
      </c>
      <c r="Z14" s="140">
        <v>14.92</v>
      </c>
      <c r="AA14" s="155">
        <v>93004400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39585474</v>
      </c>
      <c r="D16" s="155">
        <v>0</v>
      </c>
      <c r="E16" s="156">
        <v>10836000</v>
      </c>
      <c r="F16" s="60">
        <v>10836000</v>
      </c>
      <c r="G16" s="60">
        <v>549230</v>
      </c>
      <c r="H16" s="60">
        <v>467964</v>
      </c>
      <c r="I16" s="60">
        <v>554837</v>
      </c>
      <c r="J16" s="60">
        <v>1572031</v>
      </c>
      <c r="K16" s="60">
        <v>688199</v>
      </c>
      <c r="L16" s="60">
        <v>571331</v>
      </c>
      <c r="M16" s="60">
        <v>496926</v>
      </c>
      <c r="N16" s="60">
        <v>1756456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3328487</v>
      </c>
      <c r="X16" s="60">
        <v>5417820</v>
      </c>
      <c r="Y16" s="60">
        <v>-2089333</v>
      </c>
      <c r="Z16" s="140">
        <v>-38.56</v>
      </c>
      <c r="AA16" s="155">
        <v>10836000</v>
      </c>
    </row>
    <row r="17" spans="1:27" ht="12.75">
      <c r="A17" s="181" t="s">
        <v>113</v>
      </c>
      <c r="B17" s="185"/>
      <c r="C17" s="155">
        <v>10607468</v>
      </c>
      <c r="D17" s="155">
        <v>0</v>
      </c>
      <c r="E17" s="156">
        <v>16397000</v>
      </c>
      <c r="F17" s="60">
        <v>16397000</v>
      </c>
      <c r="G17" s="60">
        <v>3080984</v>
      </c>
      <c r="H17" s="60">
        <v>3386056</v>
      </c>
      <c r="I17" s="60">
        <v>2464904</v>
      </c>
      <c r="J17" s="60">
        <v>8931944</v>
      </c>
      <c r="K17" s="60">
        <v>4114989</v>
      </c>
      <c r="L17" s="60">
        <v>3068363</v>
      </c>
      <c r="M17" s="60">
        <v>2018898</v>
      </c>
      <c r="N17" s="60">
        <v>9202250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18134194</v>
      </c>
      <c r="X17" s="60">
        <v>8198502</v>
      </c>
      <c r="Y17" s="60">
        <v>9935692</v>
      </c>
      <c r="Z17" s="140">
        <v>121.19</v>
      </c>
      <c r="AA17" s="155">
        <v>16397000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266400707</v>
      </c>
      <c r="D19" s="155">
        <v>0</v>
      </c>
      <c r="E19" s="156">
        <v>227399000</v>
      </c>
      <c r="F19" s="60">
        <v>227399000</v>
      </c>
      <c r="G19" s="60">
        <v>78447000</v>
      </c>
      <c r="H19" s="60">
        <v>6495000</v>
      </c>
      <c r="I19" s="60">
        <v>29317000</v>
      </c>
      <c r="J19" s="60">
        <v>114259000</v>
      </c>
      <c r="K19" s="60">
        <v>0</v>
      </c>
      <c r="L19" s="60">
        <v>0</v>
      </c>
      <c r="M19" s="60">
        <v>61017000</v>
      </c>
      <c r="N19" s="60">
        <v>61017000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175276000</v>
      </c>
      <c r="X19" s="60">
        <v>151599334</v>
      </c>
      <c r="Y19" s="60">
        <v>23676666</v>
      </c>
      <c r="Z19" s="140">
        <v>15.62</v>
      </c>
      <c r="AA19" s="155">
        <v>227399000</v>
      </c>
    </row>
    <row r="20" spans="1:27" ht="12.75">
      <c r="A20" s="181" t="s">
        <v>35</v>
      </c>
      <c r="B20" s="185"/>
      <c r="C20" s="155">
        <v>5469460</v>
      </c>
      <c r="D20" s="155">
        <v>0</v>
      </c>
      <c r="E20" s="156">
        <v>6226000</v>
      </c>
      <c r="F20" s="54">
        <v>6226000</v>
      </c>
      <c r="G20" s="54">
        <v>270917</v>
      </c>
      <c r="H20" s="54">
        <v>1036183</v>
      </c>
      <c r="I20" s="54">
        <v>648840</v>
      </c>
      <c r="J20" s="54">
        <v>1955940</v>
      </c>
      <c r="K20" s="54">
        <v>325454</v>
      </c>
      <c r="L20" s="54">
        <v>743720</v>
      </c>
      <c r="M20" s="54">
        <v>294201</v>
      </c>
      <c r="N20" s="54">
        <v>1363375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3319315</v>
      </c>
      <c r="X20" s="54">
        <v>3112950</v>
      </c>
      <c r="Y20" s="54">
        <v>206365</v>
      </c>
      <c r="Z20" s="184">
        <v>6.63</v>
      </c>
      <c r="AA20" s="130">
        <v>6226000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117900</v>
      </c>
      <c r="H21" s="60">
        <v>0</v>
      </c>
      <c r="I21" s="82">
        <v>0</v>
      </c>
      <c r="J21" s="60">
        <v>117900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117900</v>
      </c>
      <c r="X21" s="60"/>
      <c r="Y21" s="60">
        <v>117900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1184623581</v>
      </c>
      <c r="D22" s="188">
        <f>SUM(D5:D21)</f>
        <v>0</v>
      </c>
      <c r="E22" s="189">
        <f t="shared" si="0"/>
        <v>1203379400</v>
      </c>
      <c r="F22" s="190">
        <f t="shared" si="0"/>
        <v>1203379400</v>
      </c>
      <c r="G22" s="190">
        <f t="shared" si="0"/>
        <v>164613207</v>
      </c>
      <c r="H22" s="190">
        <f t="shared" si="0"/>
        <v>95458818</v>
      </c>
      <c r="I22" s="190">
        <f t="shared" si="0"/>
        <v>108420788</v>
      </c>
      <c r="J22" s="190">
        <f t="shared" si="0"/>
        <v>368492813</v>
      </c>
      <c r="K22" s="190">
        <f t="shared" si="0"/>
        <v>92967116</v>
      </c>
      <c r="L22" s="190">
        <f t="shared" si="0"/>
        <v>100046041</v>
      </c>
      <c r="M22" s="190">
        <f t="shared" si="0"/>
        <v>161275514</v>
      </c>
      <c r="N22" s="190">
        <f t="shared" si="0"/>
        <v>354288671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722781484</v>
      </c>
      <c r="X22" s="190">
        <f t="shared" si="0"/>
        <v>639589138</v>
      </c>
      <c r="Y22" s="190">
        <f t="shared" si="0"/>
        <v>83192346</v>
      </c>
      <c r="Z22" s="191">
        <f>+IF(X22&lt;&gt;0,+(Y22/X22)*100,0)</f>
        <v>13.00715428972779</v>
      </c>
      <c r="AA22" s="188">
        <f>SUM(AA5:AA21)</f>
        <v>1203379400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327449987</v>
      </c>
      <c r="D25" s="155">
        <v>0</v>
      </c>
      <c r="E25" s="156">
        <v>380433027</v>
      </c>
      <c r="F25" s="60">
        <v>380433027</v>
      </c>
      <c r="G25" s="60">
        <v>24252740</v>
      </c>
      <c r="H25" s="60">
        <v>27620686</v>
      </c>
      <c r="I25" s="60">
        <v>25332047</v>
      </c>
      <c r="J25" s="60">
        <v>77205473</v>
      </c>
      <c r="K25" s="60">
        <v>26827781</v>
      </c>
      <c r="L25" s="60">
        <v>25626046</v>
      </c>
      <c r="M25" s="60">
        <v>27904754</v>
      </c>
      <c r="N25" s="60">
        <v>80358581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157564054</v>
      </c>
      <c r="X25" s="60">
        <v>190216488</v>
      </c>
      <c r="Y25" s="60">
        <v>-32652434</v>
      </c>
      <c r="Z25" s="140">
        <v>-17.17</v>
      </c>
      <c r="AA25" s="155">
        <v>380433027</v>
      </c>
    </row>
    <row r="26" spans="1:27" ht="12.75">
      <c r="A26" s="183" t="s">
        <v>38</v>
      </c>
      <c r="B26" s="182"/>
      <c r="C26" s="155">
        <v>21053410</v>
      </c>
      <c r="D26" s="155">
        <v>0</v>
      </c>
      <c r="E26" s="156">
        <v>23361000</v>
      </c>
      <c r="F26" s="60">
        <v>23361000</v>
      </c>
      <c r="G26" s="60">
        <v>1830166</v>
      </c>
      <c r="H26" s="60">
        <v>1920815</v>
      </c>
      <c r="I26" s="60">
        <v>1913069</v>
      </c>
      <c r="J26" s="60">
        <v>5664050</v>
      </c>
      <c r="K26" s="60">
        <v>1913069</v>
      </c>
      <c r="L26" s="60">
        <v>2817315</v>
      </c>
      <c r="M26" s="60">
        <v>1701992</v>
      </c>
      <c r="N26" s="60">
        <v>6432376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12096426</v>
      </c>
      <c r="X26" s="60">
        <v>11680464</v>
      </c>
      <c r="Y26" s="60">
        <v>415962</v>
      </c>
      <c r="Z26" s="140">
        <v>3.56</v>
      </c>
      <c r="AA26" s="155">
        <v>23361000</v>
      </c>
    </row>
    <row r="27" spans="1:27" ht="12.75">
      <c r="A27" s="183" t="s">
        <v>118</v>
      </c>
      <c r="B27" s="182"/>
      <c r="C27" s="155">
        <v>405181886</v>
      </c>
      <c r="D27" s="155">
        <v>0</v>
      </c>
      <c r="E27" s="156">
        <v>241760000</v>
      </c>
      <c r="F27" s="60">
        <v>241760000</v>
      </c>
      <c r="G27" s="60">
        <v>0</v>
      </c>
      <c r="H27" s="60">
        <v>20486550</v>
      </c>
      <c r="I27" s="60">
        <v>20146700</v>
      </c>
      <c r="J27" s="60">
        <v>40633250</v>
      </c>
      <c r="K27" s="60">
        <v>20146700</v>
      </c>
      <c r="L27" s="60">
        <v>20146700</v>
      </c>
      <c r="M27" s="60">
        <v>20146500</v>
      </c>
      <c r="N27" s="60">
        <v>60439900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101073150</v>
      </c>
      <c r="X27" s="60">
        <v>120880200</v>
      </c>
      <c r="Y27" s="60">
        <v>-19807050</v>
      </c>
      <c r="Z27" s="140">
        <v>-16.39</v>
      </c>
      <c r="AA27" s="155">
        <v>241760000</v>
      </c>
    </row>
    <row r="28" spans="1:27" ht="12.75">
      <c r="A28" s="183" t="s">
        <v>39</v>
      </c>
      <c r="B28" s="182"/>
      <c r="C28" s="155">
        <v>118941741</v>
      </c>
      <c r="D28" s="155">
        <v>0</v>
      </c>
      <c r="E28" s="156">
        <v>28360780</v>
      </c>
      <c r="F28" s="60">
        <v>28360780</v>
      </c>
      <c r="G28" s="60">
        <v>0</v>
      </c>
      <c r="H28" s="60">
        <v>2363423</v>
      </c>
      <c r="I28" s="60">
        <v>2363423</v>
      </c>
      <c r="J28" s="60">
        <v>4726846</v>
      </c>
      <c r="K28" s="60">
        <v>2363423</v>
      </c>
      <c r="L28" s="60">
        <v>2363423</v>
      </c>
      <c r="M28" s="60">
        <v>41295885</v>
      </c>
      <c r="N28" s="60">
        <v>46022731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50749577</v>
      </c>
      <c r="X28" s="60">
        <v>14180538</v>
      </c>
      <c r="Y28" s="60">
        <v>36569039</v>
      </c>
      <c r="Z28" s="140">
        <v>257.88</v>
      </c>
      <c r="AA28" s="155">
        <v>28360780</v>
      </c>
    </row>
    <row r="29" spans="1:27" ht="12.75">
      <c r="A29" s="183" t="s">
        <v>40</v>
      </c>
      <c r="B29" s="182"/>
      <c r="C29" s="155">
        <v>31643222</v>
      </c>
      <c r="D29" s="155">
        <v>0</v>
      </c>
      <c r="E29" s="156">
        <v>22600000</v>
      </c>
      <c r="F29" s="60">
        <v>22600000</v>
      </c>
      <c r="G29" s="60">
        <v>0</v>
      </c>
      <c r="H29" s="60">
        <v>1688615</v>
      </c>
      <c r="I29" s="60">
        <v>3862591</v>
      </c>
      <c r="J29" s="60">
        <v>5551206</v>
      </c>
      <c r="K29" s="60">
        <v>2146376</v>
      </c>
      <c r="L29" s="60">
        <v>2858734</v>
      </c>
      <c r="M29" s="60">
        <v>6115381</v>
      </c>
      <c r="N29" s="60">
        <v>11120491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16671697</v>
      </c>
      <c r="X29" s="60">
        <v>11299998</v>
      </c>
      <c r="Y29" s="60">
        <v>5371699</v>
      </c>
      <c r="Z29" s="140">
        <v>47.54</v>
      </c>
      <c r="AA29" s="155">
        <v>22600000</v>
      </c>
    </row>
    <row r="30" spans="1:27" ht="12.75">
      <c r="A30" s="183" t="s">
        <v>119</v>
      </c>
      <c r="B30" s="182"/>
      <c r="C30" s="155">
        <v>426708983</v>
      </c>
      <c r="D30" s="155">
        <v>0</v>
      </c>
      <c r="E30" s="156">
        <v>473253464</v>
      </c>
      <c r="F30" s="60">
        <v>473253464</v>
      </c>
      <c r="G30" s="60">
        <v>0</v>
      </c>
      <c r="H30" s="60">
        <v>60721305</v>
      </c>
      <c r="I30" s="60">
        <v>74612931</v>
      </c>
      <c r="J30" s="60">
        <v>135334236</v>
      </c>
      <c r="K30" s="60">
        <v>40154884</v>
      </c>
      <c r="L30" s="60">
        <v>39771067</v>
      </c>
      <c r="M30" s="60">
        <v>53982305</v>
      </c>
      <c r="N30" s="60">
        <v>133908256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269242492</v>
      </c>
      <c r="X30" s="60">
        <v>250626284</v>
      </c>
      <c r="Y30" s="60">
        <v>18616208</v>
      </c>
      <c r="Z30" s="140">
        <v>7.43</v>
      </c>
      <c r="AA30" s="155">
        <v>473253464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913000</v>
      </c>
      <c r="F31" s="60">
        <v>913000</v>
      </c>
      <c r="G31" s="60">
        <v>260887</v>
      </c>
      <c r="H31" s="60">
        <v>0</v>
      </c>
      <c r="I31" s="60">
        <v>0</v>
      </c>
      <c r="J31" s="60">
        <v>260887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260887</v>
      </c>
      <c r="X31" s="60">
        <v>456450</v>
      </c>
      <c r="Y31" s="60">
        <v>-195563</v>
      </c>
      <c r="Z31" s="140">
        <v>-42.84</v>
      </c>
      <c r="AA31" s="155">
        <v>913000</v>
      </c>
    </row>
    <row r="32" spans="1:27" ht="12.75">
      <c r="A32" s="183" t="s">
        <v>121</v>
      </c>
      <c r="B32" s="182"/>
      <c r="C32" s="155">
        <v>73060323</v>
      </c>
      <c r="D32" s="155">
        <v>0</v>
      </c>
      <c r="E32" s="156">
        <v>155092580</v>
      </c>
      <c r="F32" s="60">
        <v>155092580</v>
      </c>
      <c r="G32" s="60">
        <v>678107</v>
      </c>
      <c r="H32" s="60">
        <v>3314237</v>
      </c>
      <c r="I32" s="60">
        <v>3860619</v>
      </c>
      <c r="J32" s="60">
        <v>7852963</v>
      </c>
      <c r="K32" s="60">
        <v>10915571</v>
      </c>
      <c r="L32" s="60">
        <v>5242978</v>
      </c>
      <c r="M32" s="60">
        <v>10768500</v>
      </c>
      <c r="N32" s="60">
        <v>26927049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34780012</v>
      </c>
      <c r="X32" s="60">
        <v>77600685</v>
      </c>
      <c r="Y32" s="60">
        <v>-42820673</v>
      </c>
      <c r="Z32" s="140">
        <v>-55.18</v>
      </c>
      <c r="AA32" s="155">
        <v>155092580</v>
      </c>
    </row>
    <row r="33" spans="1:27" ht="12.75">
      <c r="A33" s="183" t="s">
        <v>42</v>
      </c>
      <c r="B33" s="182"/>
      <c r="C33" s="155">
        <v>6607705</v>
      </c>
      <c r="D33" s="155">
        <v>0</v>
      </c>
      <c r="E33" s="156">
        <v>1465000</v>
      </c>
      <c r="F33" s="60">
        <v>1465000</v>
      </c>
      <c r="G33" s="60">
        <v>497151</v>
      </c>
      <c r="H33" s="60">
        <v>0</v>
      </c>
      <c r="I33" s="60">
        <v>512722</v>
      </c>
      <c r="J33" s="60">
        <v>1009873</v>
      </c>
      <c r="K33" s="60">
        <v>748260</v>
      </c>
      <c r="L33" s="60">
        <v>0</v>
      </c>
      <c r="M33" s="60">
        <v>1720805</v>
      </c>
      <c r="N33" s="60">
        <v>2469065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3478938</v>
      </c>
      <c r="X33" s="60">
        <v>732360</v>
      </c>
      <c r="Y33" s="60">
        <v>2746578</v>
      </c>
      <c r="Z33" s="140">
        <v>375.03</v>
      </c>
      <c r="AA33" s="155">
        <v>1465000</v>
      </c>
    </row>
    <row r="34" spans="1:27" ht="12.75">
      <c r="A34" s="183" t="s">
        <v>43</v>
      </c>
      <c r="B34" s="182"/>
      <c r="C34" s="155">
        <v>87076243</v>
      </c>
      <c r="D34" s="155">
        <v>0</v>
      </c>
      <c r="E34" s="156">
        <v>59950231</v>
      </c>
      <c r="F34" s="60">
        <v>59950231</v>
      </c>
      <c r="G34" s="60">
        <v>591127</v>
      </c>
      <c r="H34" s="60">
        <v>2086830</v>
      </c>
      <c r="I34" s="60">
        <v>8357956</v>
      </c>
      <c r="J34" s="60">
        <v>11035913</v>
      </c>
      <c r="K34" s="60">
        <v>4333630</v>
      </c>
      <c r="L34" s="60">
        <v>5496747</v>
      </c>
      <c r="M34" s="60">
        <v>6409828</v>
      </c>
      <c r="N34" s="60">
        <v>16240205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27276118</v>
      </c>
      <c r="X34" s="60">
        <v>29421212</v>
      </c>
      <c r="Y34" s="60">
        <v>-2145094</v>
      </c>
      <c r="Z34" s="140">
        <v>-7.29</v>
      </c>
      <c r="AA34" s="155">
        <v>59950231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1497723500</v>
      </c>
      <c r="D36" s="188">
        <f>SUM(D25:D35)</f>
        <v>0</v>
      </c>
      <c r="E36" s="189">
        <f t="shared" si="1"/>
        <v>1387189082</v>
      </c>
      <c r="F36" s="190">
        <f t="shared" si="1"/>
        <v>1387189082</v>
      </c>
      <c r="G36" s="190">
        <f t="shared" si="1"/>
        <v>28110178</v>
      </c>
      <c r="H36" s="190">
        <f t="shared" si="1"/>
        <v>120202461</v>
      </c>
      <c r="I36" s="190">
        <f t="shared" si="1"/>
        <v>140962058</v>
      </c>
      <c r="J36" s="190">
        <f t="shared" si="1"/>
        <v>289274697</v>
      </c>
      <c r="K36" s="190">
        <f t="shared" si="1"/>
        <v>109549694</v>
      </c>
      <c r="L36" s="190">
        <f t="shared" si="1"/>
        <v>104323010</v>
      </c>
      <c r="M36" s="190">
        <f t="shared" si="1"/>
        <v>170045950</v>
      </c>
      <c r="N36" s="190">
        <f t="shared" si="1"/>
        <v>383918654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673193351</v>
      </c>
      <c r="X36" s="190">
        <f t="shared" si="1"/>
        <v>707094679</v>
      </c>
      <c r="Y36" s="190">
        <f t="shared" si="1"/>
        <v>-33901328</v>
      </c>
      <c r="Z36" s="191">
        <f>+IF(X36&lt;&gt;0,+(Y36/X36)*100,0)</f>
        <v>-4.794453841449427</v>
      </c>
      <c r="AA36" s="188">
        <f>SUM(AA25:AA35)</f>
        <v>1387189082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-313099919</v>
      </c>
      <c r="D38" s="199">
        <f>+D22-D36</f>
        <v>0</v>
      </c>
      <c r="E38" s="200">
        <f t="shared" si="2"/>
        <v>-183809682</v>
      </c>
      <c r="F38" s="106">
        <f t="shared" si="2"/>
        <v>-183809682</v>
      </c>
      <c r="G38" s="106">
        <f t="shared" si="2"/>
        <v>136503029</v>
      </c>
      <c r="H38" s="106">
        <f t="shared" si="2"/>
        <v>-24743643</v>
      </c>
      <c r="I38" s="106">
        <f t="shared" si="2"/>
        <v>-32541270</v>
      </c>
      <c r="J38" s="106">
        <f t="shared" si="2"/>
        <v>79218116</v>
      </c>
      <c r="K38" s="106">
        <f t="shared" si="2"/>
        <v>-16582578</v>
      </c>
      <c r="L38" s="106">
        <f t="shared" si="2"/>
        <v>-4276969</v>
      </c>
      <c r="M38" s="106">
        <f t="shared" si="2"/>
        <v>-8770436</v>
      </c>
      <c r="N38" s="106">
        <f t="shared" si="2"/>
        <v>-29629983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49588133</v>
      </c>
      <c r="X38" s="106">
        <f>IF(F22=F36,0,X22-X36)</f>
        <v>-67505541</v>
      </c>
      <c r="Y38" s="106">
        <f t="shared" si="2"/>
        <v>117093674</v>
      </c>
      <c r="Z38" s="201">
        <f>+IF(X38&lt;&gt;0,+(Y38/X38)*100,0)</f>
        <v>-173.45787066575764</v>
      </c>
      <c r="AA38" s="199">
        <f>+AA22-AA36</f>
        <v>-183809682</v>
      </c>
    </row>
    <row r="39" spans="1:27" ht="12.75">
      <c r="A39" s="181" t="s">
        <v>46</v>
      </c>
      <c r="B39" s="185"/>
      <c r="C39" s="155">
        <v>106135292</v>
      </c>
      <c r="D39" s="155">
        <v>0</v>
      </c>
      <c r="E39" s="156">
        <v>202838000</v>
      </c>
      <c r="F39" s="60">
        <v>202838000</v>
      </c>
      <c r="G39" s="60">
        <v>0</v>
      </c>
      <c r="H39" s="60">
        <v>20000000</v>
      </c>
      <c r="I39" s="60">
        <v>4968190</v>
      </c>
      <c r="J39" s="60">
        <v>24968190</v>
      </c>
      <c r="K39" s="60">
        <v>15185854</v>
      </c>
      <c r="L39" s="60">
        <v>30223000</v>
      </c>
      <c r="M39" s="60">
        <v>3500000</v>
      </c>
      <c r="N39" s="60">
        <v>48908854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73877044</v>
      </c>
      <c r="X39" s="60">
        <v>135225334</v>
      </c>
      <c r="Y39" s="60">
        <v>-61348290</v>
      </c>
      <c r="Z39" s="140">
        <v>-45.37</v>
      </c>
      <c r="AA39" s="155">
        <v>202838000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-206964627</v>
      </c>
      <c r="D42" s="206">
        <f>SUM(D38:D41)</f>
        <v>0</v>
      </c>
      <c r="E42" s="207">
        <f t="shared" si="3"/>
        <v>19028318</v>
      </c>
      <c r="F42" s="88">
        <f t="shared" si="3"/>
        <v>19028318</v>
      </c>
      <c r="G42" s="88">
        <f t="shared" si="3"/>
        <v>136503029</v>
      </c>
      <c r="H42" s="88">
        <f t="shared" si="3"/>
        <v>-4743643</v>
      </c>
      <c r="I42" s="88">
        <f t="shared" si="3"/>
        <v>-27573080</v>
      </c>
      <c r="J42" s="88">
        <f t="shared" si="3"/>
        <v>104186306</v>
      </c>
      <c r="K42" s="88">
        <f t="shared" si="3"/>
        <v>-1396724</v>
      </c>
      <c r="L42" s="88">
        <f t="shared" si="3"/>
        <v>25946031</v>
      </c>
      <c r="M42" s="88">
        <f t="shared" si="3"/>
        <v>-5270436</v>
      </c>
      <c r="N42" s="88">
        <f t="shared" si="3"/>
        <v>19278871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123465177</v>
      </c>
      <c r="X42" s="88">
        <f t="shared" si="3"/>
        <v>67719793</v>
      </c>
      <c r="Y42" s="88">
        <f t="shared" si="3"/>
        <v>55745384</v>
      </c>
      <c r="Z42" s="208">
        <f>+IF(X42&lt;&gt;0,+(Y42/X42)*100,0)</f>
        <v>82.31771175083185</v>
      </c>
      <c r="AA42" s="206">
        <f>SUM(AA38:AA41)</f>
        <v>19028318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-206964627</v>
      </c>
      <c r="D44" s="210">
        <f>+D42-D43</f>
        <v>0</v>
      </c>
      <c r="E44" s="211">
        <f t="shared" si="4"/>
        <v>19028318</v>
      </c>
      <c r="F44" s="77">
        <f t="shared" si="4"/>
        <v>19028318</v>
      </c>
      <c r="G44" s="77">
        <f t="shared" si="4"/>
        <v>136503029</v>
      </c>
      <c r="H44" s="77">
        <f t="shared" si="4"/>
        <v>-4743643</v>
      </c>
      <c r="I44" s="77">
        <f t="shared" si="4"/>
        <v>-27573080</v>
      </c>
      <c r="J44" s="77">
        <f t="shared" si="4"/>
        <v>104186306</v>
      </c>
      <c r="K44" s="77">
        <f t="shared" si="4"/>
        <v>-1396724</v>
      </c>
      <c r="L44" s="77">
        <f t="shared" si="4"/>
        <v>25946031</v>
      </c>
      <c r="M44" s="77">
        <f t="shared" si="4"/>
        <v>-5270436</v>
      </c>
      <c r="N44" s="77">
        <f t="shared" si="4"/>
        <v>19278871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123465177</v>
      </c>
      <c r="X44" s="77">
        <f t="shared" si="4"/>
        <v>67719793</v>
      </c>
      <c r="Y44" s="77">
        <f t="shared" si="4"/>
        <v>55745384</v>
      </c>
      <c r="Z44" s="212">
        <f>+IF(X44&lt;&gt;0,+(Y44/X44)*100,0)</f>
        <v>82.31771175083185</v>
      </c>
      <c r="AA44" s="210">
        <f>+AA42-AA43</f>
        <v>19028318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-206964627</v>
      </c>
      <c r="D46" s="206">
        <f>SUM(D44:D45)</f>
        <v>0</v>
      </c>
      <c r="E46" s="207">
        <f t="shared" si="5"/>
        <v>19028318</v>
      </c>
      <c r="F46" s="88">
        <f t="shared" si="5"/>
        <v>19028318</v>
      </c>
      <c r="G46" s="88">
        <f t="shared" si="5"/>
        <v>136503029</v>
      </c>
      <c r="H46" s="88">
        <f t="shared" si="5"/>
        <v>-4743643</v>
      </c>
      <c r="I46" s="88">
        <f t="shared" si="5"/>
        <v>-27573080</v>
      </c>
      <c r="J46" s="88">
        <f t="shared" si="5"/>
        <v>104186306</v>
      </c>
      <c r="K46" s="88">
        <f t="shared" si="5"/>
        <v>-1396724</v>
      </c>
      <c r="L46" s="88">
        <f t="shared" si="5"/>
        <v>25946031</v>
      </c>
      <c r="M46" s="88">
        <f t="shared" si="5"/>
        <v>-5270436</v>
      </c>
      <c r="N46" s="88">
        <f t="shared" si="5"/>
        <v>19278871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123465177</v>
      </c>
      <c r="X46" s="88">
        <f t="shared" si="5"/>
        <v>67719793</v>
      </c>
      <c r="Y46" s="88">
        <f t="shared" si="5"/>
        <v>55745384</v>
      </c>
      <c r="Z46" s="208">
        <f>+IF(X46&lt;&gt;0,+(Y46/X46)*100,0)</f>
        <v>82.31771175083185</v>
      </c>
      <c r="AA46" s="206">
        <f>SUM(AA44:AA45)</f>
        <v>19028318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-206964627</v>
      </c>
      <c r="D48" s="217">
        <f>SUM(D46:D47)</f>
        <v>0</v>
      </c>
      <c r="E48" s="218">
        <f t="shared" si="6"/>
        <v>19028318</v>
      </c>
      <c r="F48" s="219">
        <f t="shared" si="6"/>
        <v>19028318</v>
      </c>
      <c r="G48" s="219">
        <f t="shared" si="6"/>
        <v>136503029</v>
      </c>
      <c r="H48" s="220">
        <f t="shared" si="6"/>
        <v>-4743643</v>
      </c>
      <c r="I48" s="220">
        <f t="shared" si="6"/>
        <v>-27573080</v>
      </c>
      <c r="J48" s="220">
        <f t="shared" si="6"/>
        <v>104186306</v>
      </c>
      <c r="K48" s="220">
        <f t="shared" si="6"/>
        <v>-1396724</v>
      </c>
      <c r="L48" s="220">
        <f t="shared" si="6"/>
        <v>25946031</v>
      </c>
      <c r="M48" s="219">
        <f t="shared" si="6"/>
        <v>-5270436</v>
      </c>
      <c r="N48" s="219">
        <f t="shared" si="6"/>
        <v>19278871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123465177</v>
      </c>
      <c r="X48" s="220">
        <f t="shared" si="6"/>
        <v>67719793</v>
      </c>
      <c r="Y48" s="220">
        <f t="shared" si="6"/>
        <v>55745384</v>
      </c>
      <c r="Z48" s="221">
        <f>+IF(X48&lt;&gt;0,+(Y48/X48)*100,0)</f>
        <v>82.31771175083185</v>
      </c>
      <c r="AA48" s="222">
        <f>SUM(AA46:AA47)</f>
        <v>19028318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79380</v>
      </c>
      <c r="D5" s="153">
        <f>SUM(D6:D8)</f>
        <v>0</v>
      </c>
      <c r="E5" s="154">
        <f t="shared" si="0"/>
        <v>1460000</v>
      </c>
      <c r="F5" s="100">
        <f t="shared" si="0"/>
        <v>1460000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30000</v>
      </c>
      <c r="N5" s="100">
        <f t="shared" si="0"/>
        <v>30000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30000</v>
      </c>
      <c r="X5" s="100">
        <f t="shared" si="0"/>
        <v>730002</v>
      </c>
      <c r="Y5" s="100">
        <f t="shared" si="0"/>
        <v>-700002</v>
      </c>
      <c r="Z5" s="137">
        <f>+IF(X5&lt;&gt;0,+(Y5/X5)*100,0)</f>
        <v>-95.89042221802131</v>
      </c>
      <c r="AA5" s="153">
        <f>SUM(AA6:AA8)</f>
        <v>1460000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79380</v>
      </c>
      <c r="D7" s="157"/>
      <c r="E7" s="158">
        <v>1460000</v>
      </c>
      <c r="F7" s="159">
        <v>1460000</v>
      </c>
      <c r="G7" s="159"/>
      <c r="H7" s="159"/>
      <c r="I7" s="159"/>
      <c r="J7" s="159"/>
      <c r="K7" s="159"/>
      <c r="L7" s="159"/>
      <c r="M7" s="159">
        <v>30000</v>
      </c>
      <c r="N7" s="159">
        <v>30000</v>
      </c>
      <c r="O7" s="159"/>
      <c r="P7" s="159"/>
      <c r="Q7" s="159"/>
      <c r="R7" s="159"/>
      <c r="S7" s="159"/>
      <c r="T7" s="159"/>
      <c r="U7" s="159"/>
      <c r="V7" s="159"/>
      <c r="W7" s="159">
        <v>30000</v>
      </c>
      <c r="X7" s="159">
        <v>730002</v>
      </c>
      <c r="Y7" s="159">
        <v>-700002</v>
      </c>
      <c r="Z7" s="141">
        <v>-95.89</v>
      </c>
      <c r="AA7" s="225">
        <v>1460000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59342469</v>
      </c>
      <c r="D9" s="153">
        <f>SUM(D10:D14)</f>
        <v>0</v>
      </c>
      <c r="E9" s="154">
        <f t="shared" si="1"/>
        <v>19372736</v>
      </c>
      <c r="F9" s="100">
        <f t="shared" si="1"/>
        <v>19372736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674002</v>
      </c>
      <c r="L9" s="100">
        <f t="shared" si="1"/>
        <v>3503227</v>
      </c>
      <c r="M9" s="100">
        <f t="shared" si="1"/>
        <v>0</v>
      </c>
      <c r="N9" s="100">
        <f t="shared" si="1"/>
        <v>4177229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4177229</v>
      </c>
      <c r="X9" s="100">
        <f t="shared" si="1"/>
        <v>3224639</v>
      </c>
      <c r="Y9" s="100">
        <f t="shared" si="1"/>
        <v>952590</v>
      </c>
      <c r="Z9" s="137">
        <f>+IF(X9&lt;&gt;0,+(Y9/X9)*100,0)</f>
        <v>29.54098117649759</v>
      </c>
      <c r="AA9" s="102">
        <f>SUM(AA10:AA14)</f>
        <v>19372736</v>
      </c>
    </row>
    <row r="10" spans="1:27" ht="12.75">
      <c r="A10" s="138" t="s">
        <v>79</v>
      </c>
      <c r="B10" s="136"/>
      <c r="C10" s="155">
        <v>23294618</v>
      </c>
      <c r="D10" s="155"/>
      <c r="E10" s="156">
        <v>17372736</v>
      </c>
      <c r="F10" s="60">
        <v>17372736</v>
      </c>
      <c r="G10" s="60"/>
      <c r="H10" s="60"/>
      <c r="I10" s="60"/>
      <c r="J10" s="60"/>
      <c r="K10" s="60">
        <v>674002</v>
      </c>
      <c r="L10" s="60">
        <v>3503227</v>
      </c>
      <c r="M10" s="60"/>
      <c r="N10" s="60">
        <v>4177229</v>
      </c>
      <c r="O10" s="60"/>
      <c r="P10" s="60"/>
      <c r="Q10" s="60"/>
      <c r="R10" s="60"/>
      <c r="S10" s="60"/>
      <c r="T10" s="60"/>
      <c r="U10" s="60"/>
      <c r="V10" s="60"/>
      <c r="W10" s="60">
        <v>4177229</v>
      </c>
      <c r="X10" s="60">
        <v>1224639</v>
      </c>
      <c r="Y10" s="60">
        <v>2952590</v>
      </c>
      <c r="Z10" s="140">
        <v>241.1</v>
      </c>
      <c r="AA10" s="62">
        <v>17372736</v>
      </c>
    </row>
    <row r="11" spans="1:27" ht="12.75">
      <c r="A11" s="138" t="s">
        <v>80</v>
      </c>
      <c r="B11" s="136"/>
      <c r="C11" s="155"/>
      <c r="D11" s="155"/>
      <c r="E11" s="156">
        <v>2000000</v>
      </c>
      <c r="F11" s="60">
        <v>2000000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2000000</v>
      </c>
      <c r="Y11" s="60">
        <v>-2000000</v>
      </c>
      <c r="Z11" s="140">
        <v>-100</v>
      </c>
      <c r="AA11" s="62">
        <v>2000000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>
        <v>36047851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38801368</v>
      </c>
      <c r="D15" s="153">
        <f>SUM(D16:D18)</f>
        <v>0</v>
      </c>
      <c r="E15" s="154">
        <f t="shared" si="2"/>
        <v>33612331</v>
      </c>
      <c r="F15" s="100">
        <f t="shared" si="2"/>
        <v>33612331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328247</v>
      </c>
      <c r="L15" s="100">
        <f t="shared" si="2"/>
        <v>0</v>
      </c>
      <c r="M15" s="100">
        <f t="shared" si="2"/>
        <v>157167</v>
      </c>
      <c r="N15" s="100">
        <f t="shared" si="2"/>
        <v>485414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485414</v>
      </c>
      <c r="X15" s="100">
        <f t="shared" si="2"/>
        <v>9923223</v>
      </c>
      <c r="Y15" s="100">
        <f t="shared" si="2"/>
        <v>-9437809</v>
      </c>
      <c r="Z15" s="137">
        <f>+IF(X15&lt;&gt;0,+(Y15/X15)*100,0)</f>
        <v>-95.10830301808193</v>
      </c>
      <c r="AA15" s="102">
        <f>SUM(AA16:AA18)</f>
        <v>33612331</v>
      </c>
    </row>
    <row r="16" spans="1:27" ht="12.75">
      <c r="A16" s="138" t="s">
        <v>85</v>
      </c>
      <c r="B16" s="136"/>
      <c r="C16" s="155"/>
      <c r="D16" s="155"/>
      <c r="E16" s="156">
        <v>3674000</v>
      </c>
      <c r="F16" s="60">
        <v>3674000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1224640</v>
      </c>
      <c r="Y16" s="60">
        <v>-1224640</v>
      </c>
      <c r="Z16" s="140">
        <v>-100</v>
      </c>
      <c r="AA16" s="62">
        <v>3674000</v>
      </c>
    </row>
    <row r="17" spans="1:27" ht="12.75">
      <c r="A17" s="138" t="s">
        <v>86</v>
      </c>
      <c r="B17" s="136"/>
      <c r="C17" s="155">
        <v>38801368</v>
      </c>
      <c r="D17" s="155"/>
      <c r="E17" s="156">
        <v>29938331</v>
      </c>
      <c r="F17" s="60">
        <v>29938331</v>
      </c>
      <c r="G17" s="60"/>
      <c r="H17" s="60"/>
      <c r="I17" s="60"/>
      <c r="J17" s="60"/>
      <c r="K17" s="60">
        <v>328247</v>
      </c>
      <c r="L17" s="60"/>
      <c r="M17" s="60">
        <v>157167</v>
      </c>
      <c r="N17" s="60">
        <v>485414</v>
      </c>
      <c r="O17" s="60"/>
      <c r="P17" s="60"/>
      <c r="Q17" s="60"/>
      <c r="R17" s="60"/>
      <c r="S17" s="60"/>
      <c r="T17" s="60"/>
      <c r="U17" s="60"/>
      <c r="V17" s="60"/>
      <c r="W17" s="60">
        <v>485414</v>
      </c>
      <c r="X17" s="60">
        <v>8698583</v>
      </c>
      <c r="Y17" s="60">
        <v>-8213169</v>
      </c>
      <c r="Z17" s="140">
        <v>-94.42</v>
      </c>
      <c r="AA17" s="62">
        <v>29938331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99864382</v>
      </c>
      <c r="D19" s="153">
        <f>SUM(D20:D23)</f>
        <v>0</v>
      </c>
      <c r="E19" s="154">
        <f t="shared" si="3"/>
        <v>200986552</v>
      </c>
      <c r="F19" s="100">
        <f t="shared" si="3"/>
        <v>200986552</v>
      </c>
      <c r="G19" s="100">
        <f t="shared" si="3"/>
        <v>11621472</v>
      </c>
      <c r="H19" s="100">
        <f t="shared" si="3"/>
        <v>14889515</v>
      </c>
      <c r="I19" s="100">
        <f t="shared" si="3"/>
        <v>4968189</v>
      </c>
      <c r="J19" s="100">
        <f t="shared" si="3"/>
        <v>31479176</v>
      </c>
      <c r="K19" s="100">
        <f t="shared" si="3"/>
        <v>14183605</v>
      </c>
      <c r="L19" s="100">
        <f t="shared" si="3"/>
        <v>10945443</v>
      </c>
      <c r="M19" s="100">
        <f t="shared" si="3"/>
        <v>11729957</v>
      </c>
      <c r="N19" s="100">
        <f t="shared" si="3"/>
        <v>36859005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68338181</v>
      </c>
      <c r="X19" s="100">
        <f t="shared" si="3"/>
        <v>63158254</v>
      </c>
      <c r="Y19" s="100">
        <f t="shared" si="3"/>
        <v>5179927</v>
      </c>
      <c r="Z19" s="137">
        <f>+IF(X19&lt;&gt;0,+(Y19/X19)*100,0)</f>
        <v>8.201504430442299</v>
      </c>
      <c r="AA19" s="102">
        <f>SUM(AA20:AA23)</f>
        <v>200986552</v>
      </c>
    </row>
    <row r="20" spans="1:27" ht="12.75">
      <c r="A20" s="138" t="s">
        <v>89</v>
      </c>
      <c r="B20" s="136"/>
      <c r="C20" s="155">
        <v>40595744</v>
      </c>
      <c r="D20" s="155"/>
      <c r="E20" s="156">
        <v>16000000</v>
      </c>
      <c r="F20" s="60">
        <v>16000000</v>
      </c>
      <c r="G20" s="60">
        <v>928261</v>
      </c>
      <c r="H20" s="60"/>
      <c r="I20" s="60"/>
      <c r="J20" s="60">
        <v>928261</v>
      </c>
      <c r="K20" s="60">
        <v>393660</v>
      </c>
      <c r="L20" s="60">
        <v>5178079</v>
      </c>
      <c r="M20" s="60">
        <v>4919606</v>
      </c>
      <c r="N20" s="60">
        <v>10491345</v>
      </c>
      <c r="O20" s="60"/>
      <c r="P20" s="60"/>
      <c r="Q20" s="60"/>
      <c r="R20" s="60"/>
      <c r="S20" s="60"/>
      <c r="T20" s="60"/>
      <c r="U20" s="60"/>
      <c r="V20" s="60"/>
      <c r="W20" s="60">
        <v>11419606</v>
      </c>
      <c r="X20" s="60">
        <v>12768999</v>
      </c>
      <c r="Y20" s="60">
        <v>-1349393</v>
      </c>
      <c r="Z20" s="140">
        <v>-10.57</v>
      </c>
      <c r="AA20" s="62">
        <v>16000000</v>
      </c>
    </row>
    <row r="21" spans="1:27" ht="12.75">
      <c r="A21" s="138" t="s">
        <v>90</v>
      </c>
      <c r="B21" s="136"/>
      <c r="C21" s="155">
        <v>24997549</v>
      </c>
      <c r="D21" s="155"/>
      <c r="E21" s="156">
        <v>168980436</v>
      </c>
      <c r="F21" s="60">
        <v>168980436</v>
      </c>
      <c r="G21" s="60">
        <v>3266015</v>
      </c>
      <c r="H21" s="60">
        <v>6317629</v>
      </c>
      <c r="I21" s="60">
        <v>4800676</v>
      </c>
      <c r="J21" s="60">
        <v>14384320</v>
      </c>
      <c r="K21" s="60">
        <v>8036330</v>
      </c>
      <c r="L21" s="60">
        <v>2071538</v>
      </c>
      <c r="M21" s="60">
        <v>5704606</v>
      </c>
      <c r="N21" s="60">
        <v>15812474</v>
      </c>
      <c r="O21" s="60"/>
      <c r="P21" s="60"/>
      <c r="Q21" s="60"/>
      <c r="R21" s="60"/>
      <c r="S21" s="60"/>
      <c r="T21" s="60"/>
      <c r="U21" s="60"/>
      <c r="V21" s="60"/>
      <c r="W21" s="60">
        <v>30196794</v>
      </c>
      <c r="X21" s="60">
        <v>42962883</v>
      </c>
      <c r="Y21" s="60">
        <v>-12766089</v>
      </c>
      <c r="Z21" s="140">
        <v>-29.71</v>
      </c>
      <c r="AA21" s="62">
        <v>168980436</v>
      </c>
    </row>
    <row r="22" spans="1:27" ht="12.75">
      <c r="A22" s="138" t="s">
        <v>91</v>
      </c>
      <c r="B22" s="136"/>
      <c r="C22" s="157"/>
      <c r="D22" s="157"/>
      <c r="E22" s="158">
        <v>16006116</v>
      </c>
      <c r="F22" s="159">
        <v>16006116</v>
      </c>
      <c r="G22" s="159"/>
      <c r="H22" s="159">
        <v>2986941</v>
      </c>
      <c r="I22" s="159">
        <v>167513</v>
      </c>
      <c r="J22" s="159">
        <v>3154454</v>
      </c>
      <c r="K22" s="159">
        <v>1689495</v>
      </c>
      <c r="L22" s="159">
        <v>3420445</v>
      </c>
      <c r="M22" s="159">
        <v>730562</v>
      </c>
      <c r="N22" s="159">
        <v>5840502</v>
      </c>
      <c r="O22" s="159"/>
      <c r="P22" s="159"/>
      <c r="Q22" s="159"/>
      <c r="R22" s="159"/>
      <c r="S22" s="159"/>
      <c r="T22" s="159"/>
      <c r="U22" s="159"/>
      <c r="V22" s="159"/>
      <c r="W22" s="159">
        <v>8994956</v>
      </c>
      <c r="X22" s="159">
        <v>7426372</v>
      </c>
      <c r="Y22" s="159">
        <v>1568584</v>
      </c>
      <c r="Z22" s="141">
        <v>21.12</v>
      </c>
      <c r="AA22" s="225">
        <v>16006116</v>
      </c>
    </row>
    <row r="23" spans="1:27" ht="12.75">
      <c r="A23" s="138" t="s">
        <v>92</v>
      </c>
      <c r="B23" s="136"/>
      <c r="C23" s="155">
        <v>34271089</v>
      </c>
      <c r="D23" s="155"/>
      <c r="E23" s="156"/>
      <c r="F23" s="60"/>
      <c r="G23" s="60">
        <v>7427196</v>
      </c>
      <c r="H23" s="60">
        <v>5584945</v>
      </c>
      <c r="I23" s="60"/>
      <c r="J23" s="60">
        <v>13012141</v>
      </c>
      <c r="K23" s="60">
        <v>4064120</v>
      </c>
      <c r="L23" s="60">
        <v>275381</v>
      </c>
      <c r="M23" s="60">
        <v>375183</v>
      </c>
      <c r="N23" s="60">
        <v>4714684</v>
      </c>
      <c r="O23" s="60"/>
      <c r="P23" s="60"/>
      <c r="Q23" s="60"/>
      <c r="R23" s="60"/>
      <c r="S23" s="60"/>
      <c r="T23" s="60"/>
      <c r="U23" s="60"/>
      <c r="V23" s="60"/>
      <c r="W23" s="60">
        <v>17726825</v>
      </c>
      <c r="X23" s="60"/>
      <c r="Y23" s="60">
        <v>17726825</v>
      </c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198087599</v>
      </c>
      <c r="D25" s="217">
        <f>+D5+D9+D15+D19+D24</f>
        <v>0</v>
      </c>
      <c r="E25" s="230">
        <f t="shared" si="4"/>
        <v>255431619</v>
      </c>
      <c r="F25" s="219">
        <f t="shared" si="4"/>
        <v>255431619</v>
      </c>
      <c r="G25" s="219">
        <f t="shared" si="4"/>
        <v>11621472</v>
      </c>
      <c r="H25" s="219">
        <f t="shared" si="4"/>
        <v>14889515</v>
      </c>
      <c r="I25" s="219">
        <f t="shared" si="4"/>
        <v>4968189</v>
      </c>
      <c r="J25" s="219">
        <f t="shared" si="4"/>
        <v>31479176</v>
      </c>
      <c r="K25" s="219">
        <f t="shared" si="4"/>
        <v>15185854</v>
      </c>
      <c r="L25" s="219">
        <f t="shared" si="4"/>
        <v>14448670</v>
      </c>
      <c r="M25" s="219">
        <f t="shared" si="4"/>
        <v>11917124</v>
      </c>
      <c r="N25" s="219">
        <f t="shared" si="4"/>
        <v>41551648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73030824</v>
      </c>
      <c r="X25" s="219">
        <f t="shared" si="4"/>
        <v>77036118</v>
      </c>
      <c r="Y25" s="219">
        <f t="shared" si="4"/>
        <v>-4005294</v>
      </c>
      <c r="Z25" s="231">
        <f>+IF(X25&lt;&gt;0,+(Y25/X25)*100,0)</f>
        <v>-5.199241737492535</v>
      </c>
      <c r="AA25" s="232">
        <f>+AA5+AA9+AA15+AA19+AA24</f>
        <v>255431619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82212942</v>
      </c>
      <c r="D28" s="155"/>
      <c r="E28" s="156">
        <v>132691183</v>
      </c>
      <c r="F28" s="60">
        <v>132691183</v>
      </c>
      <c r="G28" s="60">
        <v>11621472</v>
      </c>
      <c r="H28" s="60">
        <v>9403275</v>
      </c>
      <c r="I28" s="60">
        <v>4968189</v>
      </c>
      <c r="J28" s="60">
        <v>25992936</v>
      </c>
      <c r="K28" s="60">
        <v>7974229</v>
      </c>
      <c r="L28" s="60">
        <v>14244536</v>
      </c>
      <c r="M28" s="60">
        <v>8332291</v>
      </c>
      <c r="N28" s="60">
        <v>30551056</v>
      </c>
      <c r="O28" s="60"/>
      <c r="P28" s="60"/>
      <c r="Q28" s="60"/>
      <c r="R28" s="60"/>
      <c r="S28" s="60"/>
      <c r="T28" s="60"/>
      <c r="U28" s="60"/>
      <c r="V28" s="60"/>
      <c r="W28" s="60">
        <v>56543992</v>
      </c>
      <c r="X28" s="60">
        <v>88460734</v>
      </c>
      <c r="Y28" s="60">
        <v>-31916742</v>
      </c>
      <c r="Z28" s="140">
        <v>-36.08</v>
      </c>
      <c r="AA28" s="155">
        <v>132691183</v>
      </c>
    </row>
    <row r="29" spans="1:27" ht="12.75">
      <c r="A29" s="234" t="s">
        <v>134</v>
      </c>
      <c r="B29" s="136"/>
      <c r="C29" s="155">
        <v>113803743</v>
      </c>
      <c r="D29" s="155"/>
      <c r="E29" s="156">
        <v>119280436</v>
      </c>
      <c r="F29" s="60">
        <v>119280436</v>
      </c>
      <c r="G29" s="60"/>
      <c r="H29" s="60">
        <v>5486240</v>
      </c>
      <c r="I29" s="60"/>
      <c r="J29" s="60">
        <v>5486240</v>
      </c>
      <c r="K29" s="60">
        <v>7211625</v>
      </c>
      <c r="L29" s="60">
        <v>204134</v>
      </c>
      <c r="M29" s="60">
        <v>3554833</v>
      </c>
      <c r="N29" s="60">
        <v>10970592</v>
      </c>
      <c r="O29" s="60"/>
      <c r="P29" s="60"/>
      <c r="Q29" s="60"/>
      <c r="R29" s="60"/>
      <c r="S29" s="60"/>
      <c r="T29" s="60"/>
      <c r="U29" s="60"/>
      <c r="V29" s="60"/>
      <c r="W29" s="60">
        <v>16456832</v>
      </c>
      <c r="X29" s="60">
        <v>72853624</v>
      </c>
      <c r="Y29" s="60">
        <v>-56396792</v>
      </c>
      <c r="Z29" s="140">
        <v>-77.41</v>
      </c>
      <c r="AA29" s="62">
        <v>119280436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196016685</v>
      </c>
      <c r="D32" s="210">
        <f>SUM(D28:D31)</f>
        <v>0</v>
      </c>
      <c r="E32" s="211">
        <f t="shared" si="5"/>
        <v>251971619</v>
      </c>
      <c r="F32" s="77">
        <f t="shared" si="5"/>
        <v>251971619</v>
      </c>
      <c r="G32" s="77">
        <f t="shared" si="5"/>
        <v>11621472</v>
      </c>
      <c r="H32" s="77">
        <f t="shared" si="5"/>
        <v>14889515</v>
      </c>
      <c r="I32" s="77">
        <f t="shared" si="5"/>
        <v>4968189</v>
      </c>
      <c r="J32" s="77">
        <f t="shared" si="5"/>
        <v>31479176</v>
      </c>
      <c r="K32" s="77">
        <f t="shared" si="5"/>
        <v>15185854</v>
      </c>
      <c r="L32" s="77">
        <f t="shared" si="5"/>
        <v>14448670</v>
      </c>
      <c r="M32" s="77">
        <f t="shared" si="5"/>
        <v>11887124</v>
      </c>
      <c r="N32" s="77">
        <f t="shared" si="5"/>
        <v>41521648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73000824</v>
      </c>
      <c r="X32" s="77">
        <f t="shared" si="5"/>
        <v>161314358</v>
      </c>
      <c r="Y32" s="77">
        <f t="shared" si="5"/>
        <v>-88313534</v>
      </c>
      <c r="Z32" s="212">
        <f>+IF(X32&lt;&gt;0,+(Y32/X32)*100,0)</f>
        <v>-54.746232818283914</v>
      </c>
      <c r="AA32" s="79">
        <f>SUM(AA28:AA31)</f>
        <v>251971619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>
        <v>1991535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79380</v>
      </c>
      <c r="D35" s="155"/>
      <c r="E35" s="156">
        <v>3460000</v>
      </c>
      <c r="F35" s="60">
        <v>3460000</v>
      </c>
      <c r="G35" s="60"/>
      <c r="H35" s="60"/>
      <c r="I35" s="60"/>
      <c r="J35" s="60"/>
      <c r="K35" s="60"/>
      <c r="L35" s="60"/>
      <c r="M35" s="60">
        <v>30000</v>
      </c>
      <c r="N35" s="60">
        <v>30000</v>
      </c>
      <c r="O35" s="60"/>
      <c r="P35" s="60"/>
      <c r="Q35" s="60"/>
      <c r="R35" s="60"/>
      <c r="S35" s="60"/>
      <c r="T35" s="60"/>
      <c r="U35" s="60"/>
      <c r="V35" s="60"/>
      <c r="W35" s="60">
        <v>30000</v>
      </c>
      <c r="X35" s="60">
        <v>1729998</v>
      </c>
      <c r="Y35" s="60">
        <v>-1699998</v>
      </c>
      <c r="Z35" s="140">
        <v>-98.27</v>
      </c>
      <c r="AA35" s="62">
        <v>3460000</v>
      </c>
    </row>
    <row r="36" spans="1:27" ht="12.75">
      <c r="A36" s="238" t="s">
        <v>139</v>
      </c>
      <c r="B36" s="149"/>
      <c r="C36" s="222">
        <f aca="true" t="shared" si="6" ref="C36:Y36">SUM(C32:C35)</f>
        <v>198087600</v>
      </c>
      <c r="D36" s="222">
        <f>SUM(D32:D35)</f>
        <v>0</v>
      </c>
      <c r="E36" s="218">
        <f t="shared" si="6"/>
        <v>255431619</v>
      </c>
      <c r="F36" s="220">
        <f t="shared" si="6"/>
        <v>255431619</v>
      </c>
      <c r="G36" s="220">
        <f t="shared" si="6"/>
        <v>11621472</v>
      </c>
      <c r="H36" s="220">
        <f t="shared" si="6"/>
        <v>14889515</v>
      </c>
      <c r="I36" s="220">
        <f t="shared" si="6"/>
        <v>4968189</v>
      </c>
      <c r="J36" s="220">
        <f t="shared" si="6"/>
        <v>31479176</v>
      </c>
      <c r="K36" s="220">
        <f t="shared" si="6"/>
        <v>15185854</v>
      </c>
      <c r="L36" s="220">
        <f t="shared" si="6"/>
        <v>14448670</v>
      </c>
      <c r="M36" s="220">
        <f t="shared" si="6"/>
        <v>11917124</v>
      </c>
      <c r="N36" s="220">
        <f t="shared" si="6"/>
        <v>41551648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73030824</v>
      </c>
      <c r="X36" s="220">
        <f t="shared" si="6"/>
        <v>163044356</v>
      </c>
      <c r="Y36" s="220">
        <f t="shared" si="6"/>
        <v>-90013532</v>
      </c>
      <c r="Z36" s="221">
        <f>+IF(X36&lt;&gt;0,+(Y36/X36)*100,0)</f>
        <v>-55.20800241622592</v>
      </c>
      <c r="AA36" s="239">
        <f>SUM(AA32:AA35)</f>
        <v>255431619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89560930</v>
      </c>
      <c r="D6" s="155"/>
      <c r="E6" s="59"/>
      <c r="F6" s="60"/>
      <c r="G6" s="60">
        <v>124939487</v>
      </c>
      <c r="H6" s="60">
        <v>39409894</v>
      </c>
      <c r="I6" s="60">
        <v>43368223</v>
      </c>
      <c r="J6" s="60">
        <v>43368223</v>
      </c>
      <c r="K6" s="60">
        <v>68413922</v>
      </c>
      <c r="L6" s="60">
        <v>107942810</v>
      </c>
      <c r="M6" s="60">
        <v>145042931</v>
      </c>
      <c r="N6" s="60">
        <v>145042931</v>
      </c>
      <c r="O6" s="60"/>
      <c r="P6" s="60"/>
      <c r="Q6" s="60"/>
      <c r="R6" s="60"/>
      <c r="S6" s="60"/>
      <c r="T6" s="60"/>
      <c r="U6" s="60"/>
      <c r="V6" s="60"/>
      <c r="W6" s="60">
        <v>145042931</v>
      </c>
      <c r="X6" s="60"/>
      <c r="Y6" s="60">
        <v>145042931</v>
      </c>
      <c r="Z6" s="140"/>
      <c r="AA6" s="62"/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177101706</v>
      </c>
      <c r="D8" s="155"/>
      <c r="E8" s="59">
        <v>237606237</v>
      </c>
      <c r="F8" s="60">
        <v>237606237</v>
      </c>
      <c r="G8" s="60">
        <v>292990219</v>
      </c>
      <c r="H8" s="60">
        <v>170048431</v>
      </c>
      <c r="I8" s="60">
        <v>186339551</v>
      </c>
      <c r="J8" s="60">
        <v>186339551</v>
      </c>
      <c r="K8" s="60">
        <v>217027617</v>
      </c>
      <c r="L8" s="60">
        <v>255137171</v>
      </c>
      <c r="M8" s="60">
        <v>293044687</v>
      </c>
      <c r="N8" s="60">
        <v>293044687</v>
      </c>
      <c r="O8" s="60"/>
      <c r="P8" s="60"/>
      <c r="Q8" s="60"/>
      <c r="R8" s="60"/>
      <c r="S8" s="60"/>
      <c r="T8" s="60"/>
      <c r="U8" s="60"/>
      <c r="V8" s="60"/>
      <c r="W8" s="60">
        <v>293044687</v>
      </c>
      <c r="X8" s="60">
        <v>118803119</v>
      </c>
      <c r="Y8" s="60">
        <v>174241568</v>
      </c>
      <c r="Z8" s="140">
        <v>146.66</v>
      </c>
      <c r="AA8" s="62">
        <v>237606237</v>
      </c>
    </row>
    <row r="9" spans="1:27" ht="12.75">
      <c r="A9" s="249" t="s">
        <v>146</v>
      </c>
      <c r="B9" s="182"/>
      <c r="C9" s="155">
        <v>14278991</v>
      </c>
      <c r="D9" s="155"/>
      <c r="E9" s="59">
        <v>39489516</v>
      </c>
      <c r="F9" s="60">
        <v>39489516</v>
      </c>
      <c r="G9" s="60">
        <v>38646034</v>
      </c>
      <c r="H9" s="60">
        <v>98118167</v>
      </c>
      <c r="I9" s="60">
        <v>103025698</v>
      </c>
      <c r="J9" s="60">
        <v>103025698</v>
      </c>
      <c r="K9" s="60">
        <v>102650815</v>
      </c>
      <c r="L9" s="60">
        <v>102862322</v>
      </c>
      <c r="M9" s="60">
        <v>108174643</v>
      </c>
      <c r="N9" s="60">
        <v>108174643</v>
      </c>
      <c r="O9" s="60"/>
      <c r="P9" s="60"/>
      <c r="Q9" s="60"/>
      <c r="R9" s="60"/>
      <c r="S9" s="60"/>
      <c r="T9" s="60"/>
      <c r="U9" s="60"/>
      <c r="V9" s="60"/>
      <c r="W9" s="60">
        <v>108174643</v>
      </c>
      <c r="X9" s="60">
        <v>19744758</v>
      </c>
      <c r="Y9" s="60">
        <v>88429885</v>
      </c>
      <c r="Z9" s="140">
        <v>447.87</v>
      </c>
      <c r="AA9" s="62">
        <v>39489516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22980819</v>
      </c>
      <c r="D11" s="155"/>
      <c r="E11" s="59">
        <v>25179710</v>
      </c>
      <c r="F11" s="60">
        <v>25179710</v>
      </c>
      <c r="G11" s="60">
        <v>22980819</v>
      </c>
      <c r="H11" s="60">
        <v>22980819</v>
      </c>
      <c r="I11" s="60">
        <v>22980819</v>
      </c>
      <c r="J11" s="60">
        <v>22980819</v>
      </c>
      <c r="K11" s="60">
        <v>22980819</v>
      </c>
      <c r="L11" s="60">
        <v>22980819</v>
      </c>
      <c r="M11" s="60">
        <v>22980819</v>
      </c>
      <c r="N11" s="60">
        <v>22980819</v>
      </c>
      <c r="O11" s="60"/>
      <c r="P11" s="60"/>
      <c r="Q11" s="60"/>
      <c r="R11" s="60"/>
      <c r="S11" s="60"/>
      <c r="T11" s="60"/>
      <c r="U11" s="60"/>
      <c r="V11" s="60"/>
      <c r="W11" s="60">
        <v>22980819</v>
      </c>
      <c r="X11" s="60">
        <v>12589855</v>
      </c>
      <c r="Y11" s="60">
        <v>10390964</v>
      </c>
      <c r="Z11" s="140">
        <v>82.53</v>
      </c>
      <c r="AA11" s="62">
        <v>25179710</v>
      </c>
    </row>
    <row r="12" spans="1:27" ht="12.75">
      <c r="A12" s="250" t="s">
        <v>56</v>
      </c>
      <c r="B12" s="251"/>
      <c r="C12" s="168">
        <f aca="true" t="shared" si="0" ref="C12:Y12">SUM(C6:C11)</f>
        <v>303922446</v>
      </c>
      <c r="D12" s="168">
        <f>SUM(D6:D11)</f>
        <v>0</v>
      </c>
      <c r="E12" s="72">
        <f t="shared" si="0"/>
        <v>302275463</v>
      </c>
      <c r="F12" s="73">
        <f t="shared" si="0"/>
        <v>302275463</v>
      </c>
      <c r="G12" s="73">
        <f t="shared" si="0"/>
        <v>479556559</v>
      </c>
      <c r="H12" s="73">
        <f t="shared" si="0"/>
        <v>330557311</v>
      </c>
      <c r="I12" s="73">
        <f t="shared" si="0"/>
        <v>355714291</v>
      </c>
      <c r="J12" s="73">
        <f t="shared" si="0"/>
        <v>355714291</v>
      </c>
      <c r="K12" s="73">
        <f t="shared" si="0"/>
        <v>411073173</v>
      </c>
      <c r="L12" s="73">
        <f t="shared" si="0"/>
        <v>488923122</v>
      </c>
      <c r="M12" s="73">
        <f t="shared" si="0"/>
        <v>569243080</v>
      </c>
      <c r="N12" s="73">
        <f t="shared" si="0"/>
        <v>569243080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569243080</v>
      </c>
      <c r="X12" s="73">
        <f t="shared" si="0"/>
        <v>151137732</v>
      </c>
      <c r="Y12" s="73">
        <f t="shared" si="0"/>
        <v>418105348</v>
      </c>
      <c r="Z12" s="170">
        <f>+IF(X12&lt;&gt;0,+(Y12/X12)*100,0)</f>
        <v>276.6386278709012</v>
      </c>
      <c r="AA12" s="74">
        <f>SUM(AA6:AA11)</f>
        <v>302275463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>
        <v>50422333</v>
      </c>
      <c r="H16" s="159">
        <v>50422333</v>
      </c>
      <c r="I16" s="159">
        <v>50422333</v>
      </c>
      <c r="J16" s="60">
        <v>50422333</v>
      </c>
      <c r="K16" s="159">
        <v>50422333</v>
      </c>
      <c r="L16" s="159">
        <v>50422333</v>
      </c>
      <c r="M16" s="60">
        <v>50422333</v>
      </c>
      <c r="N16" s="159">
        <v>50422333</v>
      </c>
      <c r="O16" s="159"/>
      <c r="P16" s="159"/>
      <c r="Q16" s="60"/>
      <c r="R16" s="159"/>
      <c r="S16" s="159"/>
      <c r="T16" s="60"/>
      <c r="U16" s="159"/>
      <c r="V16" s="159"/>
      <c r="W16" s="159">
        <v>50422333</v>
      </c>
      <c r="X16" s="60"/>
      <c r="Y16" s="159">
        <v>50422333</v>
      </c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3071266624</v>
      </c>
      <c r="D19" s="155"/>
      <c r="E19" s="59">
        <v>3281284749</v>
      </c>
      <c r="F19" s="60">
        <v>3281284749</v>
      </c>
      <c r="G19" s="60">
        <v>3185762048</v>
      </c>
      <c r="H19" s="60">
        <v>3089745791</v>
      </c>
      <c r="I19" s="60">
        <v>3094065956</v>
      </c>
      <c r="J19" s="60">
        <v>3094065956</v>
      </c>
      <c r="K19" s="60">
        <v>3107689347</v>
      </c>
      <c r="L19" s="60">
        <v>3125826952</v>
      </c>
      <c r="M19" s="60">
        <v>3139224899</v>
      </c>
      <c r="N19" s="60">
        <v>3139224899</v>
      </c>
      <c r="O19" s="60"/>
      <c r="P19" s="60"/>
      <c r="Q19" s="60"/>
      <c r="R19" s="60"/>
      <c r="S19" s="60"/>
      <c r="T19" s="60"/>
      <c r="U19" s="60"/>
      <c r="V19" s="60"/>
      <c r="W19" s="60">
        <v>3139224899</v>
      </c>
      <c r="X19" s="60">
        <v>1640642375</v>
      </c>
      <c r="Y19" s="60">
        <v>1498582524</v>
      </c>
      <c r="Z19" s="140">
        <v>91.34</v>
      </c>
      <c r="AA19" s="62">
        <v>3281284749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>
        <v>2307612</v>
      </c>
      <c r="F22" s="60">
        <v>2307612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1153806</v>
      </c>
      <c r="Y22" s="60">
        <v>-1153806</v>
      </c>
      <c r="Z22" s="140">
        <v>-100</v>
      </c>
      <c r="AA22" s="62">
        <v>2307612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3071266624</v>
      </c>
      <c r="D24" s="168">
        <f>SUM(D15:D23)</f>
        <v>0</v>
      </c>
      <c r="E24" s="76">
        <f t="shared" si="1"/>
        <v>3283592361</v>
      </c>
      <c r="F24" s="77">
        <f t="shared" si="1"/>
        <v>3283592361</v>
      </c>
      <c r="G24" s="77">
        <f t="shared" si="1"/>
        <v>3236184381</v>
      </c>
      <c r="H24" s="77">
        <f t="shared" si="1"/>
        <v>3140168124</v>
      </c>
      <c r="I24" s="77">
        <f t="shared" si="1"/>
        <v>3144488289</v>
      </c>
      <c r="J24" s="77">
        <f t="shared" si="1"/>
        <v>3144488289</v>
      </c>
      <c r="K24" s="77">
        <f t="shared" si="1"/>
        <v>3158111680</v>
      </c>
      <c r="L24" s="77">
        <f t="shared" si="1"/>
        <v>3176249285</v>
      </c>
      <c r="M24" s="77">
        <f t="shared" si="1"/>
        <v>3189647232</v>
      </c>
      <c r="N24" s="77">
        <f t="shared" si="1"/>
        <v>3189647232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3189647232</v>
      </c>
      <c r="X24" s="77">
        <f t="shared" si="1"/>
        <v>1641796181</v>
      </c>
      <c r="Y24" s="77">
        <f t="shared" si="1"/>
        <v>1547851051</v>
      </c>
      <c r="Z24" s="212">
        <f>+IF(X24&lt;&gt;0,+(Y24/X24)*100,0)</f>
        <v>94.27790543752033</v>
      </c>
      <c r="AA24" s="79">
        <f>SUM(AA15:AA23)</f>
        <v>3283592361</v>
      </c>
    </row>
    <row r="25" spans="1:27" ht="12.75">
      <c r="A25" s="250" t="s">
        <v>159</v>
      </c>
      <c r="B25" s="251"/>
      <c r="C25" s="168">
        <f aca="true" t="shared" si="2" ref="C25:Y25">+C12+C24</f>
        <v>3375189070</v>
      </c>
      <c r="D25" s="168">
        <f>+D12+D24</f>
        <v>0</v>
      </c>
      <c r="E25" s="72">
        <f t="shared" si="2"/>
        <v>3585867824</v>
      </c>
      <c r="F25" s="73">
        <f t="shared" si="2"/>
        <v>3585867824</v>
      </c>
      <c r="G25" s="73">
        <f t="shared" si="2"/>
        <v>3715740940</v>
      </c>
      <c r="H25" s="73">
        <f t="shared" si="2"/>
        <v>3470725435</v>
      </c>
      <c r="I25" s="73">
        <f t="shared" si="2"/>
        <v>3500202580</v>
      </c>
      <c r="J25" s="73">
        <f t="shared" si="2"/>
        <v>3500202580</v>
      </c>
      <c r="K25" s="73">
        <f t="shared" si="2"/>
        <v>3569184853</v>
      </c>
      <c r="L25" s="73">
        <f t="shared" si="2"/>
        <v>3665172407</v>
      </c>
      <c r="M25" s="73">
        <f t="shared" si="2"/>
        <v>3758890312</v>
      </c>
      <c r="N25" s="73">
        <f t="shared" si="2"/>
        <v>3758890312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3758890312</v>
      </c>
      <c r="X25" s="73">
        <f t="shared" si="2"/>
        <v>1792933913</v>
      </c>
      <c r="Y25" s="73">
        <f t="shared" si="2"/>
        <v>1965956399</v>
      </c>
      <c r="Z25" s="170">
        <f>+IF(X25&lt;&gt;0,+(Y25/X25)*100,0)</f>
        <v>109.6502433662205</v>
      </c>
      <c r="AA25" s="74">
        <f>+AA12+AA24</f>
        <v>3585867824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6336931</v>
      </c>
      <c r="D30" s="155"/>
      <c r="E30" s="59">
        <v>4887531</v>
      </c>
      <c r="F30" s="60">
        <v>4887531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2443766</v>
      </c>
      <c r="Y30" s="60">
        <v>-2443766</v>
      </c>
      <c r="Z30" s="140">
        <v>-100</v>
      </c>
      <c r="AA30" s="62">
        <v>4887531</v>
      </c>
    </row>
    <row r="31" spans="1:27" ht="12.75">
      <c r="A31" s="249" t="s">
        <v>163</v>
      </c>
      <c r="B31" s="182"/>
      <c r="C31" s="155">
        <v>14977141</v>
      </c>
      <c r="D31" s="155"/>
      <c r="E31" s="59">
        <v>15620278</v>
      </c>
      <c r="F31" s="60">
        <v>15620278</v>
      </c>
      <c r="G31" s="60">
        <v>15973660</v>
      </c>
      <c r="H31" s="60">
        <v>16122327</v>
      </c>
      <c r="I31" s="60">
        <v>16189070</v>
      </c>
      <c r="J31" s="60">
        <v>16189070</v>
      </c>
      <c r="K31" s="60">
        <v>16240082</v>
      </c>
      <c r="L31" s="60">
        <v>16350121</v>
      </c>
      <c r="M31" s="60">
        <v>16342472</v>
      </c>
      <c r="N31" s="60">
        <v>16342472</v>
      </c>
      <c r="O31" s="60"/>
      <c r="P31" s="60"/>
      <c r="Q31" s="60"/>
      <c r="R31" s="60"/>
      <c r="S31" s="60"/>
      <c r="T31" s="60"/>
      <c r="U31" s="60"/>
      <c r="V31" s="60"/>
      <c r="W31" s="60">
        <v>16342472</v>
      </c>
      <c r="X31" s="60">
        <v>7810139</v>
      </c>
      <c r="Y31" s="60">
        <v>8532333</v>
      </c>
      <c r="Z31" s="140">
        <v>109.25</v>
      </c>
      <c r="AA31" s="62">
        <v>15620278</v>
      </c>
    </row>
    <row r="32" spans="1:27" ht="12.75">
      <c r="A32" s="249" t="s">
        <v>164</v>
      </c>
      <c r="B32" s="182"/>
      <c r="C32" s="155">
        <v>602473356</v>
      </c>
      <c r="D32" s="155"/>
      <c r="E32" s="59">
        <v>538559301</v>
      </c>
      <c r="F32" s="60">
        <v>538559301</v>
      </c>
      <c r="G32" s="60">
        <v>546873780</v>
      </c>
      <c r="H32" s="60">
        <v>570176602</v>
      </c>
      <c r="I32" s="60">
        <v>629692859</v>
      </c>
      <c r="J32" s="60">
        <v>629692859</v>
      </c>
      <c r="K32" s="60">
        <v>684602413</v>
      </c>
      <c r="L32" s="60">
        <v>761990334</v>
      </c>
      <c r="M32" s="60">
        <v>785305856</v>
      </c>
      <c r="N32" s="60">
        <v>785305856</v>
      </c>
      <c r="O32" s="60"/>
      <c r="P32" s="60"/>
      <c r="Q32" s="60"/>
      <c r="R32" s="60"/>
      <c r="S32" s="60"/>
      <c r="T32" s="60"/>
      <c r="U32" s="60"/>
      <c r="V32" s="60"/>
      <c r="W32" s="60">
        <v>785305856</v>
      </c>
      <c r="X32" s="60">
        <v>269279651</v>
      </c>
      <c r="Y32" s="60">
        <v>516026205</v>
      </c>
      <c r="Z32" s="140">
        <v>191.63</v>
      </c>
      <c r="AA32" s="62">
        <v>538559301</v>
      </c>
    </row>
    <row r="33" spans="1:27" ht="12.75">
      <c r="A33" s="249" t="s">
        <v>165</v>
      </c>
      <c r="B33" s="182"/>
      <c r="C33" s="155">
        <v>37451693</v>
      </c>
      <c r="D33" s="155"/>
      <c r="E33" s="59">
        <v>35260944</v>
      </c>
      <c r="F33" s="60">
        <v>35260944</v>
      </c>
      <c r="G33" s="60">
        <v>37755046</v>
      </c>
      <c r="H33" s="60">
        <v>40180544</v>
      </c>
      <c r="I33" s="60">
        <v>40180544</v>
      </c>
      <c r="J33" s="60">
        <v>40180544</v>
      </c>
      <c r="K33" s="60">
        <v>40180544</v>
      </c>
      <c r="L33" s="60">
        <v>40180544</v>
      </c>
      <c r="M33" s="60">
        <v>40180544</v>
      </c>
      <c r="N33" s="60">
        <v>40180544</v>
      </c>
      <c r="O33" s="60"/>
      <c r="P33" s="60"/>
      <c r="Q33" s="60"/>
      <c r="R33" s="60"/>
      <c r="S33" s="60"/>
      <c r="T33" s="60"/>
      <c r="U33" s="60"/>
      <c r="V33" s="60"/>
      <c r="W33" s="60">
        <v>40180544</v>
      </c>
      <c r="X33" s="60">
        <v>17630472</v>
      </c>
      <c r="Y33" s="60">
        <v>22550072</v>
      </c>
      <c r="Z33" s="140">
        <v>127.9</v>
      </c>
      <c r="AA33" s="62">
        <v>35260944</v>
      </c>
    </row>
    <row r="34" spans="1:27" ht="12.75">
      <c r="A34" s="250" t="s">
        <v>58</v>
      </c>
      <c r="B34" s="251"/>
      <c r="C34" s="168">
        <f aca="true" t="shared" si="3" ref="C34:Y34">SUM(C29:C33)</f>
        <v>661239121</v>
      </c>
      <c r="D34" s="168">
        <f>SUM(D29:D33)</f>
        <v>0</v>
      </c>
      <c r="E34" s="72">
        <f t="shared" si="3"/>
        <v>594328054</v>
      </c>
      <c r="F34" s="73">
        <f t="shared" si="3"/>
        <v>594328054</v>
      </c>
      <c r="G34" s="73">
        <f t="shared" si="3"/>
        <v>600602486</v>
      </c>
      <c r="H34" s="73">
        <f t="shared" si="3"/>
        <v>626479473</v>
      </c>
      <c r="I34" s="73">
        <f t="shared" si="3"/>
        <v>686062473</v>
      </c>
      <c r="J34" s="73">
        <f t="shared" si="3"/>
        <v>686062473</v>
      </c>
      <c r="K34" s="73">
        <f t="shared" si="3"/>
        <v>741023039</v>
      </c>
      <c r="L34" s="73">
        <f t="shared" si="3"/>
        <v>818520999</v>
      </c>
      <c r="M34" s="73">
        <f t="shared" si="3"/>
        <v>841828872</v>
      </c>
      <c r="N34" s="73">
        <f t="shared" si="3"/>
        <v>841828872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841828872</v>
      </c>
      <c r="X34" s="73">
        <f t="shared" si="3"/>
        <v>297164028</v>
      </c>
      <c r="Y34" s="73">
        <f t="shared" si="3"/>
        <v>544664844</v>
      </c>
      <c r="Z34" s="170">
        <f>+IF(X34&lt;&gt;0,+(Y34/X34)*100,0)</f>
        <v>183.28760976412664</v>
      </c>
      <c r="AA34" s="74">
        <f>SUM(AA29:AA33)</f>
        <v>594328054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57747940</v>
      </c>
      <c r="D37" s="155"/>
      <c r="E37" s="59">
        <v>54184412</v>
      </c>
      <c r="F37" s="60">
        <v>54184412</v>
      </c>
      <c r="G37" s="60">
        <v>63990494</v>
      </c>
      <c r="H37" s="60">
        <v>63990494</v>
      </c>
      <c r="I37" s="60">
        <v>61938183</v>
      </c>
      <c r="J37" s="60">
        <v>61938183</v>
      </c>
      <c r="K37" s="60">
        <v>61869671</v>
      </c>
      <c r="L37" s="60">
        <v>61869671</v>
      </c>
      <c r="M37" s="60">
        <v>60812621</v>
      </c>
      <c r="N37" s="60">
        <v>60812621</v>
      </c>
      <c r="O37" s="60"/>
      <c r="P37" s="60"/>
      <c r="Q37" s="60"/>
      <c r="R37" s="60"/>
      <c r="S37" s="60"/>
      <c r="T37" s="60"/>
      <c r="U37" s="60"/>
      <c r="V37" s="60"/>
      <c r="W37" s="60">
        <v>60812621</v>
      </c>
      <c r="X37" s="60">
        <v>27092206</v>
      </c>
      <c r="Y37" s="60">
        <v>33720415</v>
      </c>
      <c r="Z37" s="140">
        <v>124.47</v>
      </c>
      <c r="AA37" s="62">
        <v>54184412</v>
      </c>
    </row>
    <row r="38" spans="1:27" ht="12.75">
      <c r="A38" s="249" t="s">
        <v>165</v>
      </c>
      <c r="B38" s="182"/>
      <c r="C38" s="155">
        <v>169830107</v>
      </c>
      <c r="D38" s="155"/>
      <c r="E38" s="59">
        <v>142803585</v>
      </c>
      <c r="F38" s="60">
        <v>142803585</v>
      </c>
      <c r="G38" s="60">
        <v>143424602</v>
      </c>
      <c r="H38" s="60">
        <v>167101256</v>
      </c>
      <c r="I38" s="60">
        <v>167101256</v>
      </c>
      <c r="J38" s="60">
        <v>167101256</v>
      </c>
      <c r="K38" s="60">
        <v>167101256</v>
      </c>
      <c r="L38" s="60">
        <v>167101256</v>
      </c>
      <c r="M38" s="60">
        <v>167101256</v>
      </c>
      <c r="N38" s="60">
        <v>167101256</v>
      </c>
      <c r="O38" s="60"/>
      <c r="P38" s="60"/>
      <c r="Q38" s="60"/>
      <c r="R38" s="60"/>
      <c r="S38" s="60"/>
      <c r="T38" s="60"/>
      <c r="U38" s="60"/>
      <c r="V38" s="60"/>
      <c r="W38" s="60">
        <v>167101256</v>
      </c>
      <c r="X38" s="60">
        <v>71401793</v>
      </c>
      <c r="Y38" s="60">
        <v>95699463</v>
      </c>
      <c r="Z38" s="140">
        <v>134.03</v>
      </c>
      <c r="AA38" s="62">
        <v>142803585</v>
      </c>
    </row>
    <row r="39" spans="1:27" ht="12.75">
      <c r="A39" s="250" t="s">
        <v>59</v>
      </c>
      <c r="B39" s="253"/>
      <c r="C39" s="168">
        <f aca="true" t="shared" si="4" ref="C39:Y39">SUM(C37:C38)</f>
        <v>227578047</v>
      </c>
      <c r="D39" s="168">
        <f>SUM(D37:D38)</f>
        <v>0</v>
      </c>
      <c r="E39" s="76">
        <f t="shared" si="4"/>
        <v>196987997</v>
      </c>
      <c r="F39" s="77">
        <f t="shared" si="4"/>
        <v>196987997</v>
      </c>
      <c r="G39" s="77">
        <f t="shared" si="4"/>
        <v>207415096</v>
      </c>
      <c r="H39" s="77">
        <f t="shared" si="4"/>
        <v>231091750</v>
      </c>
      <c r="I39" s="77">
        <f t="shared" si="4"/>
        <v>229039439</v>
      </c>
      <c r="J39" s="77">
        <f t="shared" si="4"/>
        <v>229039439</v>
      </c>
      <c r="K39" s="77">
        <f t="shared" si="4"/>
        <v>228970927</v>
      </c>
      <c r="L39" s="77">
        <f t="shared" si="4"/>
        <v>228970927</v>
      </c>
      <c r="M39" s="77">
        <f t="shared" si="4"/>
        <v>227913877</v>
      </c>
      <c r="N39" s="77">
        <f t="shared" si="4"/>
        <v>227913877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227913877</v>
      </c>
      <c r="X39" s="77">
        <f t="shared" si="4"/>
        <v>98493999</v>
      </c>
      <c r="Y39" s="77">
        <f t="shared" si="4"/>
        <v>129419878</v>
      </c>
      <c r="Z39" s="212">
        <f>+IF(X39&lt;&gt;0,+(Y39/X39)*100,0)</f>
        <v>131.39874440472258</v>
      </c>
      <c r="AA39" s="79">
        <f>SUM(AA37:AA38)</f>
        <v>196987997</v>
      </c>
    </row>
    <row r="40" spans="1:27" ht="12.75">
      <c r="A40" s="250" t="s">
        <v>167</v>
      </c>
      <c r="B40" s="251"/>
      <c r="C40" s="168">
        <f aca="true" t="shared" si="5" ref="C40:Y40">+C34+C39</f>
        <v>888817168</v>
      </c>
      <c r="D40" s="168">
        <f>+D34+D39</f>
        <v>0</v>
      </c>
      <c r="E40" s="72">
        <f t="shared" si="5"/>
        <v>791316051</v>
      </c>
      <c r="F40" s="73">
        <f t="shared" si="5"/>
        <v>791316051</v>
      </c>
      <c r="G40" s="73">
        <f t="shared" si="5"/>
        <v>808017582</v>
      </c>
      <c r="H40" s="73">
        <f t="shared" si="5"/>
        <v>857571223</v>
      </c>
      <c r="I40" s="73">
        <f t="shared" si="5"/>
        <v>915101912</v>
      </c>
      <c r="J40" s="73">
        <f t="shared" si="5"/>
        <v>915101912</v>
      </c>
      <c r="K40" s="73">
        <f t="shared" si="5"/>
        <v>969993966</v>
      </c>
      <c r="L40" s="73">
        <f t="shared" si="5"/>
        <v>1047491926</v>
      </c>
      <c r="M40" s="73">
        <f t="shared" si="5"/>
        <v>1069742749</v>
      </c>
      <c r="N40" s="73">
        <f t="shared" si="5"/>
        <v>1069742749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1069742749</v>
      </c>
      <c r="X40" s="73">
        <f t="shared" si="5"/>
        <v>395658027</v>
      </c>
      <c r="Y40" s="73">
        <f t="shared" si="5"/>
        <v>674084722</v>
      </c>
      <c r="Z40" s="170">
        <f>+IF(X40&lt;&gt;0,+(Y40/X40)*100,0)</f>
        <v>170.3705412249857</v>
      </c>
      <c r="AA40" s="74">
        <f>+AA34+AA39</f>
        <v>791316051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2486371902</v>
      </c>
      <c r="D42" s="257">
        <f>+D25-D40</f>
        <v>0</v>
      </c>
      <c r="E42" s="258">
        <f t="shared" si="6"/>
        <v>2794551773</v>
      </c>
      <c r="F42" s="259">
        <f t="shared" si="6"/>
        <v>2794551773</v>
      </c>
      <c r="G42" s="259">
        <f t="shared" si="6"/>
        <v>2907723358</v>
      </c>
      <c r="H42" s="259">
        <f t="shared" si="6"/>
        <v>2613154212</v>
      </c>
      <c r="I42" s="259">
        <f t="shared" si="6"/>
        <v>2585100668</v>
      </c>
      <c r="J42" s="259">
        <f t="shared" si="6"/>
        <v>2585100668</v>
      </c>
      <c r="K42" s="259">
        <f t="shared" si="6"/>
        <v>2599190887</v>
      </c>
      <c r="L42" s="259">
        <f t="shared" si="6"/>
        <v>2617680481</v>
      </c>
      <c r="M42" s="259">
        <f t="shared" si="6"/>
        <v>2689147563</v>
      </c>
      <c r="N42" s="259">
        <f t="shared" si="6"/>
        <v>2689147563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2689147563</v>
      </c>
      <c r="X42" s="259">
        <f t="shared" si="6"/>
        <v>1397275886</v>
      </c>
      <c r="Y42" s="259">
        <f t="shared" si="6"/>
        <v>1291871677</v>
      </c>
      <c r="Z42" s="260">
        <f>+IF(X42&lt;&gt;0,+(Y42/X42)*100,0)</f>
        <v>92.4564497207676</v>
      </c>
      <c r="AA42" s="261">
        <f>+AA25-AA40</f>
        <v>2794551773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2486371902</v>
      </c>
      <c r="D45" s="155"/>
      <c r="E45" s="59">
        <v>2794551773</v>
      </c>
      <c r="F45" s="60">
        <v>2794551773</v>
      </c>
      <c r="G45" s="60">
        <v>563681064</v>
      </c>
      <c r="H45" s="60">
        <v>269111917</v>
      </c>
      <c r="I45" s="60">
        <v>241058374</v>
      </c>
      <c r="J45" s="60">
        <v>241058374</v>
      </c>
      <c r="K45" s="60">
        <v>255148590</v>
      </c>
      <c r="L45" s="60">
        <v>273638186</v>
      </c>
      <c r="M45" s="60">
        <v>345105268</v>
      </c>
      <c r="N45" s="60">
        <v>345105268</v>
      </c>
      <c r="O45" s="60"/>
      <c r="P45" s="60"/>
      <c r="Q45" s="60"/>
      <c r="R45" s="60"/>
      <c r="S45" s="60"/>
      <c r="T45" s="60"/>
      <c r="U45" s="60"/>
      <c r="V45" s="60"/>
      <c r="W45" s="60">
        <v>345105268</v>
      </c>
      <c r="X45" s="60">
        <v>1397275887</v>
      </c>
      <c r="Y45" s="60">
        <v>-1052170619</v>
      </c>
      <c r="Z45" s="139">
        <v>-75.3</v>
      </c>
      <c r="AA45" s="62">
        <v>2794551773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>
        <v>2344042295</v>
      </c>
      <c r="H46" s="60">
        <v>2344042295</v>
      </c>
      <c r="I46" s="60">
        <v>2344042295</v>
      </c>
      <c r="J46" s="60">
        <v>2344042295</v>
      </c>
      <c r="K46" s="60">
        <v>2344042296</v>
      </c>
      <c r="L46" s="60">
        <v>2344042295</v>
      </c>
      <c r="M46" s="60">
        <v>2344042295</v>
      </c>
      <c r="N46" s="60">
        <v>2344042295</v>
      </c>
      <c r="O46" s="60"/>
      <c r="P46" s="60"/>
      <c r="Q46" s="60"/>
      <c r="R46" s="60"/>
      <c r="S46" s="60"/>
      <c r="T46" s="60"/>
      <c r="U46" s="60"/>
      <c r="V46" s="60"/>
      <c r="W46" s="60">
        <v>2344042295</v>
      </c>
      <c r="X46" s="60"/>
      <c r="Y46" s="60">
        <v>2344042295</v>
      </c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2486371902</v>
      </c>
      <c r="D48" s="217">
        <f>SUM(D45:D47)</f>
        <v>0</v>
      </c>
      <c r="E48" s="264">
        <f t="shared" si="7"/>
        <v>2794551773</v>
      </c>
      <c r="F48" s="219">
        <f t="shared" si="7"/>
        <v>2794551773</v>
      </c>
      <c r="G48" s="219">
        <f t="shared" si="7"/>
        <v>2907723359</v>
      </c>
      <c r="H48" s="219">
        <f t="shared" si="7"/>
        <v>2613154212</v>
      </c>
      <c r="I48" s="219">
        <f t="shared" si="7"/>
        <v>2585100669</v>
      </c>
      <c r="J48" s="219">
        <f t="shared" si="7"/>
        <v>2585100669</v>
      </c>
      <c r="K48" s="219">
        <f t="shared" si="7"/>
        <v>2599190886</v>
      </c>
      <c r="L48" s="219">
        <f t="shared" si="7"/>
        <v>2617680481</v>
      </c>
      <c r="M48" s="219">
        <f t="shared" si="7"/>
        <v>2689147563</v>
      </c>
      <c r="N48" s="219">
        <f t="shared" si="7"/>
        <v>2689147563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2689147563</v>
      </c>
      <c r="X48" s="219">
        <f t="shared" si="7"/>
        <v>1397275887</v>
      </c>
      <c r="Y48" s="219">
        <f t="shared" si="7"/>
        <v>1291871676</v>
      </c>
      <c r="Z48" s="265">
        <f>+IF(X48&lt;&gt;0,+(Y48/X48)*100,0)</f>
        <v>92.4564495830307</v>
      </c>
      <c r="AA48" s="232">
        <f>SUM(AA45:AA47)</f>
        <v>2794551773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114786140</v>
      </c>
      <c r="D6" s="155"/>
      <c r="E6" s="59">
        <v>139039332</v>
      </c>
      <c r="F6" s="60">
        <v>139039332</v>
      </c>
      <c r="G6" s="60">
        <v>10621593</v>
      </c>
      <c r="H6" s="60">
        <v>11635169</v>
      </c>
      <c r="I6" s="60">
        <v>18841589</v>
      </c>
      <c r="J6" s="60">
        <v>41098351</v>
      </c>
      <c r="K6" s="60">
        <v>11010386</v>
      </c>
      <c r="L6" s="60">
        <v>10229771</v>
      </c>
      <c r="M6" s="60">
        <v>13681240</v>
      </c>
      <c r="N6" s="60">
        <v>34921397</v>
      </c>
      <c r="O6" s="60"/>
      <c r="P6" s="60"/>
      <c r="Q6" s="60"/>
      <c r="R6" s="60"/>
      <c r="S6" s="60"/>
      <c r="T6" s="60"/>
      <c r="U6" s="60"/>
      <c r="V6" s="60"/>
      <c r="W6" s="60">
        <v>76019748</v>
      </c>
      <c r="X6" s="60">
        <v>69519666</v>
      </c>
      <c r="Y6" s="60">
        <v>6500082</v>
      </c>
      <c r="Z6" s="140">
        <v>9.35</v>
      </c>
      <c r="AA6" s="62">
        <v>139039332</v>
      </c>
    </row>
    <row r="7" spans="1:27" ht="12.75">
      <c r="A7" s="249" t="s">
        <v>32</v>
      </c>
      <c r="B7" s="182"/>
      <c r="C7" s="155">
        <v>422851034</v>
      </c>
      <c r="D7" s="155"/>
      <c r="E7" s="59">
        <v>491468400</v>
      </c>
      <c r="F7" s="60">
        <v>491468400</v>
      </c>
      <c r="G7" s="60">
        <v>37105542</v>
      </c>
      <c r="H7" s="60">
        <v>44554551</v>
      </c>
      <c r="I7" s="60">
        <v>43608145</v>
      </c>
      <c r="J7" s="60">
        <v>125268238</v>
      </c>
      <c r="K7" s="60">
        <v>48697997</v>
      </c>
      <c r="L7" s="60">
        <v>49105342</v>
      </c>
      <c r="M7" s="60">
        <v>44001116</v>
      </c>
      <c r="N7" s="60">
        <v>141804455</v>
      </c>
      <c r="O7" s="60"/>
      <c r="P7" s="60"/>
      <c r="Q7" s="60"/>
      <c r="R7" s="60"/>
      <c r="S7" s="60"/>
      <c r="T7" s="60"/>
      <c r="U7" s="60"/>
      <c r="V7" s="60"/>
      <c r="W7" s="60">
        <v>267072693</v>
      </c>
      <c r="X7" s="60">
        <v>245734200</v>
      </c>
      <c r="Y7" s="60">
        <v>21338493</v>
      </c>
      <c r="Z7" s="140">
        <v>8.68</v>
      </c>
      <c r="AA7" s="62">
        <v>491468400</v>
      </c>
    </row>
    <row r="8" spans="1:27" ht="12.75">
      <c r="A8" s="249" t="s">
        <v>178</v>
      </c>
      <c r="B8" s="182"/>
      <c r="C8" s="155">
        <v>20281959</v>
      </c>
      <c r="D8" s="155"/>
      <c r="E8" s="59">
        <v>35798010</v>
      </c>
      <c r="F8" s="60">
        <v>35798010</v>
      </c>
      <c r="G8" s="60">
        <v>3946909</v>
      </c>
      <c r="H8" s="60">
        <v>4994067</v>
      </c>
      <c r="I8" s="60">
        <v>3778303</v>
      </c>
      <c r="J8" s="60">
        <v>12719279</v>
      </c>
      <c r="K8" s="60">
        <v>5261619</v>
      </c>
      <c r="L8" s="60">
        <v>4480783</v>
      </c>
      <c r="M8" s="60">
        <v>2893470</v>
      </c>
      <c r="N8" s="60">
        <v>12635872</v>
      </c>
      <c r="O8" s="60"/>
      <c r="P8" s="60"/>
      <c r="Q8" s="60"/>
      <c r="R8" s="60"/>
      <c r="S8" s="60"/>
      <c r="T8" s="60"/>
      <c r="U8" s="60"/>
      <c r="V8" s="60"/>
      <c r="W8" s="60">
        <v>25355151</v>
      </c>
      <c r="X8" s="60">
        <v>17899116</v>
      </c>
      <c r="Y8" s="60">
        <v>7456035</v>
      </c>
      <c r="Z8" s="140">
        <v>41.66</v>
      </c>
      <c r="AA8" s="62">
        <v>35798010</v>
      </c>
    </row>
    <row r="9" spans="1:27" ht="12.75">
      <c r="A9" s="249" t="s">
        <v>179</v>
      </c>
      <c r="B9" s="182"/>
      <c r="C9" s="155">
        <v>445291826</v>
      </c>
      <c r="D9" s="155"/>
      <c r="E9" s="59">
        <v>227399001</v>
      </c>
      <c r="F9" s="60">
        <v>227399001</v>
      </c>
      <c r="G9" s="60">
        <v>78447000</v>
      </c>
      <c r="H9" s="60">
        <v>6495000</v>
      </c>
      <c r="I9" s="60">
        <v>29317000</v>
      </c>
      <c r="J9" s="60">
        <v>114259000</v>
      </c>
      <c r="K9" s="60"/>
      <c r="L9" s="60"/>
      <c r="M9" s="60">
        <v>61017000</v>
      </c>
      <c r="N9" s="60">
        <v>61017000</v>
      </c>
      <c r="O9" s="60"/>
      <c r="P9" s="60"/>
      <c r="Q9" s="60"/>
      <c r="R9" s="60"/>
      <c r="S9" s="60"/>
      <c r="T9" s="60"/>
      <c r="U9" s="60"/>
      <c r="V9" s="60"/>
      <c r="W9" s="60">
        <v>175276000</v>
      </c>
      <c r="X9" s="60">
        <v>151599334</v>
      </c>
      <c r="Y9" s="60">
        <v>23676666</v>
      </c>
      <c r="Z9" s="140">
        <v>15.62</v>
      </c>
      <c r="AA9" s="62">
        <v>227399001</v>
      </c>
    </row>
    <row r="10" spans="1:27" ht="12.75">
      <c r="A10" s="249" t="s">
        <v>180</v>
      </c>
      <c r="B10" s="182"/>
      <c r="C10" s="155"/>
      <c r="D10" s="155"/>
      <c r="E10" s="59">
        <v>202838000</v>
      </c>
      <c r="F10" s="60">
        <v>202838000</v>
      </c>
      <c r="G10" s="60">
        <v>53476000</v>
      </c>
      <c r="H10" s="60">
        <v>20000000</v>
      </c>
      <c r="I10" s="60"/>
      <c r="J10" s="60">
        <v>73476000</v>
      </c>
      <c r="K10" s="60"/>
      <c r="L10" s="60">
        <v>30223000</v>
      </c>
      <c r="M10" s="60">
        <v>3500000</v>
      </c>
      <c r="N10" s="60">
        <v>33723000</v>
      </c>
      <c r="O10" s="60"/>
      <c r="P10" s="60"/>
      <c r="Q10" s="60"/>
      <c r="R10" s="60"/>
      <c r="S10" s="60"/>
      <c r="T10" s="60"/>
      <c r="U10" s="60"/>
      <c r="V10" s="60"/>
      <c r="W10" s="60">
        <v>107199000</v>
      </c>
      <c r="X10" s="60">
        <v>117292000</v>
      </c>
      <c r="Y10" s="60">
        <v>-10093000</v>
      </c>
      <c r="Z10" s="140">
        <v>-8.61</v>
      </c>
      <c r="AA10" s="62">
        <v>202838000</v>
      </c>
    </row>
    <row r="11" spans="1:27" ht="12.75">
      <c r="A11" s="249" t="s">
        <v>181</v>
      </c>
      <c r="B11" s="182"/>
      <c r="C11" s="155">
        <v>74253604</v>
      </c>
      <c r="D11" s="155"/>
      <c r="E11" s="59">
        <v>76253304</v>
      </c>
      <c r="F11" s="60">
        <v>76253304</v>
      </c>
      <c r="G11" s="60">
        <v>1042849</v>
      </c>
      <c r="H11" s="60">
        <v>458327</v>
      </c>
      <c r="I11" s="60">
        <v>354307</v>
      </c>
      <c r="J11" s="60">
        <v>1855483</v>
      </c>
      <c r="K11" s="60">
        <v>1000947</v>
      </c>
      <c r="L11" s="60">
        <v>1000959</v>
      </c>
      <c r="M11" s="60">
        <v>2461133</v>
      </c>
      <c r="N11" s="60">
        <v>4463039</v>
      </c>
      <c r="O11" s="60"/>
      <c r="P11" s="60"/>
      <c r="Q11" s="60"/>
      <c r="R11" s="60"/>
      <c r="S11" s="60"/>
      <c r="T11" s="60"/>
      <c r="U11" s="60"/>
      <c r="V11" s="60"/>
      <c r="W11" s="60">
        <v>6318522</v>
      </c>
      <c r="X11" s="60">
        <v>38126652</v>
      </c>
      <c r="Y11" s="60">
        <v>-31808130</v>
      </c>
      <c r="Z11" s="140">
        <v>-83.43</v>
      </c>
      <c r="AA11" s="62">
        <v>76253304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-986328251</v>
      </c>
      <c r="D14" s="155"/>
      <c r="E14" s="59">
        <v>-1093002336</v>
      </c>
      <c r="F14" s="60">
        <v>-1093002336</v>
      </c>
      <c r="G14" s="60">
        <v>-27513656</v>
      </c>
      <c r="H14" s="60">
        <v>-95663875</v>
      </c>
      <c r="I14" s="60">
        <v>-76553788</v>
      </c>
      <c r="J14" s="60">
        <v>-199731319</v>
      </c>
      <c r="K14" s="60">
        <v>-94876838</v>
      </c>
      <c r="L14" s="60">
        <v>-44451208</v>
      </c>
      <c r="M14" s="60">
        <v>-102788182</v>
      </c>
      <c r="N14" s="60">
        <v>-242116228</v>
      </c>
      <c r="O14" s="60"/>
      <c r="P14" s="60"/>
      <c r="Q14" s="60"/>
      <c r="R14" s="60"/>
      <c r="S14" s="60"/>
      <c r="T14" s="60"/>
      <c r="U14" s="60"/>
      <c r="V14" s="60"/>
      <c r="W14" s="60">
        <v>-441847547</v>
      </c>
      <c r="X14" s="60">
        <v>-560501168</v>
      </c>
      <c r="Y14" s="60">
        <v>118653621</v>
      </c>
      <c r="Z14" s="140">
        <v>-21.17</v>
      </c>
      <c r="AA14" s="62">
        <v>-1093002336</v>
      </c>
    </row>
    <row r="15" spans="1:27" ht="12.75">
      <c r="A15" s="249" t="s">
        <v>40</v>
      </c>
      <c r="B15" s="182"/>
      <c r="C15" s="155">
        <v>-31643222</v>
      </c>
      <c r="D15" s="155"/>
      <c r="E15" s="59">
        <v>-22599996</v>
      </c>
      <c r="F15" s="60">
        <v>-22599996</v>
      </c>
      <c r="G15" s="60"/>
      <c r="H15" s="60">
        <v>-1688615</v>
      </c>
      <c r="I15" s="60">
        <v>-3862591</v>
      </c>
      <c r="J15" s="60">
        <v>-5551206</v>
      </c>
      <c r="K15" s="60">
        <v>-2146376</v>
      </c>
      <c r="L15" s="60">
        <v>-2858734</v>
      </c>
      <c r="M15" s="60">
        <v>-6115381</v>
      </c>
      <c r="N15" s="60">
        <v>-11120491</v>
      </c>
      <c r="O15" s="60"/>
      <c r="P15" s="60"/>
      <c r="Q15" s="60"/>
      <c r="R15" s="60"/>
      <c r="S15" s="60"/>
      <c r="T15" s="60"/>
      <c r="U15" s="60"/>
      <c r="V15" s="60"/>
      <c r="W15" s="60">
        <v>-16671697</v>
      </c>
      <c r="X15" s="60">
        <v>-11299998</v>
      </c>
      <c r="Y15" s="60">
        <v>-5371699</v>
      </c>
      <c r="Z15" s="140">
        <v>47.54</v>
      </c>
      <c r="AA15" s="62">
        <v>-22599996</v>
      </c>
    </row>
    <row r="16" spans="1:27" ht="12.75">
      <c r="A16" s="249" t="s">
        <v>42</v>
      </c>
      <c r="B16" s="182"/>
      <c r="C16" s="155"/>
      <c r="D16" s="155"/>
      <c r="E16" s="59">
        <v>-1464720</v>
      </c>
      <c r="F16" s="60">
        <v>-1464720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-732360</v>
      </c>
      <c r="Y16" s="60">
        <v>732360</v>
      </c>
      <c r="Z16" s="140">
        <v>-100</v>
      </c>
      <c r="AA16" s="62">
        <v>-1464720</v>
      </c>
    </row>
    <row r="17" spans="1:27" ht="12.75">
      <c r="A17" s="250" t="s">
        <v>185</v>
      </c>
      <c r="B17" s="251"/>
      <c r="C17" s="168">
        <f aca="true" t="shared" si="0" ref="C17:Y17">SUM(C6:C16)</f>
        <v>59493090</v>
      </c>
      <c r="D17" s="168">
        <f t="shared" si="0"/>
        <v>0</v>
      </c>
      <c r="E17" s="72">
        <f t="shared" si="0"/>
        <v>55728995</v>
      </c>
      <c r="F17" s="73">
        <f t="shared" si="0"/>
        <v>55728995</v>
      </c>
      <c r="G17" s="73">
        <f t="shared" si="0"/>
        <v>157126237</v>
      </c>
      <c r="H17" s="73">
        <f t="shared" si="0"/>
        <v>-9215376</v>
      </c>
      <c r="I17" s="73">
        <f t="shared" si="0"/>
        <v>15482965</v>
      </c>
      <c r="J17" s="73">
        <f t="shared" si="0"/>
        <v>163393826</v>
      </c>
      <c r="K17" s="73">
        <f t="shared" si="0"/>
        <v>-31052265</v>
      </c>
      <c r="L17" s="73">
        <f t="shared" si="0"/>
        <v>47729913</v>
      </c>
      <c r="M17" s="73">
        <f t="shared" si="0"/>
        <v>18650396</v>
      </c>
      <c r="N17" s="73">
        <f t="shared" si="0"/>
        <v>35328044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198721870</v>
      </c>
      <c r="X17" s="73">
        <f t="shared" si="0"/>
        <v>67637442</v>
      </c>
      <c r="Y17" s="73">
        <f t="shared" si="0"/>
        <v>131084428</v>
      </c>
      <c r="Z17" s="170">
        <f>+IF(X17&lt;&gt;0,+(Y17/X17)*100,0)</f>
        <v>193.8045321110754</v>
      </c>
      <c r="AA17" s="74">
        <f>SUM(AA6:AA16)</f>
        <v>55728995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-170399154</v>
      </c>
      <c r="D26" s="155"/>
      <c r="E26" s="59">
        <v>-255431537</v>
      </c>
      <c r="F26" s="60">
        <v>-255431537</v>
      </c>
      <c r="G26" s="60">
        <v>-11621471</v>
      </c>
      <c r="H26" s="60">
        <v>-14889514</v>
      </c>
      <c r="I26" s="60">
        <v>-4968190</v>
      </c>
      <c r="J26" s="60">
        <v>-31479175</v>
      </c>
      <c r="K26" s="60">
        <v>-15274246</v>
      </c>
      <c r="L26" s="60">
        <v>-14448671</v>
      </c>
      <c r="M26" s="60">
        <v>-11917124</v>
      </c>
      <c r="N26" s="60">
        <v>-41640041</v>
      </c>
      <c r="O26" s="60"/>
      <c r="P26" s="60"/>
      <c r="Q26" s="60"/>
      <c r="R26" s="60"/>
      <c r="S26" s="60"/>
      <c r="T26" s="60"/>
      <c r="U26" s="60"/>
      <c r="V26" s="60"/>
      <c r="W26" s="60">
        <v>-73119216</v>
      </c>
      <c r="X26" s="60">
        <v>-77036118</v>
      </c>
      <c r="Y26" s="60">
        <v>3916902</v>
      </c>
      <c r="Z26" s="140">
        <v>-5.08</v>
      </c>
      <c r="AA26" s="62">
        <v>-255431537</v>
      </c>
    </row>
    <row r="27" spans="1:27" ht="12.75">
      <c r="A27" s="250" t="s">
        <v>192</v>
      </c>
      <c r="B27" s="251"/>
      <c r="C27" s="168">
        <f aca="true" t="shared" si="1" ref="C27:Y27">SUM(C21:C26)</f>
        <v>-170399154</v>
      </c>
      <c r="D27" s="168">
        <f>SUM(D21:D26)</f>
        <v>0</v>
      </c>
      <c r="E27" s="72">
        <f t="shared" si="1"/>
        <v>-255431537</v>
      </c>
      <c r="F27" s="73">
        <f t="shared" si="1"/>
        <v>-255431537</v>
      </c>
      <c r="G27" s="73">
        <f t="shared" si="1"/>
        <v>-11621471</v>
      </c>
      <c r="H27" s="73">
        <f t="shared" si="1"/>
        <v>-14889514</v>
      </c>
      <c r="I27" s="73">
        <f t="shared" si="1"/>
        <v>-4968190</v>
      </c>
      <c r="J27" s="73">
        <f t="shared" si="1"/>
        <v>-31479175</v>
      </c>
      <c r="K27" s="73">
        <f t="shared" si="1"/>
        <v>-15274246</v>
      </c>
      <c r="L27" s="73">
        <f t="shared" si="1"/>
        <v>-14448671</v>
      </c>
      <c r="M27" s="73">
        <f t="shared" si="1"/>
        <v>-11917124</v>
      </c>
      <c r="N27" s="73">
        <f t="shared" si="1"/>
        <v>-41640041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-73119216</v>
      </c>
      <c r="X27" s="73">
        <f t="shared" si="1"/>
        <v>-77036118</v>
      </c>
      <c r="Y27" s="73">
        <f t="shared" si="1"/>
        <v>3916902</v>
      </c>
      <c r="Z27" s="170">
        <f>+IF(X27&lt;&gt;0,+(Y27/X27)*100,0)</f>
        <v>-5.084500753270045</v>
      </c>
      <c r="AA27" s="74">
        <f>SUM(AA21:AA26)</f>
        <v>-255431537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-5976606</v>
      </c>
      <c r="D35" s="155"/>
      <c r="E35" s="59">
        <v>-4887532</v>
      </c>
      <c r="F35" s="60">
        <v>-4887532</v>
      </c>
      <c r="G35" s="60"/>
      <c r="H35" s="60"/>
      <c r="I35" s="60">
        <v>-1907605</v>
      </c>
      <c r="J35" s="60">
        <v>-1907605</v>
      </c>
      <c r="K35" s="60"/>
      <c r="L35" s="60"/>
      <c r="M35" s="60">
        <v>-950442</v>
      </c>
      <c r="N35" s="60">
        <v>-950442</v>
      </c>
      <c r="O35" s="60"/>
      <c r="P35" s="60"/>
      <c r="Q35" s="60"/>
      <c r="R35" s="60"/>
      <c r="S35" s="60"/>
      <c r="T35" s="60"/>
      <c r="U35" s="60"/>
      <c r="V35" s="60"/>
      <c r="W35" s="60">
        <v>-2858047</v>
      </c>
      <c r="X35" s="60">
        <v>-2443766</v>
      </c>
      <c r="Y35" s="60">
        <v>-414281</v>
      </c>
      <c r="Z35" s="140">
        <v>16.95</v>
      </c>
      <c r="AA35" s="62">
        <v>-4887532</v>
      </c>
    </row>
    <row r="36" spans="1:27" ht="12.75">
      <c r="A36" s="250" t="s">
        <v>198</v>
      </c>
      <c r="B36" s="251"/>
      <c r="C36" s="168">
        <f aca="true" t="shared" si="2" ref="C36:Y36">SUM(C31:C35)</f>
        <v>-5976606</v>
      </c>
      <c r="D36" s="168">
        <f>SUM(D31:D35)</f>
        <v>0</v>
      </c>
      <c r="E36" s="72">
        <f t="shared" si="2"/>
        <v>-4887532</v>
      </c>
      <c r="F36" s="73">
        <f t="shared" si="2"/>
        <v>-4887532</v>
      </c>
      <c r="G36" s="73">
        <f t="shared" si="2"/>
        <v>0</v>
      </c>
      <c r="H36" s="73">
        <f t="shared" si="2"/>
        <v>0</v>
      </c>
      <c r="I36" s="73">
        <f t="shared" si="2"/>
        <v>-1907605</v>
      </c>
      <c r="J36" s="73">
        <f t="shared" si="2"/>
        <v>-1907605</v>
      </c>
      <c r="K36" s="73">
        <f t="shared" si="2"/>
        <v>0</v>
      </c>
      <c r="L36" s="73">
        <f t="shared" si="2"/>
        <v>0</v>
      </c>
      <c r="M36" s="73">
        <f t="shared" si="2"/>
        <v>-950442</v>
      </c>
      <c r="N36" s="73">
        <f t="shared" si="2"/>
        <v>-950442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-2858047</v>
      </c>
      <c r="X36" s="73">
        <f t="shared" si="2"/>
        <v>-2443766</v>
      </c>
      <c r="Y36" s="73">
        <f t="shared" si="2"/>
        <v>-414281</v>
      </c>
      <c r="Z36" s="170">
        <f>+IF(X36&lt;&gt;0,+(Y36/X36)*100,0)</f>
        <v>16.95256419804515</v>
      </c>
      <c r="AA36" s="74">
        <f>SUM(AA31:AA35)</f>
        <v>-4887532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-116882670</v>
      </c>
      <c r="D38" s="153">
        <f>+D17+D27+D36</f>
        <v>0</v>
      </c>
      <c r="E38" s="99">
        <f t="shared" si="3"/>
        <v>-204590074</v>
      </c>
      <c r="F38" s="100">
        <f t="shared" si="3"/>
        <v>-204590074</v>
      </c>
      <c r="G38" s="100">
        <f t="shared" si="3"/>
        <v>145504766</v>
      </c>
      <c r="H38" s="100">
        <f t="shared" si="3"/>
        <v>-24104890</v>
      </c>
      <c r="I38" s="100">
        <f t="shared" si="3"/>
        <v>8607170</v>
      </c>
      <c r="J38" s="100">
        <f t="shared" si="3"/>
        <v>130007046</v>
      </c>
      <c r="K38" s="100">
        <f t="shared" si="3"/>
        <v>-46326511</v>
      </c>
      <c r="L38" s="100">
        <f t="shared" si="3"/>
        <v>33281242</v>
      </c>
      <c r="M38" s="100">
        <f t="shared" si="3"/>
        <v>5782830</v>
      </c>
      <c r="N38" s="100">
        <f t="shared" si="3"/>
        <v>-7262439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122744607</v>
      </c>
      <c r="X38" s="100">
        <f t="shared" si="3"/>
        <v>-11842442</v>
      </c>
      <c r="Y38" s="100">
        <f t="shared" si="3"/>
        <v>134587049</v>
      </c>
      <c r="Z38" s="137">
        <f>+IF(X38&lt;&gt;0,+(Y38/X38)*100,0)</f>
        <v>-1136.4805417666391</v>
      </c>
      <c r="AA38" s="102">
        <f>+AA17+AA27+AA36</f>
        <v>-204590074</v>
      </c>
    </row>
    <row r="39" spans="1:27" ht="12.75">
      <c r="A39" s="249" t="s">
        <v>200</v>
      </c>
      <c r="B39" s="182"/>
      <c r="C39" s="153">
        <v>206443600</v>
      </c>
      <c r="D39" s="153"/>
      <c r="E39" s="99">
        <v>-415942671</v>
      </c>
      <c r="F39" s="100">
        <v>-415942671</v>
      </c>
      <c r="G39" s="100">
        <v>54980291</v>
      </c>
      <c r="H39" s="100">
        <v>200485057</v>
      </c>
      <c r="I39" s="100">
        <v>176380167</v>
      </c>
      <c r="J39" s="100">
        <v>54980291</v>
      </c>
      <c r="K39" s="100">
        <v>184987337</v>
      </c>
      <c r="L39" s="100">
        <v>138660826</v>
      </c>
      <c r="M39" s="100">
        <v>171942068</v>
      </c>
      <c r="N39" s="100">
        <v>184987337</v>
      </c>
      <c r="O39" s="100"/>
      <c r="P39" s="100"/>
      <c r="Q39" s="100"/>
      <c r="R39" s="100"/>
      <c r="S39" s="100"/>
      <c r="T39" s="100"/>
      <c r="U39" s="100"/>
      <c r="V39" s="100"/>
      <c r="W39" s="100">
        <v>54980291</v>
      </c>
      <c r="X39" s="100">
        <v>-415942671</v>
      </c>
      <c r="Y39" s="100">
        <v>470922962</v>
      </c>
      <c r="Z39" s="137">
        <v>-113.22</v>
      </c>
      <c r="AA39" s="102">
        <v>-415942671</v>
      </c>
    </row>
    <row r="40" spans="1:27" ht="12.75">
      <c r="A40" s="269" t="s">
        <v>201</v>
      </c>
      <c r="B40" s="256"/>
      <c r="C40" s="257">
        <v>89560930</v>
      </c>
      <c r="D40" s="257"/>
      <c r="E40" s="258">
        <v>-620532746</v>
      </c>
      <c r="F40" s="259">
        <v>-620532746</v>
      </c>
      <c r="G40" s="259">
        <v>200485057</v>
      </c>
      <c r="H40" s="259">
        <v>176380167</v>
      </c>
      <c r="I40" s="259">
        <v>184987337</v>
      </c>
      <c r="J40" s="259">
        <v>184987337</v>
      </c>
      <c r="K40" s="259">
        <v>138660826</v>
      </c>
      <c r="L40" s="259">
        <v>171942068</v>
      </c>
      <c r="M40" s="259">
        <v>177724898</v>
      </c>
      <c r="N40" s="259">
        <v>177724898</v>
      </c>
      <c r="O40" s="259"/>
      <c r="P40" s="259"/>
      <c r="Q40" s="259"/>
      <c r="R40" s="259"/>
      <c r="S40" s="259"/>
      <c r="T40" s="259"/>
      <c r="U40" s="259"/>
      <c r="V40" s="259"/>
      <c r="W40" s="259">
        <v>177724898</v>
      </c>
      <c r="X40" s="259">
        <v>-427785114</v>
      </c>
      <c r="Y40" s="259">
        <v>605510012</v>
      </c>
      <c r="Z40" s="260">
        <v>-141.55</v>
      </c>
      <c r="AA40" s="261">
        <v>-620532746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198087599</v>
      </c>
      <c r="D5" s="200">
        <f t="shared" si="0"/>
        <v>0</v>
      </c>
      <c r="E5" s="106">
        <f t="shared" si="0"/>
        <v>235431619</v>
      </c>
      <c r="F5" s="106">
        <f t="shared" si="0"/>
        <v>235431619</v>
      </c>
      <c r="G5" s="106">
        <f t="shared" si="0"/>
        <v>11621472</v>
      </c>
      <c r="H5" s="106">
        <f t="shared" si="0"/>
        <v>14889515</v>
      </c>
      <c r="I5" s="106">
        <f t="shared" si="0"/>
        <v>4968189</v>
      </c>
      <c r="J5" s="106">
        <f t="shared" si="0"/>
        <v>31479176</v>
      </c>
      <c r="K5" s="106">
        <f t="shared" si="0"/>
        <v>15185854</v>
      </c>
      <c r="L5" s="106">
        <f t="shared" si="0"/>
        <v>14448670</v>
      </c>
      <c r="M5" s="106">
        <f t="shared" si="0"/>
        <v>11917124</v>
      </c>
      <c r="N5" s="106">
        <f t="shared" si="0"/>
        <v>41551648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73030824</v>
      </c>
      <c r="X5" s="106">
        <f t="shared" si="0"/>
        <v>117715810</v>
      </c>
      <c r="Y5" s="106">
        <f t="shared" si="0"/>
        <v>-44684986</v>
      </c>
      <c r="Z5" s="201">
        <f>+IF(X5&lt;&gt;0,+(Y5/X5)*100,0)</f>
        <v>-37.96005481336789</v>
      </c>
      <c r="AA5" s="199">
        <f>SUM(AA11:AA18)</f>
        <v>235431619</v>
      </c>
    </row>
    <row r="6" spans="1:27" ht="12.75">
      <c r="A6" s="291" t="s">
        <v>206</v>
      </c>
      <c r="B6" s="142"/>
      <c r="C6" s="62">
        <v>38801368</v>
      </c>
      <c r="D6" s="156"/>
      <c r="E6" s="60">
        <v>29938331</v>
      </c>
      <c r="F6" s="60">
        <v>29938331</v>
      </c>
      <c r="G6" s="60"/>
      <c r="H6" s="60"/>
      <c r="I6" s="60"/>
      <c r="J6" s="60"/>
      <c r="K6" s="60">
        <v>328247</v>
      </c>
      <c r="L6" s="60"/>
      <c r="M6" s="60">
        <v>157167</v>
      </c>
      <c r="N6" s="60">
        <v>485414</v>
      </c>
      <c r="O6" s="60"/>
      <c r="P6" s="60"/>
      <c r="Q6" s="60"/>
      <c r="R6" s="60"/>
      <c r="S6" s="60"/>
      <c r="T6" s="60"/>
      <c r="U6" s="60"/>
      <c r="V6" s="60"/>
      <c r="W6" s="60">
        <v>485414</v>
      </c>
      <c r="X6" s="60">
        <v>14969166</v>
      </c>
      <c r="Y6" s="60">
        <v>-14483752</v>
      </c>
      <c r="Z6" s="140">
        <v>-96.76</v>
      </c>
      <c r="AA6" s="155">
        <v>29938331</v>
      </c>
    </row>
    <row r="7" spans="1:27" ht="12.75">
      <c r="A7" s="291" t="s">
        <v>207</v>
      </c>
      <c r="B7" s="142"/>
      <c r="C7" s="62">
        <v>40595744</v>
      </c>
      <c r="D7" s="156"/>
      <c r="E7" s="60">
        <v>16000000</v>
      </c>
      <c r="F7" s="60">
        <v>16000000</v>
      </c>
      <c r="G7" s="60">
        <v>928261</v>
      </c>
      <c r="H7" s="60"/>
      <c r="I7" s="60"/>
      <c r="J7" s="60">
        <v>928261</v>
      </c>
      <c r="K7" s="60">
        <v>393660</v>
      </c>
      <c r="L7" s="60">
        <v>5178079</v>
      </c>
      <c r="M7" s="60">
        <v>4919606</v>
      </c>
      <c r="N7" s="60">
        <v>10491345</v>
      </c>
      <c r="O7" s="60"/>
      <c r="P7" s="60"/>
      <c r="Q7" s="60"/>
      <c r="R7" s="60"/>
      <c r="S7" s="60"/>
      <c r="T7" s="60"/>
      <c r="U7" s="60"/>
      <c r="V7" s="60"/>
      <c r="W7" s="60">
        <v>11419606</v>
      </c>
      <c r="X7" s="60">
        <v>8000000</v>
      </c>
      <c r="Y7" s="60">
        <v>3419606</v>
      </c>
      <c r="Z7" s="140">
        <v>42.75</v>
      </c>
      <c r="AA7" s="155">
        <v>16000000</v>
      </c>
    </row>
    <row r="8" spans="1:27" ht="12.75">
      <c r="A8" s="291" t="s">
        <v>208</v>
      </c>
      <c r="B8" s="142"/>
      <c r="C8" s="62">
        <v>24997549</v>
      </c>
      <c r="D8" s="156"/>
      <c r="E8" s="60">
        <v>148980436</v>
      </c>
      <c r="F8" s="60">
        <v>148980436</v>
      </c>
      <c r="G8" s="60">
        <v>3266015</v>
      </c>
      <c r="H8" s="60">
        <v>6317629</v>
      </c>
      <c r="I8" s="60">
        <v>4800676</v>
      </c>
      <c r="J8" s="60">
        <v>14384320</v>
      </c>
      <c r="K8" s="60">
        <v>8036330</v>
      </c>
      <c r="L8" s="60">
        <v>2071538</v>
      </c>
      <c r="M8" s="60">
        <v>5704606</v>
      </c>
      <c r="N8" s="60">
        <v>15812474</v>
      </c>
      <c r="O8" s="60"/>
      <c r="P8" s="60"/>
      <c r="Q8" s="60"/>
      <c r="R8" s="60"/>
      <c r="S8" s="60"/>
      <c r="T8" s="60"/>
      <c r="U8" s="60"/>
      <c r="V8" s="60"/>
      <c r="W8" s="60">
        <v>30196794</v>
      </c>
      <c r="X8" s="60">
        <v>74490218</v>
      </c>
      <c r="Y8" s="60">
        <v>-44293424</v>
      </c>
      <c r="Z8" s="140">
        <v>-59.46</v>
      </c>
      <c r="AA8" s="155">
        <v>148980436</v>
      </c>
    </row>
    <row r="9" spans="1:27" ht="12.75">
      <c r="A9" s="291" t="s">
        <v>209</v>
      </c>
      <c r="B9" s="142"/>
      <c r="C9" s="62"/>
      <c r="D9" s="156"/>
      <c r="E9" s="60">
        <v>16006116</v>
      </c>
      <c r="F9" s="60">
        <v>16006116</v>
      </c>
      <c r="G9" s="60"/>
      <c r="H9" s="60">
        <v>2986941</v>
      </c>
      <c r="I9" s="60">
        <v>167513</v>
      </c>
      <c r="J9" s="60">
        <v>3154454</v>
      </c>
      <c r="K9" s="60">
        <v>1689495</v>
      </c>
      <c r="L9" s="60">
        <v>3420445</v>
      </c>
      <c r="M9" s="60">
        <v>730562</v>
      </c>
      <c r="N9" s="60">
        <v>5840502</v>
      </c>
      <c r="O9" s="60"/>
      <c r="P9" s="60"/>
      <c r="Q9" s="60"/>
      <c r="R9" s="60"/>
      <c r="S9" s="60"/>
      <c r="T9" s="60"/>
      <c r="U9" s="60"/>
      <c r="V9" s="60"/>
      <c r="W9" s="60">
        <v>8994956</v>
      </c>
      <c r="X9" s="60">
        <v>8003058</v>
      </c>
      <c r="Y9" s="60">
        <v>991898</v>
      </c>
      <c r="Z9" s="140">
        <v>12.39</v>
      </c>
      <c r="AA9" s="155">
        <v>16006116</v>
      </c>
    </row>
    <row r="10" spans="1:27" ht="12.75">
      <c r="A10" s="291" t="s">
        <v>210</v>
      </c>
      <c r="B10" s="142"/>
      <c r="C10" s="62">
        <v>70318940</v>
      </c>
      <c r="D10" s="156"/>
      <c r="E10" s="60">
        <v>1100000</v>
      </c>
      <c r="F10" s="60">
        <v>1100000</v>
      </c>
      <c r="G10" s="60">
        <v>7427196</v>
      </c>
      <c r="H10" s="60">
        <v>5584945</v>
      </c>
      <c r="I10" s="60"/>
      <c r="J10" s="60">
        <v>13012141</v>
      </c>
      <c r="K10" s="60">
        <v>4064120</v>
      </c>
      <c r="L10" s="60">
        <v>275381</v>
      </c>
      <c r="M10" s="60">
        <v>375183</v>
      </c>
      <c r="N10" s="60">
        <v>4714684</v>
      </c>
      <c r="O10" s="60"/>
      <c r="P10" s="60"/>
      <c r="Q10" s="60"/>
      <c r="R10" s="60"/>
      <c r="S10" s="60"/>
      <c r="T10" s="60"/>
      <c r="U10" s="60"/>
      <c r="V10" s="60"/>
      <c r="W10" s="60">
        <v>17726825</v>
      </c>
      <c r="X10" s="60">
        <v>550000</v>
      </c>
      <c r="Y10" s="60">
        <v>17176825</v>
      </c>
      <c r="Z10" s="140">
        <v>3123.06</v>
      </c>
      <c r="AA10" s="155">
        <v>1100000</v>
      </c>
    </row>
    <row r="11" spans="1:27" ht="12.75">
      <c r="A11" s="292" t="s">
        <v>211</v>
      </c>
      <c r="B11" s="142"/>
      <c r="C11" s="293">
        <f aca="true" t="shared" si="1" ref="C11:Y11">SUM(C6:C10)</f>
        <v>174713601</v>
      </c>
      <c r="D11" s="294">
        <f t="shared" si="1"/>
        <v>0</v>
      </c>
      <c r="E11" s="295">
        <f t="shared" si="1"/>
        <v>212024883</v>
      </c>
      <c r="F11" s="295">
        <f t="shared" si="1"/>
        <v>212024883</v>
      </c>
      <c r="G11" s="295">
        <f t="shared" si="1"/>
        <v>11621472</v>
      </c>
      <c r="H11" s="295">
        <f t="shared" si="1"/>
        <v>14889515</v>
      </c>
      <c r="I11" s="295">
        <f t="shared" si="1"/>
        <v>4968189</v>
      </c>
      <c r="J11" s="295">
        <f t="shared" si="1"/>
        <v>31479176</v>
      </c>
      <c r="K11" s="295">
        <f t="shared" si="1"/>
        <v>14511852</v>
      </c>
      <c r="L11" s="295">
        <f t="shared" si="1"/>
        <v>10945443</v>
      </c>
      <c r="M11" s="295">
        <f t="shared" si="1"/>
        <v>11887124</v>
      </c>
      <c r="N11" s="295">
        <f t="shared" si="1"/>
        <v>37344419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68823595</v>
      </c>
      <c r="X11" s="295">
        <f t="shared" si="1"/>
        <v>106012442</v>
      </c>
      <c r="Y11" s="295">
        <f t="shared" si="1"/>
        <v>-37188847</v>
      </c>
      <c r="Z11" s="296">
        <f>+IF(X11&lt;&gt;0,+(Y11/X11)*100,0)</f>
        <v>-35.07970036196318</v>
      </c>
      <c r="AA11" s="297">
        <f>SUM(AA6:AA10)</f>
        <v>212024883</v>
      </c>
    </row>
    <row r="12" spans="1:27" ht="12.75">
      <c r="A12" s="298" t="s">
        <v>212</v>
      </c>
      <c r="B12" s="136"/>
      <c r="C12" s="62">
        <v>23294618</v>
      </c>
      <c r="D12" s="156"/>
      <c r="E12" s="60">
        <v>19946736</v>
      </c>
      <c r="F12" s="60">
        <v>19946736</v>
      </c>
      <c r="G12" s="60"/>
      <c r="H12" s="60"/>
      <c r="I12" s="60"/>
      <c r="J12" s="60"/>
      <c r="K12" s="60">
        <v>674002</v>
      </c>
      <c r="L12" s="60">
        <v>3503227</v>
      </c>
      <c r="M12" s="60"/>
      <c r="N12" s="60">
        <v>4177229</v>
      </c>
      <c r="O12" s="60"/>
      <c r="P12" s="60"/>
      <c r="Q12" s="60"/>
      <c r="R12" s="60"/>
      <c r="S12" s="60"/>
      <c r="T12" s="60"/>
      <c r="U12" s="60"/>
      <c r="V12" s="60"/>
      <c r="W12" s="60">
        <v>4177229</v>
      </c>
      <c r="X12" s="60">
        <v>9973368</v>
      </c>
      <c r="Y12" s="60">
        <v>-5796139</v>
      </c>
      <c r="Z12" s="140">
        <v>-58.12</v>
      </c>
      <c r="AA12" s="155">
        <v>19946736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79380</v>
      </c>
      <c r="D15" s="156"/>
      <c r="E15" s="60">
        <v>3460000</v>
      </c>
      <c r="F15" s="60">
        <v>3460000</v>
      </c>
      <c r="G15" s="60"/>
      <c r="H15" s="60"/>
      <c r="I15" s="60"/>
      <c r="J15" s="60"/>
      <c r="K15" s="60"/>
      <c r="L15" s="60"/>
      <c r="M15" s="60">
        <v>30000</v>
      </c>
      <c r="N15" s="60">
        <v>30000</v>
      </c>
      <c r="O15" s="60"/>
      <c r="P15" s="60"/>
      <c r="Q15" s="60"/>
      <c r="R15" s="60"/>
      <c r="S15" s="60"/>
      <c r="T15" s="60"/>
      <c r="U15" s="60"/>
      <c r="V15" s="60"/>
      <c r="W15" s="60">
        <v>30000</v>
      </c>
      <c r="X15" s="60">
        <v>1730000</v>
      </c>
      <c r="Y15" s="60">
        <v>-1700000</v>
      </c>
      <c r="Z15" s="140">
        <v>-98.27</v>
      </c>
      <c r="AA15" s="155">
        <v>3460000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20000000</v>
      </c>
      <c r="F20" s="100">
        <f t="shared" si="2"/>
        <v>20000000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10000000</v>
      </c>
      <c r="Y20" s="100">
        <f t="shared" si="2"/>
        <v>-10000000</v>
      </c>
      <c r="Z20" s="137">
        <f>+IF(X20&lt;&gt;0,+(Y20/X20)*100,0)</f>
        <v>-100</v>
      </c>
      <c r="AA20" s="153">
        <f>SUM(AA26:AA33)</f>
        <v>20000000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>
        <v>20000000</v>
      </c>
      <c r="F23" s="60">
        <v>20000000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10000000</v>
      </c>
      <c r="Y23" s="60">
        <v>-10000000</v>
      </c>
      <c r="Z23" s="140">
        <v>-100</v>
      </c>
      <c r="AA23" s="155">
        <v>20000000</v>
      </c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20000000</v>
      </c>
      <c r="F26" s="295">
        <f t="shared" si="3"/>
        <v>20000000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10000000</v>
      </c>
      <c r="Y26" s="295">
        <f t="shared" si="3"/>
        <v>-10000000</v>
      </c>
      <c r="Z26" s="296">
        <f>+IF(X26&lt;&gt;0,+(Y26/X26)*100,0)</f>
        <v>-100</v>
      </c>
      <c r="AA26" s="297">
        <f>SUM(AA21:AA25)</f>
        <v>20000000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38801368</v>
      </c>
      <c r="D36" s="156">
        <f t="shared" si="4"/>
        <v>0</v>
      </c>
      <c r="E36" s="60">
        <f t="shared" si="4"/>
        <v>29938331</v>
      </c>
      <c r="F36" s="60">
        <f t="shared" si="4"/>
        <v>29938331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328247</v>
      </c>
      <c r="L36" s="60">
        <f t="shared" si="4"/>
        <v>0</v>
      </c>
      <c r="M36" s="60">
        <f t="shared" si="4"/>
        <v>157167</v>
      </c>
      <c r="N36" s="60">
        <f t="shared" si="4"/>
        <v>485414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485414</v>
      </c>
      <c r="X36" s="60">
        <f t="shared" si="4"/>
        <v>14969166</v>
      </c>
      <c r="Y36" s="60">
        <f t="shared" si="4"/>
        <v>-14483752</v>
      </c>
      <c r="Z36" s="140">
        <f aca="true" t="shared" si="5" ref="Z36:Z49">+IF(X36&lt;&gt;0,+(Y36/X36)*100,0)</f>
        <v>-96.7572408509599</v>
      </c>
      <c r="AA36" s="155">
        <f>AA6+AA21</f>
        <v>29938331</v>
      </c>
    </row>
    <row r="37" spans="1:27" ht="12.75">
      <c r="A37" s="291" t="s">
        <v>207</v>
      </c>
      <c r="B37" s="142"/>
      <c r="C37" s="62">
        <f t="shared" si="4"/>
        <v>40595744</v>
      </c>
      <c r="D37" s="156">
        <f t="shared" si="4"/>
        <v>0</v>
      </c>
      <c r="E37" s="60">
        <f t="shared" si="4"/>
        <v>16000000</v>
      </c>
      <c r="F37" s="60">
        <f t="shared" si="4"/>
        <v>16000000</v>
      </c>
      <c r="G37" s="60">
        <f t="shared" si="4"/>
        <v>928261</v>
      </c>
      <c r="H37" s="60">
        <f t="shared" si="4"/>
        <v>0</v>
      </c>
      <c r="I37" s="60">
        <f t="shared" si="4"/>
        <v>0</v>
      </c>
      <c r="J37" s="60">
        <f t="shared" si="4"/>
        <v>928261</v>
      </c>
      <c r="K37" s="60">
        <f t="shared" si="4"/>
        <v>393660</v>
      </c>
      <c r="L37" s="60">
        <f t="shared" si="4"/>
        <v>5178079</v>
      </c>
      <c r="M37" s="60">
        <f t="shared" si="4"/>
        <v>4919606</v>
      </c>
      <c r="N37" s="60">
        <f t="shared" si="4"/>
        <v>10491345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11419606</v>
      </c>
      <c r="X37" s="60">
        <f t="shared" si="4"/>
        <v>8000000</v>
      </c>
      <c r="Y37" s="60">
        <f t="shared" si="4"/>
        <v>3419606</v>
      </c>
      <c r="Z37" s="140">
        <f t="shared" si="5"/>
        <v>42.745075</v>
      </c>
      <c r="AA37" s="155">
        <f>AA7+AA22</f>
        <v>16000000</v>
      </c>
    </row>
    <row r="38" spans="1:27" ht="12.75">
      <c r="A38" s="291" t="s">
        <v>208</v>
      </c>
      <c r="B38" s="142"/>
      <c r="C38" s="62">
        <f t="shared" si="4"/>
        <v>24997549</v>
      </c>
      <c r="D38" s="156">
        <f t="shared" si="4"/>
        <v>0</v>
      </c>
      <c r="E38" s="60">
        <f t="shared" si="4"/>
        <v>168980436</v>
      </c>
      <c r="F38" s="60">
        <f t="shared" si="4"/>
        <v>168980436</v>
      </c>
      <c r="G38" s="60">
        <f t="shared" si="4"/>
        <v>3266015</v>
      </c>
      <c r="H38" s="60">
        <f t="shared" si="4"/>
        <v>6317629</v>
      </c>
      <c r="I38" s="60">
        <f t="shared" si="4"/>
        <v>4800676</v>
      </c>
      <c r="J38" s="60">
        <f t="shared" si="4"/>
        <v>14384320</v>
      </c>
      <c r="K38" s="60">
        <f t="shared" si="4"/>
        <v>8036330</v>
      </c>
      <c r="L38" s="60">
        <f t="shared" si="4"/>
        <v>2071538</v>
      </c>
      <c r="M38" s="60">
        <f t="shared" si="4"/>
        <v>5704606</v>
      </c>
      <c r="N38" s="60">
        <f t="shared" si="4"/>
        <v>15812474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30196794</v>
      </c>
      <c r="X38" s="60">
        <f t="shared" si="4"/>
        <v>84490218</v>
      </c>
      <c r="Y38" s="60">
        <f t="shared" si="4"/>
        <v>-54293424</v>
      </c>
      <c r="Z38" s="140">
        <f t="shared" si="5"/>
        <v>-64.26001173295587</v>
      </c>
      <c r="AA38" s="155">
        <f>AA8+AA23</f>
        <v>168980436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16006116</v>
      </c>
      <c r="F39" s="60">
        <f t="shared" si="4"/>
        <v>16006116</v>
      </c>
      <c r="G39" s="60">
        <f t="shared" si="4"/>
        <v>0</v>
      </c>
      <c r="H39" s="60">
        <f t="shared" si="4"/>
        <v>2986941</v>
      </c>
      <c r="I39" s="60">
        <f t="shared" si="4"/>
        <v>167513</v>
      </c>
      <c r="J39" s="60">
        <f t="shared" si="4"/>
        <v>3154454</v>
      </c>
      <c r="K39" s="60">
        <f t="shared" si="4"/>
        <v>1689495</v>
      </c>
      <c r="L39" s="60">
        <f t="shared" si="4"/>
        <v>3420445</v>
      </c>
      <c r="M39" s="60">
        <f t="shared" si="4"/>
        <v>730562</v>
      </c>
      <c r="N39" s="60">
        <f t="shared" si="4"/>
        <v>5840502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8994956</v>
      </c>
      <c r="X39" s="60">
        <f t="shared" si="4"/>
        <v>8003058</v>
      </c>
      <c r="Y39" s="60">
        <f t="shared" si="4"/>
        <v>991898</v>
      </c>
      <c r="Z39" s="140">
        <f t="shared" si="5"/>
        <v>12.393987398316993</v>
      </c>
      <c r="AA39" s="155">
        <f>AA9+AA24</f>
        <v>16006116</v>
      </c>
    </row>
    <row r="40" spans="1:27" ht="12.75">
      <c r="A40" s="291" t="s">
        <v>210</v>
      </c>
      <c r="B40" s="142"/>
      <c r="C40" s="62">
        <f t="shared" si="4"/>
        <v>70318940</v>
      </c>
      <c r="D40" s="156">
        <f t="shared" si="4"/>
        <v>0</v>
      </c>
      <c r="E40" s="60">
        <f t="shared" si="4"/>
        <v>1100000</v>
      </c>
      <c r="F40" s="60">
        <f t="shared" si="4"/>
        <v>1100000</v>
      </c>
      <c r="G40" s="60">
        <f t="shared" si="4"/>
        <v>7427196</v>
      </c>
      <c r="H40" s="60">
        <f t="shared" si="4"/>
        <v>5584945</v>
      </c>
      <c r="I40" s="60">
        <f t="shared" si="4"/>
        <v>0</v>
      </c>
      <c r="J40" s="60">
        <f t="shared" si="4"/>
        <v>13012141</v>
      </c>
      <c r="K40" s="60">
        <f t="shared" si="4"/>
        <v>4064120</v>
      </c>
      <c r="L40" s="60">
        <f t="shared" si="4"/>
        <v>275381</v>
      </c>
      <c r="M40" s="60">
        <f t="shared" si="4"/>
        <v>375183</v>
      </c>
      <c r="N40" s="60">
        <f t="shared" si="4"/>
        <v>4714684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17726825</v>
      </c>
      <c r="X40" s="60">
        <f t="shared" si="4"/>
        <v>550000</v>
      </c>
      <c r="Y40" s="60">
        <f t="shared" si="4"/>
        <v>17176825</v>
      </c>
      <c r="Z40" s="140">
        <f t="shared" si="5"/>
        <v>3123.059090909091</v>
      </c>
      <c r="AA40" s="155">
        <f>AA10+AA25</f>
        <v>1100000</v>
      </c>
    </row>
    <row r="41" spans="1:27" ht="12.75">
      <c r="A41" s="292" t="s">
        <v>211</v>
      </c>
      <c r="B41" s="142"/>
      <c r="C41" s="293">
        <f aca="true" t="shared" si="6" ref="C41:Y41">SUM(C36:C40)</f>
        <v>174713601</v>
      </c>
      <c r="D41" s="294">
        <f t="shared" si="6"/>
        <v>0</v>
      </c>
      <c r="E41" s="295">
        <f t="shared" si="6"/>
        <v>232024883</v>
      </c>
      <c r="F41" s="295">
        <f t="shared" si="6"/>
        <v>232024883</v>
      </c>
      <c r="G41" s="295">
        <f t="shared" si="6"/>
        <v>11621472</v>
      </c>
      <c r="H41" s="295">
        <f t="shared" si="6"/>
        <v>14889515</v>
      </c>
      <c r="I41" s="295">
        <f t="shared" si="6"/>
        <v>4968189</v>
      </c>
      <c r="J41" s="295">
        <f t="shared" si="6"/>
        <v>31479176</v>
      </c>
      <c r="K41" s="295">
        <f t="shared" si="6"/>
        <v>14511852</v>
      </c>
      <c r="L41" s="295">
        <f t="shared" si="6"/>
        <v>10945443</v>
      </c>
      <c r="M41" s="295">
        <f t="shared" si="6"/>
        <v>11887124</v>
      </c>
      <c r="N41" s="295">
        <f t="shared" si="6"/>
        <v>37344419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68823595</v>
      </c>
      <c r="X41" s="295">
        <f t="shared" si="6"/>
        <v>116012442</v>
      </c>
      <c r="Y41" s="295">
        <f t="shared" si="6"/>
        <v>-47188847</v>
      </c>
      <c r="Z41" s="296">
        <f t="shared" si="5"/>
        <v>-40.675677700155646</v>
      </c>
      <c r="AA41" s="297">
        <f>SUM(AA36:AA40)</f>
        <v>232024883</v>
      </c>
    </row>
    <row r="42" spans="1:27" ht="12.75">
      <c r="A42" s="298" t="s">
        <v>212</v>
      </c>
      <c r="B42" s="136"/>
      <c r="C42" s="95">
        <f aca="true" t="shared" si="7" ref="C42:Y48">C12+C27</f>
        <v>23294618</v>
      </c>
      <c r="D42" s="129">
        <f t="shared" si="7"/>
        <v>0</v>
      </c>
      <c r="E42" s="54">
        <f t="shared" si="7"/>
        <v>19946736</v>
      </c>
      <c r="F42" s="54">
        <f t="shared" si="7"/>
        <v>19946736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674002</v>
      </c>
      <c r="L42" s="54">
        <f t="shared" si="7"/>
        <v>3503227</v>
      </c>
      <c r="M42" s="54">
        <f t="shared" si="7"/>
        <v>0</v>
      </c>
      <c r="N42" s="54">
        <f t="shared" si="7"/>
        <v>4177229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4177229</v>
      </c>
      <c r="X42" s="54">
        <f t="shared" si="7"/>
        <v>9973368</v>
      </c>
      <c r="Y42" s="54">
        <f t="shared" si="7"/>
        <v>-5796139</v>
      </c>
      <c r="Z42" s="184">
        <f t="shared" si="5"/>
        <v>-58.11616497054957</v>
      </c>
      <c r="AA42" s="130">
        <f aca="true" t="shared" si="8" ref="AA42:AA48">AA12+AA27</f>
        <v>19946736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79380</v>
      </c>
      <c r="D45" s="129">
        <f t="shared" si="7"/>
        <v>0</v>
      </c>
      <c r="E45" s="54">
        <f t="shared" si="7"/>
        <v>3460000</v>
      </c>
      <c r="F45" s="54">
        <f t="shared" si="7"/>
        <v>3460000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30000</v>
      </c>
      <c r="N45" s="54">
        <f t="shared" si="7"/>
        <v>30000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30000</v>
      </c>
      <c r="X45" s="54">
        <f t="shared" si="7"/>
        <v>1730000</v>
      </c>
      <c r="Y45" s="54">
        <f t="shared" si="7"/>
        <v>-1700000</v>
      </c>
      <c r="Z45" s="184">
        <f t="shared" si="5"/>
        <v>-98.26589595375722</v>
      </c>
      <c r="AA45" s="130">
        <f t="shared" si="8"/>
        <v>3460000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198087599</v>
      </c>
      <c r="D49" s="218">
        <f t="shared" si="9"/>
        <v>0</v>
      </c>
      <c r="E49" s="220">
        <f t="shared" si="9"/>
        <v>255431619</v>
      </c>
      <c r="F49" s="220">
        <f t="shared" si="9"/>
        <v>255431619</v>
      </c>
      <c r="G49" s="220">
        <f t="shared" si="9"/>
        <v>11621472</v>
      </c>
      <c r="H49" s="220">
        <f t="shared" si="9"/>
        <v>14889515</v>
      </c>
      <c r="I49" s="220">
        <f t="shared" si="9"/>
        <v>4968189</v>
      </c>
      <c r="J49" s="220">
        <f t="shared" si="9"/>
        <v>31479176</v>
      </c>
      <c r="K49" s="220">
        <f t="shared" si="9"/>
        <v>15185854</v>
      </c>
      <c r="L49" s="220">
        <f t="shared" si="9"/>
        <v>14448670</v>
      </c>
      <c r="M49" s="220">
        <f t="shared" si="9"/>
        <v>11917124</v>
      </c>
      <c r="N49" s="220">
        <f t="shared" si="9"/>
        <v>41551648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73030824</v>
      </c>
      <c r="X49" s="220">
        <f t="shared" si="9"/>
        <v>127715810</v>
      </c>
      <c r="Y49" s="220">
        <f t="shared" si="9"/>
        <v>-54684986</v>
      </c>
      <c r="Z49" s="221">
        <f t="shared" si="5"/>
        <v>-42.817710665578524</v>
      </c>
      <c r="AA49" s="222">
        <f>SUM(AA41:AA48)</f>
        <v>255431619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39811000</v>
      </c>
      <c r="F51" s="54">
        <f t="shared" si="10"/>
        <v>39811000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19905500</v>
      </c>
      <c r="Y51" s="54">
        <f t="shared" si="10"/>
        <v>-19905500</v>
      </c>
      <c r="Z51" s="184">
        <f>+IF(X51&lt;&gt;0,+(Y51/X51)*100,0)</f>
        <v>-100</v>
      </c>
      <c r="AA51" s="130">
        <f>SUM(AA57:AA61)</f>
        <v>39811000</v>
      </c>
    </row>
    <row r="52" spans="1:27" ht="12.75">
      <c r="A52" s="310" t="s">
        <v>206</v>
      </c>
      <c r="B52" s="142"/>
      <c r="C52" s="62"/>
      <c r="D52" s="156"/>
      <c r="E52" s="60">
        <v>2569000</v>
      </c>
      <c r="F52" s="60">
        <v>2569000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1284500</v>
      </c>
      <c r="Y52" s="60">
        <v>-1284500</v>
      </c>
      <c r="Z52" s="140">
        <v>-100</v>
      </c>
      <c r="AA52" s="155">
        <v>2569000</v>
      </c>
    </row>
    <row r="53" spans="1:27" ht="12.75">
      <c r="A53" s="310" t="s">
        <v>207</v>
      </c>
      <c r="B53" s="142"/>
      <c r="C53" s="62"/>
      <c r="D53" s="156"/>
      <c r="E53" s="60">
        <v>8088000</v>
      </c>
      <c r="F53" s="60">
        <v>8088000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4044000</v>
      </c>
      <c r="Y53" s="60">
        <v>-4044000</v>
      </c>
      <c r="Z53" s="140">
        <v>-100</v>
      </c>
      <c r="AA53" s="155">
        <v>8088000</v>
      </c>
    </row>
    <row r="54" spans="1:27" ht="12.75">
      <c r="A54" s="310" t="s">
        <v>208</v>
      </c>
      <c r="B54" s="142"/>
      <c r="C54" s="62"/>
      <c r="D54" s="156"/>
      <c r="E54" s="60">
        <v>11341000</v>
      </c>
      <c r="F54" s="60">
        <v>11341000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5670500</v>
      </c>
      <c r="Y54" s="60">
        <v>-5670500</v>
      </c>
      <c r="Z54" s="140">
        <v>-100</v>
      </c>
      <c r="AA54" s="155">
        <v>11341000</v>
      </c>
    </row>
    <row r="55" spans="1:27" ht="12.75">
      <c r="A55" s="310" t="s">
        <v>209</v>
      </c>
      <c r="B55" s="142"/>
      <c r="C55" s="62"/>
      <c r="D55" s="156"/>
      <c r="E55" s="60">
        <v>12844000</v>
      </c>
      <c r="F55" s="60">
        <v>12844000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6422000</v>
      </c>
      <c r="Y55" s="60">
        <v>-6422000</v>
      </c>
      <c r="Z55" s="140">
        <v>-100</v>
      </c>
      <c r="AA55" s="155">
        <v>12844000</v>
      </c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34842000</v>
      </c>
      <c r="F57" s="295">
        <f t="shared" si="11"/>
        <v>34842000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17421000</v>
      </c>
      <c r="Y57" s="295">
        <f t="shared" si="11"/>
        <v>-17421000</v>
      </c>
      <c r="Z57" s="296">
        <f>+IF(X57&lt;&gt;0,+(Y57/X57)*100,0)</f>
        <v>-100</v>
      </c>
      <c r="AA57" s="297">
        <f>SUM(AA52:AA56)</f>
        <v>34842000</v>
      </c>
    </row>
    <row r="58" spans="1:27" ht="12.75">
      <c r="A58" s="311" t="s">
        <v>212</v>
      </c>
      <c r="B58" s="136"/>
      <c r="C58" s="62"/>
      <c r="D58" s="156"/>
      <c r="E58" s="60">
        <v>2283000</v>
      </c>
      <c r="F58" s="60">
        <v>2283000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1141500</v>
      </c>
      <c r="Y58" s="60">
        <v>-1141500</v>
      </c>
      <c r="Z58" s="140">
        <v>-100</v>
      </c>
      <c r="AA58" s="155">
        <v>2283000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2686000</v>
      </c>
      <c r="F61" s="60">
        <v>2686000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1343000</v>
      </c>
      <c r="Y61" s="60">
        <v>-1343000</v>
      </c>
      <c r="Z61" s="140">
        <v>-100</v>
      </c>
      <c r="AA61" s="155">
        <v>2686000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3905580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>
        <v>163200</v>
      </c>
      <c r="F66" s="275"/>
      <c r="G66" s="275">
        <v>208709</v>
      </c>
      <c r="H66" s="275">
        <v>158867</v>
      </c>
      <c r="I66" s="275">
        <v>229979</v>
      </c>
      <c r="J66" s="275">
        <v>597555</v>
      </c>
      <c r="K66" s="275">
        <v>572995</v>
      </c>
      <c r="L66" s="275">
        <v>116763</v>
      </c>
      <c r="M66" s="275">
        <v>129271</v>
      </c>
      <c r="N66" s="275">
        <v>819029</v>
      </c>
      <c r="O66" s="275"/>
      <c r="P66" s="275"/>
      <c r="Q66" s="275"/>
      <c r="R66" s="275"/>
      <c r="S66" s="275"/>
      <c r="T66" s="275"/>
      <c r="U66" s="275"/>
      <c r="V66" s="275"/>
      <c r="W66" s="275">
        <v>1416584</v>
      </c>
      <c r="X66" s="275"/>
      <c r="Y66" s="275">
        <v>1416584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>
        <v>3087438</v>
      </c>
      <c r="F67" s="60"/>
      <c r="G67" s="60"/>
      <c r="H67" s="60">
        <v>39717</v>
      </c>
      <c r="I67" s="60">
        <v>48745</v>
      </c>
      <c r="J67" s="60">
        <v>88462</v>
      </c>
      <c r="K67" s="60">
        <v>143249</v>
      </c>
      <c r="L67" s="60">
        <v>29191</v>
      </c>
      <c r="M67" s="60">
        <v>32318</v>
      </c>
      <c r="N67" s="60">
        <v>204758</v>
      </c>
      <c r="O67" s="60"/>
      <c r="P67" s="60"/>
      <c r="Q67" s="60"/>
      <c r="R67" s="60"/>
      <c r="S67" s="60"/>
      <c r="T67" s="60"/>
      <c r="U67" s="60"/>
      <c r="V67" s="60"/>
      <c r="W67" s="60">
        <v>293220</v>
      </c>
      <c r="X67" s="60"/>
      <c r="Y67" s="60">
        <v>293220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52177</v>
      </c>
      <c r="H68" s="60"/>
      <c r="I68" s="60"/>
      <c r="J68" s="60">
        <v>52177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52177</v>
      </c>
      <c r="X68" s="60"/>
      <c r="Y68" s="60">
        <v>52177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7156218</v>
      </c>
      <c r="F69" s="220">
        <f t="shared" si="12"/>
        <v>0</v>
      </c>
      <c r="G69" s="220">
        <f t="shared" si="12"/>
        <v>260886</v>
      </c>
      <c r="H69" s="220">
        <f t="shared" si="12"/>
        <v>198584</v>
      </c>
      <c r="I69" s="220">
        <f t="shared" si="12"/>
        <v>278724</v>
      </c>
      <c r="J69" s="220">
        <f t="shared" si="12"/>
        <v>738194</v>
      </c>
      <c r="K69" s="220">
        <f t="shared" si="12"/>
        <v>716244</v>
      </c>
      <c r="L69" s="220">
        <f t="shared" si="12"/>
        <v>145954</v>
      </c>
      <c r="M69" s="220">
        <f t="shared" si="12"/>
        <v>161589</v>
      </c>
      <c r="N69" s="220">
        <f t="shared" si="12"/>
        <v>1023787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1761981</v>
      </c>
      <c r="X69" s="220">
        <f t="shared" si="12"/>
        <v>0</v>
      </c>
      <c r="Y69" s="220">
        <f t="shared" si="12"/>
        <v>1761981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174713601</v>
      </c>
      <c r="D5" s="357">
        <f t="shared" si="0"/>
        <v>0</v>
      </c>
      <c r="E5" s="356">
        <f t="shared" si="0"/>
        <v>212024883</v>
      </c>
      <c r="F5" s="358">
        <f t="shared" si="0"/>
        <v>212024883</v>
      </c>
      <c r="G5" s="358">
        <f t="shared" si="0"/>
        <v>11621472</v>
      </c>
      <c r="H5" s="356">
        <f t="shared" si="0"/>
        <v>14889515</v>
      </c>
      <c r="I5" s="356">
        <f t="shared" si="0"/>
        <v>4968189</v>
      </c>
      <c r="J5" s="358">
        <f t="shared" si="0"/>
        <v>31479176</v>
      </c>
      <c r="K5" s="358">
        <f t="shared" si="0"/>
        <v>14511852</v>
      </c>
      <c r="L5" s="356">
        <f t="shared" si="0"/>
        <v>10945443</v>
      </c>
      <c r="M5" s="356">
        <f t="shared" si="0"/>
        <v>11887124</v>
      </c>
      <c r="N5" s="358">
        <f t="shared" si="0"/>
        <v>37344419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68823595</v>
      </c>
      <c r="X5" s="356">
        <f t="shared" si="0"/>
        <v>106012442</v>
      </c>
      <c r="Y5" s="358">
        <f t="shared" si="0"/>
        <v>-37188847</v>
      </c>
      <c r="Z5" s="359">
        <f>+IF(X5&lt;&gt;0,+(Y5/X5)*100,0)</f>
        <v>-35.07970036196318</v>
      </c>
      <c r="AA5" s="360">
        <f>+AA6+AA8+AA11+AA13+AA15</f>
        <v>212024883</v>
      </c>
    </row>
    <row r="6" spans="1:27" ht="12.75">
      <c r="A6" s="361" t="s">
        <v>206</v>
      </c>
      <c r="B6" s="142"/>
      <c r="C6" s="60">
        <f>+C7</f>
        <v>38801368</v>
      </c>
      <c r="D6" s="340">
        <f aca="true" t="shared" si="1" ref="D6:AA6">+D7</f>
        <v>0</v>
      </c>
      <c r="E6" s="60">
        <f t="shared" si="1"/>
        <v>29938331</v>
      </c>
      <c r="F6" s="59">
        <f t="shared" si="1"/>
        <v>29938331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328247</v>
      </c>
      <c r="L6" s="60">
        <f t="shared" si="1"/>
        <v>0</v>
      </c>
      <c r="M6" s="60">
        <f t="shared" si="1"/>
        <v>157167</v>
      </c>
      <c r="N6" s="59">
        <f t="shared" si="1"/>
        <v>485414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485414</v>
      </c>
      <c r="X6" s="60">
        <f t="shared" si="1"/>
        <v>14969166</v>
      </c>
      <c r="Y6" s="59">
        <f t="shared" si="1"/>
        <v>-14483752</v>
      </c>
      <c r="Z6" s="61">
        <f>+IF(X6&lt;&gt;0,+(Y6/X6)*100,0)</f>
        <v>-96.7572408509599</v>
      </c>
      <c r="AA6" s="62">
        <f t="shared" si="1"/>
        <v>29938331</v>
      </c>
    </row>
    <row r="7" spans="1:27" ht="12.75">
      <c r="A7" s="291" t="s">
        <v>230</v>
      </c>
      <c r="B7" s="142"/>
      <c r="C7" s="60">
        <v>38801368</v>
      </c>
      <c r="D7" s="340"/>
      <c r="E7" s="60">
        <v>29938331</v>
      </c>
      <c r="F7" s="59">
        <v>29938331</v>
      </c>
      <c r="G7" s="59"/>
      <c r="H7" s="60"/>
      <c r="I7" s="60"/>
      <c r="J7" s="59"/>
      <c r="K7" s="59">
        <v>328247</v>
      </c>
      <c r="L7" s="60"/>
      <c r="M7" s="60">
        <v>157167</v>
      </c>
      <c r="N7" s="59">
        <v>485414</v>
      </c>
      <c r="O7" s="59"/>
      <c r="P7" s="60"/>
      <c r="Q7" s="60"/>
      <c r="R7" s="59"/>
      <c r="S7" s="59"/>
      <c r="T7" s="60"/>
      <c r="U7" s="60"/>
      <c r="V7" s="59"/>
      <c r="W7" s="59">
        <v>485414</v>
      </c>
      <c r="X7" s="60">
        <v>14969166</v>
      </c>
      <c r="Y7" s="59">
        <v>-14483752</v>
      </c>
      <c r="Z7" s="61">
        <v>-96.76</v>
      </c>
      <c r="AA7" s="62">
        <v>29938331</v>
      </c>
    </row>
    <row r="8" spans="1:27" ht="12.75">
      <c r="A8" s="361" t="s">
        <v>207</v>
      </c>
      <c r="B8" s="142"/>
      <c r="C8" s="60">
        <f aca="true" t="shared" si="2" ref="C8:Y8">SUM(C9:C10)</f>
        <v>40595744</v>
      </c>
      <c r="D8" s="340">
        <f t="shared" si="2"/>
        <v>0</v>
      </c>
      <c r="E8" s="60">
        <f t="shared" si="2"/>
        <v>16000000</v>
      </c>
      <c r="F8" s="59">
        <f t="shared" si="2"/>
        <v>16000000</v>
      </c>
      <c r="G8" s="59">
        <f t="shared" si="2"/>
        <v>928261</v>
      </c>
      <c r="H8" s="60">
        <f t="shared" si="2"/>
        <v>0</v>
      </c>
      <c r="I8" s="60">
        <f t="shared" si="2"/>
        <v>0</v>
      </c>
      <c r="J8" s="59">
        <f t="shared" si="2"/>
        <v>928261</v>
      </c>
      <c r="K8" s="59">
        <f t="shared" si="2"/>
        <v>393660</v>
      </c>
      <c r="L8" s="60">
        <f t="shared" si="2"/>
        <v>5178079</v>
      </c>
      <c r="M8" s="60">
        <f t="shared" si="2"/>
        <v>4919606</v>
      </c>
      <c r="N8" s="59">
        <f t="shared" si="2"/>
        <v>10491345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11419606</v>
      </c>
      <c r="X8" s="60">
        <f t="shared" si="2"/>
        <v>8000000</v>
      </c>
      <c r="Y8" s="59">
        <f t="shared" si="2"/>
        <v>3419606</v>
      </c>
      <c r="Z8" s="61">
        <f>+IF(X8&lt;&gt;0,+(Y8/X8)*100,0)</f>
        <v>42.745075</v>
      </c>
      <c r="AA8" s="62">
        <f>SUM(AA9:AA10)</f>
        <v>16000000</v>
      </c>
    </row>
    <row r="9" spans="1:27" ht="12.75">
      <c r="A9" s="291" t="s">
        <v>231</v>
      </c>
      <c r="B9" s="142"/>
      <c r="C9" s="60">
        <v>40595744</v>
      </c>
      <c r="D9" s="340"/>
      <c r="E9" s="60">
        <v>16000000</v>
      </c>
      <c r="F9" s="59">
        <v>16000000</v>
      </c>
      <c r="G9" s="59">
        <v>928261</v>
      </c>
      <c r="H9" s="60"/>
      <c r="I9" s="60"/>
      <c r="J9" s="59">
        <v>928261</v>
      </c>
      <c r="K9" s="59">
        <v>393660</v>
      </c>
      <c r="L9" s="60">
        <v>5178079</v>
      </c>
      <c r="M9" s="60">
        <v>4919606</v>
      </c>
      <c r="N9" s="59">
        <v>10491345</v>
      </c>
      <c r="O9" s="59"/>
      <c r="P9" s="60"/>
      <c r="Q9" s="60"/>
      <c r="R9" s="59"/>
      <c r="S9" s="59"/>
      <c r="T9" s="60"/>
      <c r="U9" s="60"/>
      <c r="V9" s="59"/>
      <c r="W9" s="59">
        <v>11419606</v>
      </c>
      <c r="X9" s="60">
        <v>8000000</v>
      </c>
      <c r="Y9" s="59">
        <v>3419606</v>
      </c>
      <c r="Z9" s="61">
        <v>42.75</v>
      </c>
      <c r="AA9" s="62">
        <v>16000000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24997549</v>
      </c>
      <c r="D11" s="363">
        <f aca="true" t="shared" si="3" ref="D11:AA11">+D12</f>
        <v>0</v>
      </c>
      <c r="E11" s="362">
        <f t="shared" si="3"/>
        <v>148980436</v>
      </c>
      <c r="F11" s="364">
        <f t="shared" si="3"/>
        <v>148980436</v>
      </c>
      <c r="G11" s="364">
        <f t="shared" si="3"/>
        <v>3266015</v>
      </c>
      <c r="H11" s="362">
        <f t="shared" si="3"/>
        <v>6317629</v>
      </c>
      <c r="I11" s="362">
        <f t="shared" si="3"/>
        <v>4800676</v>
      </c>
      <c r="J11" s="364">
        <f t="shared" si="3"/>
        <v>14384320</v>
      </c>
      <c r="K11" s="364">
        <f t="shared" si="3"/>
        <v>8036330</v>
      </c>
      <c r="L11" s="362">
        <f t="shared" si="3"/>
        <v>2071538</v>
      </c>
      <c r="M11" s="362">
        <f t="shared" si="3"/>
        <v>5704606</v>
      </c>
      <c r="N11" s="364">
        <f t="shared" si="3"/>
        <v>15812474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30196794</v>
      </c>
      <c r="X11" s="362">
        <f t="shared" si="3"/>
        <v>74490218</v>
      </c>
      <c r="Y11" s="364">
        <f t="shared" si="3"/>
        <v>-44293424</v>
      </c>
      <c r="Z11" s="365">
        <f>+IF(X11&lt;&gt;0,+(Y11/X11)*100,0)</f>
        <v>-59.46206789192105</v>
      </c>
      <c r="AA11" s="366">
        <f t="shared" si="3"/>
        <v>148980436</v>
      </c>
    </row>
    <row r="12" spans="1:27" ht="12.75">
      <c r="A12" s="291" t="s">
        <v>233</v>
      </c>
      <c r="B12" s="136"/>
      <c r="C12" s="60">
        <v>24997549</v>
      </c>
      <c r="D12" s="340"/>
      <c r="E12" s="60">
        <v>148980436</v>
      </c>
      <c r="F12" s="59">
        <v>148980436</v>
      </c>
      <c r="G12" s="59">
        <v>3266015</v>
      </c>
      <c r="H12" s="60">
        <v>6317629</v>
      </c>
      <c r="I12" s="60">
        <v>4800676</v>
      </c>
      <c r="J12" s="59">
        <v>14384320</v>
      </c>
      <c r="K12" s="59">
        <v>8036330</v>
      </c>
      <c r="L12" s="60">
        <v>2071538</v>
      </c>
      <c r="M12" s="60">
        <v>5704606</v>
      </c>
      <c r="N12" s="59">
        <v>15812474</v>
      </c>
      <c r="O12" s="59"/>
      <c r="P12" s="60"/>
      <c r="Q12" s="60"/>
      <c r="R12" s="59"/>
      <c r="S12" s="59"/>
      <c r="T12" s="60"/>
      <c r="U12" s="60"/>
      <c r="V12" s="59"/>
      <c r="W12" s="59">
        <v>30196794</v>
      </c>
      <c r="X12" s="60">
        <v>74490218</v>
      </c>
      <c r="Y12" s="59">
        <v>-44293424</v>
      </c>
      <c r="Z12" s="61">
        <v>-59.46</v>
      </c>
      <c r="AA12" s="62">
        <v>148980436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16006116</v>
      </c>
      <c r="F13" s="342">
        <f t="shared" si="4"/>
        <v>16006116</v>
      </c>
      <c r="G13" s="342">
        <f t="shared" si="4"/>
        <v>0</v>
      </c>
      <c r="H13" s="275">
        <f t="shared" si="4"/>
        <v>2986941</v>
      </c>
      <c r="I13" s="275">
        <f t="shared" si="4"/>
        <v>167513</v>
      </c>
      <c r="J13" s="342">
        <f t="shared" si="4"/>
        <v>3154454</v>
      </c>
      <c r="K13" s="342">
        <f t="shared" si="4"/>
        <v>1689495</v>
      </c>
      <c r="L13" s="275">
        <f t="shared" si="4"/>
        <v>3420445</v>
      </c>
      <c r="M13" s="275">
        <f t="shared" si="4"/>
        <v>730562</v>
      </c>
      <c r="N13" s="342">
        <f t="shared" si="4"/>
        <v>5840502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8994956</v>
      </c>
      <c r="X13" s="275">
        <f t="shared" si="4"/>
        <v>8003058</v>
      </c>
      <c r="Y13" s="342">
        <f t="shared" si="4"/>
        <v>991898</v>
      </c>
      <c r="Z13" s="335">
        <f>+IF(X13&lt;&gt;0,+(Y13/X13)*100,0)</f>
        <v>12.393987398316993</v>
      </c>
      <c r="AA13" s="273">
        <f t="shared" si="4"/>
        <v>16006116</v>
      </c>
    </row>
    <row r="14" spans="1:27" ht="12.75">
      <c r="A14" s="291" t="s">
        <v>234</v>
      </c>
      <c r="B14" s="136"/>
      <c r="C14" s="60"/>
      <c r="D14" s="340"/>
      <c r="E14" s="60">
        <v>16006116</v>
      </c>
      <c r="F14" s="59">
        <v>16006116</v>
      </c>
      <c r="G14" s="59"/>
      <c r="H14" s="60">
        <v>2986941</v>
      </c>
      <c r="I14" s="60">
        <v>167513</v>
      </c>
      <c r="J14" s="59">
        <v>3154454</v>
      </c>
      <c r="K14" s="59">
        <v>1689495</v>
      </c>
      <c r="L14" s="60">
        <v>3420445</v>
      </c>
      <c r="M14" s="60">
        <v>730562</v>
      </c>
      <c r="N14" s="59">
        <v>5840502</v>
      </c>
      <c r="O14" s="59"/>
      <c r="P14" s="60"/>
      <c r="Q14" s="60"/>
      <c r="R14" s="59"/>
      <c r="S14" s="59"/>
      <c r="T14" s="60"/>
      <c r="U14" s="60"/>
      <c r="V14" s="59"/>
      <c r="W14" s="59">
        <v>8994956</v>
      </c>
      <c r="X14" s="60">
        <v>8003058</v>
      </c>
      <c r="Y14" s="59">
        <v>991898</v>
      </c>
      <c r="Z14" s="61">
        <v>12.39</v>
      </c>
      <c r="AA14" s="62">
        <v>16006116</v>
      </c>
    </row>
    <row r="15" spans="1:27" ht="12.75">
      <c r="A15" s="361" t="s">
        <v>210</v>
      </c>
      <c r="B15" s="136"/>
      <c r="C15" s="60">
        <f aca="true" t="shared" si="5" ref="C15:Y15">SUM(C16:C20)</f>
        <v>70318940</v>
      </c>
      <c r="D15" s="340">
        <f t="shared" si="5"/>
        <v>0</v>
      </c>
      <c r="E15" s="60">
        <f t="shared" si="5"/>
        <v>1100000</v>
      </c>
      <c r="F15" s="59">
        <f t="shared" si="5"/>
        <v>1100000</v>
      </c>
      <c r="G15" s="59">
        <f t="shared" si="5"/>
        <v>7427196</v>
      </c>
      <c r="H15" s="60">
        <f t="shared" si="5"/>
        <v>5584945</v>
      </c>
      <c r="I15" s="60">
        <f t="shared" si="5"/>
        <v>0</v>
      </c>
      <c r="J15" s="59">
        <f t="shared" si="5"/>
        <v>13012141</v>
      </c>
      <c r="K15" s="59">
        <f t="shared" si="5"/>
        <v>4064120</v>
      </c>
      <c r="L15" s="60">
        <f t="shared" si="5"/>
        <v>275381</v>
      </c>
      <c r="M15" s="60">
        <f t="shared" si="5"/>
        <v>375183</v>
      </c>
      <c r="N15" s="59">
        <f t="shared" si="5"/>
        <v>4714684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17726825</v>
      </c>
      <c r="X15" s="60">
        <f t="shared" si="5"/>
        <v>550000</v>
      </c>
      <c r="Y15" s="59">
        <f t="shared" si="5"/>
        <v>17176825</v>
      </c>
      <c r="Z15" s="61">
        <f>+IF(X15&lt;&gt;0,+(Y15/X15)*100,0)</f>
        <v>3123.059090909091</v>
      </c>
      <c r="AA15" s="62">
        <f>SUM(AA16:AA20)</f>
        <v>1100000</v>
      </c>
    </row>
    <row r="16" spans="1:27" ht="12.75">
      <c r="A16" s="291" t="s">
        <v>235</v>
      </c>
      <c r="B16" s="300"/>
      <c r="C16" s="60">
        <v>34271089</v>
      </c>
      <c r="D16" s="340"/>
      <c r="E16" s="60"/>
      <c r="F16" s="59"/>
      <c r="G16" s="59">
        <v>7427196</v>
      </c>
      <c r="H16" s="60">
        <v>5584945</v>
      </c>
      <c r="I16" s="60"/>
      <c r="J16" s="59">
        <v>13012141</v>
      </c>
      <c r="K16" s="59">
        <v>4064120</v>
      </c>
      <c r="L16" s="60">
        <v>275381</v>
      </c>
      <c r="M16" s="60">
        <v>375183</v>
      </c>
      <c r="N16" s="59">
        <v>4714684</v>
      </c>
      <c r="O16" s="59"/>
      <c r="P16" s="60"/>
      <c r="Q16" s="60"/>
      <c r="R16" s="59"/>
      <c r="S16" s="59"/>
      <c r="T16" s="60"/>
      <c r="U16" s="60"/>
      <c r="V16" s="59"/>
      <c r="W16" s="59">
        <v>17726825</v>
      </c>
      <c r="X16" s="60"/>
      <c r="Y16" s="59">
        <v>17726825</v>
      </c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>
        <v>36047851</v>
      </c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1100000</v>
      </c>
      <c r="F20" s="59">
        <v>1100000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550000</v>
      </c>
      <c r="Y20" s="59">
        <v>-550000</v>
      </c>
      <c r="Z20" s="61">
        <v>-100</v>
      </c>
      <c r="AA20" s="62">
        <v>1100000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23294618</v>
      </c>
      <c r="D22" s="344">
        <f t="shared" si="6"/>
        <v>0</v>
      </c>
      <c r="E22" s="343">
        <f t="shared" si="6"/>
        <v>19946736</v>
      </c>
      <c r="F22" s="345">
        <f t="shared" si="6"/>
        <v>19946736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674002</v>
      </c>
      <c r="L22" s="343">
        <f t="shared" si="6"/>
        <v>3503227</v>
      </c>
      <c r="M22" s="343">
        <f t="shared" si="6"/>
        <v>0</v>
      </c>
      <c r="N22" s="345">
        <f t="shared" si="6"/>
        <v>4177229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4177229</v>
      </c>
      <c r="X22" s="343">
        <f t="shared" si="6"/>
        <v>9973368</v>
      </c>
      <c r="Y22" s="345">
        <f t="shared" si="6"/>
        <v>-5796139</v>
      </c>
      <c r="Z22" s="336">
        <f>+IF(X22&lt;&gt;0,+(Y22/X22)*100,0)</f>
        <v>-58.11616497054957</v>
      </c>
      <c r="AA22" s="350">
        <f>SUM(AA23:AA32)</f>
        <v>19946736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>
        <v>7796618</v>
      </c>
      <c r="D25" s="340"/>
      <c r="E25" s="60"/>
      <c r="F25" s="59"/>
      <c r="G25" s="59"/>
      <c r="H25" s="60"/>
      <c r="I25" s="60"/>
      <c r="J25" s="59"/>
      <c r="K25" s="59">
        <v>674002</v>
      </c>
      <c r="L25" s="60">
        <v>3503227</v>
      </c>
      <c r="M25" s="60"/>
      <c r="N25" s="59">
        <v>4177229</v>
      </c>
      <c r="O25" s="59"/>
      <c r="P25" s="60"/>
      <c r="Q25" s="60"/>
      <c r="R25" s="59"/>
      <c r="S25" s="59"/>
      <c r="T25" s="60"/>
      <c r="U25" s="60"/>
      <c r="V25" s="59"/>
      <c r="W25" s="59">
        <v>4177229</v>
      </c>
      <c r="X25" s="60"/>
      <c r="Y25" s="59">
        <v>4177229</v>
      </c>
      <c r="Z25" s="61"/>
      <c r="AA25" s="62"/>
    </row>
    <row r="26" spans="1:27" ht="12.75">
      <c r="A26" s="361" t="s">
        <v>241</v>
      </c>
      <c r="B26" s="302"/>
      <c r="C26" s="362">
        <v>15498000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19946736</v>
      </c>
      <c r="F32" s="59">
        <v>19946736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9973368</v>
      </c>
      <c r="Y32" s="59">
        <v>-9973368</v>
      </c>
      <c r="Z32" s="61">
        <v>-100</v>
      </c>
      <c r="AA32" s="62">
        <v>19946736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79380</v>
      </c>
      <c r="D40" s="344">
        <f t="shared" si="9"/>
        <v>0</v>
      </c>
      <c r="E40" s="343">
        <f t="shared" si="9"/>
        <v>3460000</v>
      </c>
      <c r="F40" s="345">
        <f t="shared" si="9"/>
        <v>3460000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30000</v>
      </c>
      <c r="N40" s="345">
        <f t="shared" si="9"/>
        <v>30000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30000</v>
      </c>
      <c r="X40" s="343">
        <f t="shared" si="9"/>
        <v>1730000</v>
      </c>
      <c r="Y40" s="345">
        <f t="shared" si="9"/>
        <v>-1700000</v>
      </c>
      <c r="Z40" s="336">
        <f>+IF(X40&lt;&gt;0,+(Y40/X40)*100,0)</f>
        <v>-98.26589595375722</v>
      </c>
      <c r="AA40" s="350">
        <f>SUM(AA41:AA49)</f>
        <v>3460000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2000000</v>
      </c>
      <c r="F43" s="370">
        <v>2000000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1000000</v>
      </c>
      <c r="Y43" s="370">
        <v>-1000000</v>
      </c>
      <c r="Z43" s="371">
        <v>-100</v>
      </c>
      <c r="AA43" s="303">
        <v>2000000</v>
      </c>
    </row>
    <row r="44" spans="1:27" ht="12.75">
      <c r="A44" s="361" t="s">
        <v>252</v>
      </c>
      <c r="B44" s="136"/>
      <c r="C44" s="60">
        <v>79380</v>
      </c>
      <c r="D44" s="368"/>
      <c r="E44" s="54">
        <v>1460000</v>
      </c>
      <c r="F44" s="53">
        <v>1460000</v>
      </c>
      <c r="G44" s="53"/>
      <c r="H44" s="54"/>
      <c r="I44" s="54"/>
      <c r="J44" s="53"/>
      <c r="K44" s="53"/>
      <c r="L44" s="54"/>
      <c r="M44" s="54">
        <v>30000</v>
      </c>
      <c r="N44" s="53">
        <v>30000</v>
      </c>
      <c r="O44" s="53"/>
      <c r="P44" s="54"/>
      <c r="Q44" s="54"/>
      <c r="R44" s="53"/>
      <c r="S44" s="53"/>
      <c r="T44" s="54"/>
      <c r="U44" s="54"/>
      <c r="V44" s="53"/>
      <c r="W44" s="53">
        <v>30000</v>
      </c>
      <c r="X44" s="54">
        <v>730000</v>
      </c>
      <c r="Y44" s="53">
        <v>-700000</v>
      </c>
      <c r="Z44" s="94">
        <v>-95.89</v>
      </c>
      <c r="AA44" s="95">
        <v>1460000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198087599</v>
      </c>
      <c r="D60" s="346">
        <f t="shared" si="14"/>
        <v>0</v>
      </c>
      <c r="E60" s="219">
        <f t="shared" si="14"/>
        <v>235431619</v>
      </c>
      <c r="F60" s="264">
        <f t="shared" si="14"/>
        <v>235431619</v>
      </c>
      <c r="G60" s="264">
        <f t="shared" si="14"/>
        <v>11621472</v>
      </c>
      <c r="H60" s="219">
        <f t="shared" si="14"/>
        <v>14889515</v>
      </c>
      <c r="I60" s="219">
        <f t="shared" si="14"/>
        <v>4968189</v>
      </c>
      <c r="J60" s="264">
        <f t="shared" si="14"/>
        <v>31479176</v>
      </c>
      <c r="K60" s="264">
        <f t="shared" si="14"/>
        <v>15185854</v>
      </c>
      <c r="L60" s="219">
        <f t="shared" si="14"/>
        <v>14448670</v>
      </c>
      <c r="M60" s="219">
        <f t="shared" si="14"/>
        <v>11917124</v>
      </c>
      <c r="N60" s="264">
        <f t="shared" si="14"/>
        <v>41551648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73030824</v>
      </c>
      <c r="X60" s="219">
        <f t="shared" si="14"/>
        <v>117715810</v>
      </c>
      <c r="Y60" s="264">
        <f t="shared" si="14"/>
        <v>-44684986</v>
      </c>
      <c r="Z60" s="337">
        <f>+IF(X60&lt;&gt;0,+(Y60/X60)*100,0)</f>
        <v>-37.96005481336789</v>
      </c>
      <c r="AA60" s="232">
        <f>+AA57+AA54+AA51+AA40+AA37+AA34+AA22+AA5</f>
        <v>235431619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20000000</v>
      </c>
      <c r="F5" s="358">
        <f t="shared" si="0"/>
        <v>20000000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10000000</v>
      </c>
      <c r="Y5" s="358">
        <f t="shared" si="0"/>
        <v>-10000000</v>
      </c>
      <c r="Z5" s="359">
        <f>+IF(X5&lt;&gt;0,+(Y5/X5)*100,0)</f>
        <v>-100</v>
      </c>
      <c r="AA5" s="360">
        <f>+AA6+AA8+AA11+AA13+AA15</f>
        <v>20000000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20000000</v>
      </c>
      <c r="F11" s="364">
        <f t="shared" si="3"/>
        <v>20000000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10000000</v>
      </c>
      <c r="Y11" s="364">
        <f t="shared" si="3"/>
        <v>-10000000</v>
      </c>
      <c r="Z11" s="365">
        <f>+IF(X11&lt;&gt;0,+(Y11/X11)*100,0)</f>
        <v>-100</v>
      </c>
      <c r="AA11" s="366">
        <f t="shared" si="3"/>
        <v>20000000</v>
      </c>
    </row>
    <row r="12" spans="1:27" ht="12.75">
      <c r="A12" s="291" t="s">
        <v>233</v>
      </c>
      <c r="B12" s="136"/>
      <c r="C12" s="60"/>
      <c r="D12" s="340"/>
      <c r="E12" s="60">
        <v>20000000</v>
      </c>
      <c r="F12" s="59">
        <v>20000000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10000000</v>
      </c>
      <c r="Y12" s="59">
        <v>-10000000</v>
      </c>
      <c r="Z12" s="61">
        <v>-100</v>
      </c>
      <c r="AA12" s="62">
        <v>20000000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20000000</v>
      </c>
      <c r="F60" s="264">
        <f t="shared" si="14"/>
        <v>20000000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10000000</v>
      </c>
      <c r="Y60" s="264">
        <f t="shared" si="14"/>
        <v>-10000000</v>
      </c>
      <c r="Z60" s="337">
        <f>+IF(X60&lt;&gt;0,+(Y60/X60)*100,0)</f>
        <v>-100</v>
      </c>
      <c r="AA60" s="232">
        <f>+AA57+AA54+AA51+AA40+AA37+AA34+AA22+AA5</f>
        <v>20000000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2019-01-31T13:30:43Z</dcterms:created>
  <dcterms:modified xsi:type="dcterms:W3CDTF">2019-01-31T13:30:48Z</dcterms:modified>
  <cp:category/>
  <cp:version/>
  <cp:contentType/>
  <cp:contentStatus/>
</cp:coreProperties>
</file>