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<sst xmlns="http://schemas.openxmlformats.org/spreadsheetml/2006/main" count="859" uniqueCount="304">
  <si>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Rand West City(GT485)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</si>
  <si>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</si>
  <si>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</si>
  <si>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</si>
  <si>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</si>
  <si>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</si>
  <si>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</si>
  <si>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</si>
  <si>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</si>
  <si>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</si>
  <si>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</si>
  <si>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</si>
  <si>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</si>
  <si>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</si>
  <si>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</si>
  <si>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</si>
  <si>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</si>
  <si>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</si>
  <si>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</si>
  <si>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</si>
  <si>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</si>
  <si>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</si>
  <si>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</si>
  <si>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</si>
  <si>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</si>
  <si>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</si>
  <si>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</si>
  <si>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</si>
  <si>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</si>
  <si>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</si>
  <si>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</si>
  <si>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</si>
  <si>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</si>
  <si>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</si>
  <si>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</si>
  <si>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</si>
  <si>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</si>
  <si>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</si>
  <si>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</si>
  <si>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</si>
  <si>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</si>
  <si>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</si>
  <si>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</si>
  <si>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</si>
  <si>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</si>
  <si>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</si>
  <si>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</si>
  <si>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</si>
  <si>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</si>
  <si>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</si>
  <si>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</si>
  <si>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</si>
  <si>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</si>
  <si>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</si>
  <si>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</si>
  <si>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</si>
  <si>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</si>
  <si>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</si>
  <si>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</si>
  <si>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</si>
  <si>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</si>
  <si>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</si>
  <si>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</si>
  <si>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</si>
  <si>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</si>
  <si>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</si>
  <si>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</si>
  <si>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</si>
  <si>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</si>
  <si>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</si>
  <si>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 West City(GT485)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</si>
  <si>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</si>
  <si>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</si>
  <si>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</si>
  <si>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</si>
  <si>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</si>
  <si>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</si>
  <si>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</si>
  <si>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</si>
  <si>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</si>
  <si>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</si>
  <si>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</si>
  <si>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</si>
  <si>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</si>
  <si>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</si>
  <si>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</si>
  <si>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</si>
  <si>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</si>
  <si>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</si>
  <si>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</si>
  <si>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</si>
  <si>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</si>
  <si>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</si>
  <si>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</si>
  <si>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</si>
  <si>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</si>
  <si>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</si>
  <si>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</si>
  <si>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</si>
  <si>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</si>
  <si>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 West City(GT485)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</si>
  <si>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</si>
  <si>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</si>
  <si>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</si>
  <si>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</si>
  <si>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</si>
  <si>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</si>
  <si>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</si>
  <si>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</si>
  <si>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</si>
  <si>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</si>
  <si>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</si>
  <si>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</si>
  <si>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</si>
  <si>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</si>
  <si>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</si>
  <si>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</si>
  <si>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</si>
  <si>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</si>
  <si>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</si>
  <si>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</si>
  <si>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</si>
  <si>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</si>
  <si>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</si>
  <si>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</si>
  <si>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</si>
  <si>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</si>
  <si>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</si>
  <si>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</si>
  <si>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 West City(GT485)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</si>
  <si>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</si>
  <si>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</si>
  <si>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</si>
  <si>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</si>
  <si>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</si>
  <si>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</si>
  <si>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</si>
  <si>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</si>
  <si>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</si>
  <si>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</si>
  <si>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 West City(GT485)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</si>
  <si>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</si>
  <si>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</si>
  <si>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</si>
  <si>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</si>
  <si>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</si>
  <si>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</si>
  <si>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</si>
  <si>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</si>
  <si>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</si>
  <si>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</si>
  <si>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</si>
  <si>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</si>
  <si>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</si>
  <si>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</si>
  <si>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</si>
  <si>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</si>
  <si>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</si>
  <si>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</si>
  <si>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</si>
  <si>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</si>
  <si>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</si>
  <si>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</si>
  <si>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</si>
  <si>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</si>
  <si>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</si>
  <si>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</si>
  <si>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</si>
  <si>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</si>
  <si>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</si>
  <si>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</si>
  <si>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</si>
  <si>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</si>
  <si>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</si>
  <si>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 West City(GT485)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</si>
  <si>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</si>
  <si>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</si>
  <si>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</si>
  <si>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</si>
  <si>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</si>
  <si>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</si>
  <si>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</si>
  <si>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</si>
  <si>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</si>
  <si>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</si>
  <si>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</si>
  <si>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</si>
  <si>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</si>
  <si>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</si>
  <si>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</si>
  <si>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</si>
  <si>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</si>
  <si>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</si>
  <si>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</si>
  <si>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</si>
  <si>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</si>
  <si>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</si>
  <si>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</si>
  <si>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</si>
  <si>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</si>
  <si>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</si>
  <si>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</si>
  <si>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 West City(GT485)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</si>
  <si>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</si>
  <si>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</si>
  <si>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</si>
  <si>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</si>
  <si>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</si>
  <si>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</si>
  <si>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</si>
  <si>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</si>
  <si>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</si>
  <si>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</si>
  <si>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</si>
  <si>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</si>
  <si>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</si>
  <si>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</si>
  <si>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</si>
  <si>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</si>
  <si>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</si>
  <si>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</si>
  <si>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</si>
  <si>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</si>
  <si>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</si>
  <si>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</si>
  <si>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</si>
  <si>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</si>
  <si>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</si>
  <si>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 West City(GT485)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</si>
  <si>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</si>
  <si>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</si>
  <si>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</si>
  <si>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</si>
  <si>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</si>
  <si>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</si>
  <si>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</si>
  <si>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</si>
  <si>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</si>
  <si>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</si>
  <si>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</si>
  <si>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</si>
  <si>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</si>
  <si>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</si>
  <si>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</si>
  <si>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</si>
  <si>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</si>
  <si>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</si>
  <si>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</si>
  <si>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</si>
  <si>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</si>
  <si>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</si>
  <si>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</si>
  <si>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</si>
  <si>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</si>
  <si>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</si>
  <si>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</si>
  <si>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</si>
  <si>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</si>
  <si>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</si>
  <si>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</si>
  <si>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</si>
  <si>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</si>
  <si>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</si>
  <si>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</si>
  <si>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 West City(GT485)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</si>
  <si>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</si>
  <si>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</si>
  <si>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Rand West City(GT485)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</si>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</sst>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198611191</v>
      </c>
      <c r="C5" s="19">
        <v>0</v>
      </c>
      <c r="D5" s="59">
        <v>234508436</v>
      </c>
      <c r="E5" s="60">
        <v>234508436</v>
      </c>
      <c r="F5" s="60">
        <v>26471952</v>
      </c>
      <c r="G5" s="60">
        <v>14386771</v>
      </c>
      <c r="H5" s="60">
        <v>16029568</v>
      </c>
      <c r="I5" s="60">
        <v>56888291</v>
      </c>
      <c r="J5" s="60">
        <v>16243823</v>
      </c>
      <c r="K5" s="60">
        <v>14876306</v>
      </c>
      <c r="L5" s="60">
        <v>14876306</v>
      </c>
      <c r="M5" s="60">
        <v>45996435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102884726</v>
      </c>
      <c r="W5" s="60">
        <v>130282753</v>
      </c>
      <c r="X5" s="60">
        <v>-27398027</v>
      </c>
      <c r="Y5" s="61">
        <v>-21.03</v>
      </c>
      <c r="Z5" s="62">
        <v>234508436</v>
      </c>
    </row>
    <row r="6" spans="1:26" ht="12.75">
      <c r="A6" s="58" t="s">
        <v>32</v>
      </c>
      <c r="B6" s="19">
        <v>928108613</v>
      </c>
      <c r="C6" s="19">
        <v>0</v>
      </c>
      <c r="D6" s="59">
        <v>1113664347</v>
      </c>
      <c r="E6" s="60">
        <v>1113664347</v>
      </c>
      <c r="F6" s="60">
        <v>90393264</v>
      </c>
      <c r="G6" s="60">
        <v>96268693</v>
      </c>
      <c r="H6" s="60">
        <v>88560887</v>
      </c>
      <c r="I6" s="60">
        <v>275222844</v>
      </c>
      <c r="J6" s="60">
        <v>96268693</v>
      </c>
      <c r="K6" s="60">
        <v>78055641</v>
      </c>
      <c r="L6" s="60">
        <v>75298874</v>
      </c>
      <c r="M6" s="60">
        <v>249623208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524846052</v>
      </c>
      <c r="W6" s="60">
        <v>573769969</v>
      </c>
      <c r="X6" s="60">
        <v>-48923917</v>
      </c>
      <c r="Y6" s="61">
        <v>-8.53</v>
      </c>
      <c r="Z6" s="62">
        <v>1113664347</v>
      </c>
    </row>
    <row r="7" spans="1:26" ht="12.75">
      <c r="A7" s="58" t="s">
        <v>33</v>
      </c>
      <c r="B7" s="19">
        <v>5047948</v>
      </c>
      <c r="C7" s="19">
        <v>0</v>
      </c>
      <c r="D7" s="59">
        <v>3397824</v>
      </c>
      <c r="E7" s="60">
        <v>3397824</v>
      </c>
      <c r="F7" s="60">
        <v>453414</v>
      </c>
      <c r="G7" s="60">
        <v>136577</v>
      </c>
      <c r="H7" s="60">
        <v>101666</v>
      </c>
      <c r="I7" s="60">
        <v>691657</v>
      </c>
      <c r="J7" s="60">
        <v>112012</v>
      </c>
      <c r="K7" s="60">
        <v>335781</v>
      </c>
      <c r="L7" s="60">
        <v>335781</v>
      </c>
      <c r="M7" s="60">
        <v>783574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1475231</v>
      </c>
      <c r="W7" s="60">
        <v>1698912</v>
      </c>
      <c r="X7" s="60">
        <v>-223681</v>
      </c>
      <c r="Y7" s="61">
        <v>-13.17</v>
      </c>
      <c r="Z7" s="62">
        <v>3397824</v>
      </c>
    </row>
    <row r="8" spans="1:26" ht="12.75">
      <c r="A8" s="58" t="s">
        <v>34</v>
      </c>
      <c r="B8" s="19">
        <v>284303030</v>
      </c>
      <c r="C8" s="19">
        <v>0</v>
      </c>
      <c r="D8" s="59">
        <v>307469315</v>
      </c>
      <c r="E8" s="60">
        <v>307469315</v>
      </c>
      <c r="F8" s="60">
        <v>116880000</v>
      </c>
      <c r="G8" s="60">
        <v>2640265</v>
      </c>
      <c r="H8" s="60">
        <v>13000000</v>
      </c>
      <c r="I8" s="60">
        <v>132520265</v>
      </c>
      <c r="J8" s="60">
        <v>960000</v>
      </c>
      <c r="K8" s="60">
        <v>2317050</v>
      </c>
      <c r="L8" s="60">
        <v>90493673</v>
      </c>
      <c r="M8" s="60">
        <v>93770723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226290988</v>
      </c>
      <c r="W8" s="60">
        <v>231500000</v>
      </c>
      <c r="X8" s="60">
        <v>-5209012</v>
      </c>
      <c r="Y8" s="61">
        <v>-2.25</v>
      </c>
      <c r="Z8" s="62">
        <v>307469315</v>
      </c>
    </row>
    <row r="9" spans="1:26" ht="12.75">
      <c r="A9" s="58" t="s">
        <v>35</v>
      </c>
      <c r="B9" s="19">
        <v>90650182</v>
      </c>
      <c r="C9" s="19">
        <v>0</v>
      </c>
      <c r="D9" s="59">
        <v>109348199</v>
      </c>
      <c r="E9" s="60">
        <v>109348199</v>
      </c>
      <c r="F9" s="60">
        <v>5202391</v>
      </c>
      <c r="G9" s="60">
        <v>5887537</v>
      </c>
      <c r="H9" s="60">
        <v>6649992</v>
      </c>
      <c r="I9" s="60">
        <v>17739920</v>
      </c>
      <c r="J9" s="60">
        <v>8038219</v>
      </c>
      <c r="K9" s="60">
        <v>7812174</v>
      </c>
      <c r="L9" s="60">
        <v>6672265</v>
      </c>
      <c r="M9" s="60">
        <v>22522658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40262578</v>
      </c>
      <c r="W9" s="60">
        <v>54496850</v>
      </c>
      <c r="X9" s="60">
        <v>-14234272</v>
      </c>
      <c r="Y9" s="61">
        <v>-26.12</v>
      </c>
      <c r="Z9" s="62">
        <v>109348199</v>
      </c>
    </row>
    <row r="10" spans="1:26" ht="22.5">
      <c r="A10" s="63" t="s">
        <v>279</v>
      </c>
      <c r="B10" s="64">
        <f>SUM(B5:B9)</f>
        <v>1506720964</v>
      </c>
      <c r="C10" s="64">
        <f>SUM(C5:C9)</f>
        <v>0</v>
      </c>
      <c r="D10" s="65">
        <f aca="true" t="shared" si="0" ref="D10:Z10">SUM(D5:D9)</f>
        <v>1768388121</v>
      </c>
      <c r="E10" s="66">
        <f t="shared" si="0"/>
        <v>1768388121</v>
      </c>
      <c r="F10" s="66">
        <f t="shared" si="0"/>
        <v>239401021</v>
      </c>
      <c r="G10" s="66">
        <f t="shared" si="0"/>
        <v>119319843</v>
      </c>
      <c r="H10" s="66">
        <f t="shared" si="0"/>
        <v>124342113</v>
      </c>
      <c r="I10" s="66">
        <f t="shared" si="0"/>
        <v>483062977</v>
      </c>
      <c r="J10" s="66">
        <f t="shared" si="0"/>
        <v>121622747</v>
      </c>
      <c r="K10" s="66">
        <f t="shared" si="0"/>
        <v>103396952</v>
      </c>
      <c r="L10" s="66">
        <f t="shared" si="0"/>
        <v>187676899</v>
      </c>
      <c r="M10" s="66">
        <f t="shared" si="0"/>
        <v>412696598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895759575</v>
      </c>
      <c r="W10" s="66">
        <f t="shared" si="0"/>
        <v>991748484</v>
      </c>
      <c r="X10" s="66">
        <f t="shared" si="0"/>
        <v>-95988909</v>
      </c>
      <c r="Y10" s="67">
        <f>+IF(W10&lt;&gt;0,(X10/W10)*100,0)</f>
        <v>-9.67875530425313</v>
      </c>
      <c r="Z10" s="68">
        <f t="shared" si="0"/>
        <v>1768388121</v>
      </c>
    </row>
    <row r="11" spans="1:26" ht="12.75">
      <c r="A11" s="58" t="s">
        <v>37</v>
      </c>
      <c r="B11" s="19">
        <v>535676718</v>
      </c>
      <c r="C11" s="19">
        <v>0</v>
      </c>
      <c r="D11" s="59">
        <v>527094779</v>
      </c>
      <c r="E11" s="60">
        <v>527094779</v>
      </c>
      <c r="F11" s="60">
        <v>40585771</v>
      </c>
      <c r="G11" s="60">
        <v>45991106</v>
      </c>
      <c r="H11" s="60">
        <v>43002507</v>
      </c>
      <c r="I11" s="60">
        <v>129579384</v>
      </c>
      <c r="J11" s="60">
        <v>42501918</v>
      </c>
      <c r="K11" s="60">
        <v>42501918</v>
      </c>
      <c r="L11" s="60">
        <v>43846496</v>
      </c>
      <c r="M11" s="60">
        <v>128850332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258429716</v>
      </c>
      <c r="W11" s="60">
        <v>263547390</v>
      </c>
      <c r="X11" s="60">
        <v>-5117674</v>
      </c>
      <c r="Y11" s="61">
        <v>-1.94</v>
      </c>
      <c r="Z11" s="62">
        <v>527094779</v>
      </c>
    </row>
    <row r="12" spans="1:26" ht="12.75">
      <c r="A12" s="58" t="s">
        <v>38</v>
      </c>
      <c r="B12" s="19">
        <v>26355498</v>
      </c>
      <c r="C12" s="19">
        <v>0</v>
      </c>
      <c r="D12" s="59">
        <v>28206759</v>
      </c>
      <c r="E12" s="60">
        <v>28206759</v>
      </c>
      <c r="F12" s="60">
        <v>2196229</v>
      </c>
      <c r="G12" s="60">
        <v>2196229</v>
      </c>
      <c r="H12" s="60">
        <v>2196229</v>
      </c>
      <c r="I12" s="60">
        <v>6588687</v>
      </c>
      <c r="J12" s="60">
        <v>2196229</v>
      </c>
      <c r="K12" s="60">
        <v>2196229</v>
      </c>
      <c r="L12" s="60">
        <v>2187161</v>
      </c>
      <c r="M12" s="60">
        <v>6579619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13168306</v>
      </c>
      <c r="W12" s="60">
        <v>14103378</v>
      </c>
      <c r="X12" s="60">
        <v>-935072</v>
      </c>
      <c r="Y12" s="61">
        <v>-6.63</v>
      </c>
      <c r="Z12" s="62">
        <v>28206759</v>
      </c>
    </row>
    <row r="13" spans="1:26" ht="12.75">
      <c r="A13" s="58" t="s">
        <v>280</v>
      </c>
      <c r="B13" s="19">
        <v>187541267</v>
      </c>
      <c r="C13" s="19">
        <v>0</v>
      </c>
      <c r="D13" s="59">
        <v>178507681</v>
      </c>
      <c r="E13" s="60">
        <v>178507681</v>
      </c>
      <c r="F13" s="60">
        <v>14875640</v>
      </c>
      <c r="G13" s="60">
        <v>14875640</v>
      </c>
      <c r="H13" s="60">
        <v>16241775</v>
      </c>
      <c r="I13" s="60">
        <v>45993055</v>
      </c>
      <c r="J13" s="60">
        <v>14875640</v>
      </c>
      <c r="K13" s="60">
        <v>17607909</v>
      </c>
      <c r="L13" s="60">
        <v>0</v>
      </c>
      <c r="M13" s="60">
        <v>32483549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78476604</v>
      </c>
      <c r="W13" s="60">
        <v>89253840</v>
      </c>
      <c r="X13" s="60">
        <v>-10777236</v>
      </c>
      <c r="Y13" s="61">
        <v>-12.07</v>
      </c>
      <c r="Z13" s="62">
        <v>178507681</v>
      </c>
    </row>
    <row r="14" spans="1:26" ht="12.75">
      <c r="A14" s="58" t="s">
        <v>40</v>
      </c>
      <c r="B14" s="19">
        <v>61885246</v>
      </c>
      <c r="C14" s="19">
        <v>0</v>
      </c>
      <c r="D14" s="59">
        <v>8430575</v>
      </c>
      <c r="E14" s="60">
        <v>8430575</v>
      </c>
      <c r="F14" s="60">
        <v>0</v>
      </c>
      <c r="G14" s="60">
        <v>3510367</v>
      </c>
      <c r="H14" s="60">
        <v>1199654</v>
      </c>
      <c r="I14" s="60">
        <v>4710021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4710021</v>
      </c>
      <c r="W14" s="60">
        <v>4215288</v>
      </c>
      <c r="X14" s="60">
        <v>494733</v>
      </c>
      <c r="Y14" s="61">
        <v>11.74</v>
      </c>
      <c r="Z14" s="62">
        <v>8430575</v>
      </c>
    </row>
    <row r="15" spans="1:26" ht="12.75">
      <c r="A15" s="58" t="s">
        <v>41</v>
      </c>
      <c r="B15" s="19">
        <v>683953752</v>
      </c>
      <c r="C15" s="19">
        <v>0</v>
      </c>
      <c r="D15" s="59">
        <v>795822331</v>
      </c>
      <c r="E15" s="60">
        <v>795822331</v>
      </c>
      <c r="F15" s="60">
        <v>68834071</v>
      </c>
      <c r="G15" s="60">
        <v>77667159</v>
      </c>
      <c r="H15" s="60">
        <v>66107732</v>
      </c>
      <c r="I15" s="60">
        <v>212608962</v>
      </c>
      <c r="J15" s="60">
        <v>68097509</v>
      </c>
      <c r="K15" s="60">
        <v>83365819</v>
      </c>
      <c r="L15" s="60">
        <v>75588698</v>
      </c>
      <c r="M15" s="60">
        <v>227052026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439660988</v>
      </c>
      <c r="W15" s="60">
        <v>392652582</v>
      </c>
      <c r="X15" s="60">
        <v>47008406</v>
      </c>
      <c r="Y15" s="61">
        <v>11.97</v>
      </c>
      <c r="Z15" s="62">
        <v>795822331</v>
      </c>
    </row>
    <row r="16" spans="1:26" ht="12.75">
      <c r="A16" s="69" t="s">
        <v>42</v>
      </c>
      <c r="B16" s="19">
        <v>1590000</v>
      </c>
      <c r="C16" s="19">
        <v>0</v>
      </c>
      <c r="D16" s="59">
        <v>1590000</v>
      </c>
      <c r="E16" s="60">
        <v>1590000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795000</v>
      </c>
      <c r="X16" s="60">
        <v>-795000</v>
      </c>
      <c r="Y16" s="61">
        <v>-100</v>
      </c>
      <c r="Z16" s="62">
        <v>1590000</v>
      </c>
    </row>
    <row r="17" spans="1:26" ht="12.75">
      <c r="A17" s="58" t="s">
        <v>43</v>
      </c>
      <c r="B17" s="19">
        <v>444021750</v>
      </c>
      <c r="C17" s="19">
        <v>0</v>
      </c>
      <c r="D17" s="59">
        <v>228665629</v>
      </c>
      <c r="E17" s="60">
        <v>228665629</v>
      </c>
      <c r="F17" s="60">
        <v>17598473</v>
      </c>
      <c r="G17" s="60">
        <v>10844889</v>
      </c>
      <c r="H17" s="60">
        <v>12796424</v>
      </c>
      <c r="I17" s="60">
        <v>41239786</v>
      </c>
      <c r="J17" s="60">
        <v>18961292</v>
      </c>
      <c r="K17" s="60">
        <v>27734598</v>
      </c>
      <c r="L17" s="60">
        <v>25602833</v>
      </c>
      <c r="M17" s="60">
        <v>72298723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113538509</v>
      </c>
      <c r="W17" s="60">
        <v>70496924</v>
      </c>
      <c r="X17" s="60">
        <v>43041585</v>
      </c>
      <c r="Y17" s="61">
        <v>61.05</v>
      </c>
      <c r="Z17" s="62">
        <v>228665629</v>
      </c>
    </row>
    <row r="18" spans="1:26" ht="12.75">
      <c r="A18" s="70" t="s">
        <v>44</v>
      </c>
      <c r="B18" s="71">
        <f>SUM(B11:B17)</f>
        <v>1941024231</v>
      </c>
      <c r="C18" s="71">
        <f>SUM(C11:C17)</f>
        <v>0</v>
      </c>
      <c r="D18" s="72">
        <f aca="true" t="shared" si="1" ref="D18:Z18">SUM(D11:D17)</f>
        <v>1768317754</v>
      </c>
      <c r="E18" s="73">
        <f t="shared" si="1"/>
        <v>1768317754</v>
      </c>
      <c r="F18" s="73">
        <f t="shared" si="1"/>
        <v>144090184</v>
      </c>
      <c r="G18" s="73">
        <f t="shared" si="1"/>
        <v>155085390</v>
      </c>
      <c r="H18" s="73">
        <f t="shared" si="1"/>
        <v>141544321</v>
      </c>
      <c r="I18" s="73">
        <f t="shared" si="1"/>
        <v>440719895</v>
      </c>
      <c r="J18" s="73">
        <f t="shared" si="1"/>
        <v>146632588</v>
      </c>
      <c r="K18" s="73">
        <f t="shared" si="1"/>
        <v>173406473</v>
      </c>
      <c r="L18" s="73">
        <f t="shared" si="1"/>
        <v>147225188</v>
      </c>
      <c r="M18" s="73">
        <f t="shared" si="1"/>
        <v>467264249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907984144</v>
      </c>
      <c r="W18" s="73">
        <f t="shared" si="1"/>
        <v>835064402</v>
      </c>
      <c r="X18" s="73">
        <f t="shared" si="1"/>
        <v>72919742</v>
      </c>
      <c r="Y18" s="67">
        <f>+IF(W18&lt;&gt;0,(X18/W18)*100,0)</f>
        <v>8.732229732863168</v>
      </c>
      <c r="Z18" s="74">
        <f t="shared" si="1"/>
        <v>1768317754</v>
      </c>
    </row>
    <row r="19" spans="1:26" ht="12.75">
      <c r="A19" s="70" t="s">
        <v>45</v>
      </c>
      <c r="B19" s="75">
        <f>+B10-B18</f>
        <v>-434303267</v>
      </c>
      <c r="C19" s="75">
        <f>+C10-C18</f>
        <v>0</v>
      </c>
      <c r="D19" s="76">
        <f aca="true" t="shared" si="2" ref="D19:Z19">+D10-D18</f>
        <v>70367</v>
      </c>
      <c r="E19" s="77">
        <f t="shared" si="2"/>
        <v>70367</v>
      </c>
      <c r="F19" s="77">
        <f t="shared" si="2"/>
        <v>95310837</v>
      </c>
      <c r="G19" s="77">
        <f t="shared" si="2"/>
        <v>-35765547</v>
      </c>
      <c r="H19" s="77">
        <f t="shared" si="2"/>
        <v>-17202208</v>
      </c>
      <c r="I19" s="77">
        <f t="shared" si="2"/>
        <v>42343082</v>
      </c>
      <c r="J19" s="77">
        <f t="shared" si="2"/>
        <v>-25009841</v>
      </c>
      <c r="K19" s="77">
        <f t="shared" si="2"/>
        <v>-70009521</v>
      </c>
      <c r="L19" s="77">
        <f t="shared" si="2"/>
        <v>40451711</v>
      </c>
      <c r="M19" s="77">
        <f t="shared" si="2"/>
        <v>-54567651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-12224569</v>
      </c>
      <c r="W19" s="77">
        <f>IF(E10=E18,0,W10-W18)</f>
        <v>156684082</v>
      </c>
      <c r="X19" s="77">
        <f t="shared" si="2"/>
        <v>-168908651</v>
      </c>
      <c r="Y19" s="78">
        <f>+IF(W19&lt;&gt;0,(X19/W19)*100,0)</f>
        <v>-107.80204909392137</v>
      </c>
      <c r="Z19" s="79">
        <f t="shared" si="2"/>
        <v>70367</v>
      </c>
    </row>
    <row r="20" spans="1:26" ht="12.75">
      <c r="A20" s="58" t="s">
        <v>46</v>
      </c>
      <c r="B20" s="19">
        <v>224271582</v>
      </c>
      <c r="C20" s="19">
        <v>0</v>
      </c>
      <c r="D20" s="59">
        <v>305594140</v>
      </c>
      <c r="E20" s="60">
        <v>305594140</v>
      </c>
      <c r="F20" s="60">
        <v>5236955</v>
      </c>
      <c r="G20" s="60">
        <v>26009735</v>
      </c>
      <c r="H20" s="60">
        <v>17953991</v>
      </c>
      <c r="I20" s="60">
        <v>49200681</v>
      </c>
      <c r="J20" s="60">
        <v>37886255</v>
      </c>
      <c r="K20" s="60">
        <v>32789191</v>
      </c>
      <c r="L20" s="60">
        <v>2000000</v>
      </c>
      <c r="M20" s="60">
        <v>72675446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121876127</v>
      </c>
      <c r="W20" s="60">
        <v>180000000</v>
      </c>
      <c r="X20" s="60">
        <v>-58123873</v>
      </c>
      <c r="Y20" s="61">
        <v>-32.29</v>
      </c>
      <c r="Z20" s="62">
        <v>305594140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-210031685</v>
      </c>
      <c r="C22" s="86">
        <f>SUM(C19:C21)</f>
        <v>0</v>
      </c>
      <c r="D22" s="87">
        <f aca="true" t="shared" si="3" ref="D22:Z22">SUM(D19:D21)</f>
        <v>305664507</v>
      </c>
      <c r="E22" s="88">
        <f t="shared" si="3"/>
        <v>305664507</v>
      </c>
      <c r="F22" s="88">
        <f t="shared" si="3"/>
        <v>100547792</v>
      </c>
      <c r="G22" s="88">
        <f t="shared" si="3"/>
        <v>-9755812</v>
      </c>
      <c r="H22" s="88">
        <f t="shared" si="3"/>
        <v>751783</v>
      </c>
      <c r="I22" s="88">
        <f t="shared" si="3"/>
        <v>91543763</v>
      </c>
      <c r="J22" s="88">
        <f t="shared" si="3"/>
        <v>12876414</v>
      </c>
      <c r="K22" s="88">
        <f t="shared" si="3"/>
        <v>-37220330</v>
      </c>
      <c r="L22" s="88">
        <f t="shared" si="3"/>
        <v>42451711</v>
      </c>
      <c r="M22" s="88">
        <f t="shared" si="3"/>
        <v>18107795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109651558</v>
      </c>
      <c r="W22" s="88">
        <f t="shared" si="3"/>
        <v>336684082</v>
      </c>
      <c r="X22" s="88">
        <f t="shared" si="3"/>
        <v>-227032524</v>
      </c>
      <c r="Y22" s="89">
        <f>+IF(W22&lt;&gt;0,(X22/W22)*100,0)</f>
        <v>-67.43191500214732</v>
      </c>
      <c r="Z22" s="90">
        <f t="shared" si="3"/>
        <v>305664507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-210031685</v>
      </c>
      <c r="C24" s="75">
        <f>SUM(C22:C23)</f>
        <v>0</v>
      </c>
      <c r="D24" s="76">
        <f aca="true" t="shared" si="4" ref="D24:Z24">SUM(D22:D23)</f>
        <v>305664507</v>
      </c>
      <c r="E24" s="77">
        <f t="shared" si="4"/>
        <v>305664507</v>
      </c>
      <c r="F24" s="77">
        <f t="shared" si="4"/>
        <v>100547792</v>
      </c>
      <c r="G24" s="77">
        <f t="shared" si="4"/>
        <v>-9755812</v>
      </c>
      <c r="H24" s="77">
        <f t="shared" si="4"/>
        <v>751783</v>
      </c>
      <c r="I24" s="77">
        <f t="shared" si="4"/>
        <v>91543763</v>
      </c>
      <c r="J24" s="77">
        <f t="shared" si="4"/>
        <v>12876414</v>
      </c>
      <c r="K24" s="77">
        <f t="shared" si="4"/>
        <v>-37220330</v>
      </c>
      <c r="L24" s="77">
        <f t="shared" si="4"/>
        <v>42451711</v>
      </c>
      <c r="M24" s="77">
        <f t="shared" si="4"/>
        <v>18107795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109651558</v>
      </c>
      <c r="W24" s="77">
        <f t="shared" si="4"/>
        <v>336684082</v>
      </c>
      <c r="X24" s="77">
        <f t="shared" si="4"/>
        <v>-227032524</v>
      </c>
      <c r="Y24" s="78">
        <f>+IF(W24&lt;&gt;0,(X24/W24)*100,0)</f>
        <v>-67.43191500214732</v>
      </c>
      <c r="Z24" s="79">
        <f t="shared" si="4"/>
        <v>305664507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212511054</v>
      </c>
      <c r="C27" s="22">
        <v>0</v>
      </c>
      <c r="D27" s="99">
        <v>324865071</v>
      </c>
      <c r="E27" s="100">
        <v>324865071</v>
      </c>
      <c r="F27" s="100">
        <v>9384152</v>
      </c>
      <c r="G27" s="100">
        <v>26114736</v>
      </c>
      <c r="H27" s="100">
        <v>16758251</v>
      </c>
      <c r="I27" s="100">
        <v>52257139</v>
      </c>
      <c r="J27" s="100">
        <v>32322652</v>
      </c>
      <c r="K27" s="100">
        <v>27756364</v>
      </c>
      <c r="L27" s="100">
        <v>4700949</v>
      </c>
      <c r="M27" s="100">
        <v>64779965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117037104</v>
      </c>
      <c r="W27" s="100">
        <v>162432536</v>
      </c>
      <c r="X27" s="100">
        <v>-45395432</v>
      </c>
      <c r="Y27" s="101">
        <v>-27.95</v>
      </c>
      <c r="Z27" s="102">
        <v>324865071</v>
      </c>
    </row>
    <row r="28" spans="1:26" ht="12.75">
      <c r="A28" s="103" t="s">
        <v>46</v>
      </c>
      <c r="B28" s="19">
        <v>142889675</v>
      </c>
      <c r="C28" s="19">
        <v>0</v>
      </c>
      <c r="D28" s="59">
        <v>305593796</v>
      </c>
      <c r="E28" s="60">
        <v>305593796</v>
      </c>
      <c r="F28" s="60">
        <v>9384152</v>
      </c>
      <c r="G28" s="60">
        <v>26114736</v>
      </c>
      <c r="H28" s="60">
        <v>16758251</v>
      </c>
      <c r="I28" s="60">
        <v>52257139</v>
      </c>
      <c r="J28" s="60">
        <v>32322652</v>
      </c>
      <c r="K28" s="60">
        <v>27756364</v>
      </c>
      <c r="L28" s="60">
        <v>4700949</v>
      </c>
      <c r="M28" s="60">
        <v>64779965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117037104</v>
      </c>
      <c r="W28" s="60">
        <v>152796898</v>
      </c>
      <c r="X28" s="60">
        <v>-35759794</v>
      </c>
      <c r="Y28" s="61">
        <v>-23.4</v>
      </c>
      <c r="Z28" s="62">
        <v>305593796</v>
      </c>
    </row>
    <row r="29" spans="1:26" ht="12.75">
      <c r="A29" s="58" t="s">
        <v>284</v>
      </c>
      <c r="B29" s="19">
        <v>69621379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19271275</v>
      </c>
      <c r="E31" s="60">
        <v>19271275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9635638</v>
      </c>
      <c r="X31" s="60">
        <v>-9635638</v>
      </c>
      <c r="Y31" s="61">
        <v>-100</v>
      </c>
      <c r="Z31" s="62">
        <v>19271275</v>
      </c>
    </row>
    <row r="32" spans="1:26" ht="12.75">
      <c r="A32" s="70" t="s">
        <v>54</v>
      </c>
      <c r="B32" s="22">
        <f>SUM(B28:B31)</f>
        <v>212511054</v>
      </c>
      <c r="C32" s="22">
        <f>SUM(C28:C31)</f>
        <v>0</v>
      </c>
      <c r="D32" s="99">
        <f aca="true" t="shared" si="5" ref="D32:Z32">SUM(D28:D31)</f>
        <v>324865071</v>
      </c>
      <c r="E32" s="100">
        <f t="shared" si="5"/>
        <v>324865071</v>
      </c>
      <c r="F32" s="100">
        <f t="shared" si="5"/>
        <v>9384152</v>
      </c>
      <c r="G32" s="100">
        <f t="shared" si="5"/>
        <v>26114736</v>
      </c>
      <c r="H32" s="100">
        <f t="shared" si="5"/>
        <v>16758251</v>
      </c>
      <c r="I32" s="100">
        <f t="shared" si="5"/>
        <v>52257139</v>
      </c>
      <c r="J32" s="100">
        <f t="shared" si="5"/>
        <v>32322652</v>
      </c>
      <c r="K32" s="100">
        <f t="shared" si="5"/>
        <v>27756364</v>
      </c>
      <c r="L32" s="100">
        <f t="shared" si="5"/>
        <v>4700949</v>
      </c>
      <c r="M32" s="100">
        <f t="shared" si="5"/>
        <v>64779965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117037104</v>
      </c>
      <c r="W32" s="100">
        <f t="shared" si="5"/>
        <v>162432536</v>
      </c>
      <c r="X32" s="100">
        <f t="shared" si="5"/>
        <v>-45395432</v>
      </c>
      <c r="Y32" s="101">
        <f>+IF(W32&lt;&gt;0,(X32/W32)*100,0)</f>
        <v>-27.947253129139106</v>
      </c>
      <c r="Z32" s="102">
        <f t="shared" si="5"/>
        <v>324865071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250822353</v>
      </c>
      <c r="C35" s="19">
        <v>0</v>
      </c>
      <c r="D35" s="59">
        <v>484976848</v>
      </c>
      <c r="E35" s="60">
        <v>484976848</v>
      </c>
      <c r="F35" s="60">
        <v>461204013</v>
      </c>
      <c r="G35" s="60">
        <v>317536321</v>
      </c>
      <c r="H35" s="60">
        <v>383686132</v>
      </c>
      <c r="I35" s="60">
        <v>383686132</v>
      </c>
      <c r="J35" s="60">
        <v>408681185</v>
      </c>
      <c r="K35" s="60">
        <v>385611332</v>
      </c>
      <c r="L35" s="60">
        <v>394494881</v>
      </c>
      <c r="M35" s="60">
        <v>394494881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394494881</v>
      </c>
      <c r="W35" s="60">
        <v>242488424</v>
      </c>
      <c r="X35" s="60">
        <v>152006457</v>
      </c>
      <c r="Y35" s="61">
        <v>62.69</v>
      </c>
      <c r="Z35" s="62">
        <v>484976848</v>
      </c>
    </row>
    <row r="36" spans="1:26" ht="12.75">
      <c r="A36" s="58" t="s">
        <v>57</v>
      </c>
      <c r="B36" s="19">
        <v>4062596258</v>
      </c>
      <c r="C36" s="19">
        <v>0</v>
      </c>
      <c r="D36" s="59">
        <v>4502266169</v>
      </c>
      <c r="E36" s="60">
        <v>4502266169</v>
      </c>
      <c r="F36" s="60">
        <v>4033067482</v>
      </c>
      <c r="G36" s="60">
        <v>4069333412</v>
      </c>
      <c r="H36" s="60">
        <v>4038460734</v>
      </c>
      <c r="I36" s="60">
        <v>4038460734</v>
      </c>
      <c r="J36" s="60">
        <v>4062512481</v>
      </c>
      <c r="K36" s="60">
        <v>4077693763</v>
      </c>
      <c r="L36" s="60">
        <v>4075009713</v>
      </c>
      <c r="M36" s="60">
        <v>4075009713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4075009713</v>
      </c>
      <c r="W36" s="60">
        <v>2251133085</v>
      </c>
      <c r="X36" s="60">
        <v>1823876628</v>
      </c>
      <c r="Y36" s="61">
        <v>81.02</v>
      </c>
      <c r="Z36" s="62">
        <v>4502266169</v>
      </c>
    </row>
    <row r="37" spans="1:26" ht="12.75">
      <c r="A37" s="58" t="s">
        <v>58</v>
      </c>
      <c r="B37" s="19">
        <v>844208198</v>
      </c>
      <c r="C37" s="19">
        <v>0</v>
      </c>
      <c r="D37" s="59">
        <v>550740625</v>
      </c>
      <c r="E37" s="60">
        <v>550740625</v>
      </c>
      <c r="F37" s="60">
        <v>565231731</v>
      </c>
      <c r="G37" s="60">
        <v>670709191</v>
      </c>
      <c r="H37" s="60">
        <v>591319730</v>
      </c>
      <c r="I37" s="60">
        <v>591319730</v>
      </c>
      <c r="J37" s="60">
        <v>757176189</v>
      </c>
      <c r="K37" s="60">
        <v>638966467</v>
      </c>
      <c r="L37" s="60">
        <v>610958599</v>
      </c>
      <c r="M37" s="60">
        <v>610958599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610958599</v>
      </c>
      <c r="W37" s="60">
        <v>275370313</v>
      </c>
      <c r="X37" s="60">
        <v>335588286</v>
      </c>
      <c r="Y37" s="61">
        <v>121.87</v>
      </c>
      <c r="Z37" s="62">
        <v>550740625</v>
      </c>
    </row>
    <row r="38" spans="1:26" ht="12.75">
      <c r="A38" s="58" t="s">
        <v>59</v>
      </c>
      <c r="B38" s="19">
        <v>319070416</v>
      </c>
      <c r="C38" s="19">
        <v>0</v>
      </c>
      <c r="D38" s="59">
        <v>378618705</v>
      </c>
      <c r="E38" s="60">
        <v>378618705</v>
      </c>
      <c r="F38" s="60">
        <v>351937143</v>
      </c>
      <c r="G38" s="60">
        <v>319070416</v>
      </c>
      <c r="H38" s="60">
        <v>319070416</v>
      </c>
      <c r="I38" s="60">
        <v>319070416</v>
      </c>
      <c r="J38" s="60">
        <v>319070416</v>
      </c>
      <c r="K38" s="60">
        <v>319070416</v>
      </c>
      <c r="L38" s="60">
        <v>319070416</v>
      </c>
      <c r="M38" s="60">
        <v>319070416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319070416</v>
      </c>
      <c r="W38" s="60">
        <v>189309353</v>
      </c>
      <c r="X38" s="60">
        <v>129761063</v>
      </c>
      <c r="Y38" s="61">
        <v>68.54</v>
      </c>
      <c r="Z38" s="62">
        <v>378618705</v>
      </c>
    </row>
    <row r="39" spans="1:26" ht="12.75">
      <c r="A39" s="58" t="s">
        <v>60</v>
      </c>
      <c r="B39" s="19">
        <v>3150139997</v>
      </c>
      <c r="C39" s="19">
        <v>0</v>
      </c>
      <c r="D39" s="59">
        <v>4057883686</v>
      </c>
      <c r="E39" s="60">
        <v>4057883686</v>
      </c>
      <c r="F39" s="60">
        <v>3577102621</v>
      </c>
      <c r="G39" s="60">
        <v>3397090126</v>
      </c>
      <c r="H39" s="60">
        <v>3511756719</v>
      </c>
      <c r="I39" s="60">
        <v>3511756719</v>
      </c>
      <c r="J39" s="60">
        <v>3394947059</v>
      </c>
      <c r="K39" s="60">
        <v>3505268212</v>
      </c>
      <c r="L39" s="60">
        <v>3539475579</v>
      </c>
      <c r="M39" s="60">
        <v>3539475579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3539475579</v>
      </c>
      <c r="W39" s="60">
        <v>2028941843</v>
      </c>
      <c r="X39" s="60">
        <v>1510533736</v>
      </c>
      <c r="Y39" s="61">
        <v>74.45</v>
      </c>
      <c r="Z39" s="62">
        <v>4057883686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151675155</v>
      </c>
      <c r="C42" s="19">
        <v>0</v>
      </c>
      <c r="D42" s="59">
        <v>387615607</v>
      </c>
      <c r="E42" s="60">
        <v>387615607</v>
      </c>
      <c r="F42" s="60">
        <v>110274212</v>
      </c>
      <c r="G42" s="60">
        <v>-25936552</v>
      </c>
      <c r="H42" s="60">
        <v>-13346994</v>
      </c>
      <c r="I42" s="60">
        <v>70990666</v>
      </c>
      <c r="J42" s="60">
        <v>74517572</v>
      </c>
      <c r="K42" s="60">
        <v>15226545</v>
      </c>
      <c r="L42" s="60">
        <v>23790836</v>
      </c>
      <c r="M42" s="60">
        <v>113534953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184525619</v>
      </c>
      <c r="W42" s="60">
        <v>330655165</v>
      </c>
      <c r="X42" s="60">
        <v>-146129546</v>
      </c>
      <c r="Y42" s="61">
        <v>-44.19</v>
      </c>
      <c r="Z42" s="62">
        <v>387615607</v>
      </c>
    </row>
    <row r="43" spans="1:26" ht="12.75">
      <c r="A43" s="58" t="s">
        <v>63</v>
      </c>
      <c r="B43" s="19">
        <v>-231678558</v>
      </c>
      <c r="C43" s="19">
        <v>0</v>
      </c>
      <c r="D43" s="59">
        <v>-310233024</v>
      </c>
      <c r="E43" s="60">
        <v>-310233024</v>
      </c>
      <c r="F43" s="60">
        <v>-10064024</v>
      </c>
      <c r="G43" s="60">
        <v>-34162523</v>
      </c>
      <c r="H43" s="60">
        <v>-28611792</v>
      </c>
      <c r="I43" s="60">
        <v>-72838339</v>
      </c>
      <c r="J43" s="60">
        <v>-46812227</v>
      </c>
      <c r="K43" s="60">
        <v>-39699186</v>
      </c>
      <c r="L43" s="60">
        <v>-14184030</v>
      </c>
      <c r="M43" s="60">
        <v>-100695443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-173533782</v>
      </c>
      <c r="W43" s="60">
        <v>-101067644</v>
      </c>
      <c r="X43" s="60">
        <v>-72466138</v>
      </c>
      <c r="Y43" s="61">
        <v>71.7</v>
      </c>
      <c r="Z43" s="62">
        <v>-310233024</v>
      </c>
    </row>
    <row r="44" spans="1:26" ht="12.75">
      <c r="A44" s="58" t="s">
        <v>64</v>
      </c>
      <c r="B44" s="19">
        <v>-4888520</v>
      </c>
      <c r="C44" s="19">
        <v>0</v>
      </c>
      <c r="D44" s="59">
        <v>-2337712</v>
      </c>
      <c r="E44" s="60">
        <v>-2337712</v>
      </c>
      <c r="F44" s="60">
        <v>166120</v>
      </c>
      <c r="G44" s="60">
        <v>-2295</v>
      </c>
      <c r="H44" s="60">
        <v>-1306391</v>
      </c>
      <c r="I44" s="60">
        <v>-1142566</v>
      </c>
      <c r="J44" s="60">
        <v>85762</v>
      </c>
      <c r="K44" s="60">
        <v>74210</v>
      </c>
      <c r="L44" s="60">
        <v>114256</v>
      </c>
      <c r="M44" s="60">
        <v>274228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-868338</v>
      </c>
      <c r="W44" s="60">
        <v>-2337712</v>
      </c>
      <c r="X44" s="60">
        <v>1469374</v>
      </c>
      <c r="Y44" s="61">
        <v>-62.86</v>
      </c>
      <c r="Z44" s="62">
        <v>-2337712</v>
      </c>
    </row>
    <row r="45" spans="1:26" ht="12.75">
      <c r="A45" s="70" t="s">
        <v>65</v>
      </c>
      <c r="B45" s="22">
        <v>43051043</v>
      </c>
      <c r="C45" s="22">
        <v>0</v>
      </c>
      <c r="D45" s="99">
        <v>164947346</v>
      </c>
      <c r="E45" s="100">
        <v>164947346</v>
      </c>
      <c r="F45" s="100">
        <v>141623079</v>
      </c>
      <c r="G45" s="100">
        <v>81521709</v>
      </c>
      <c r="H45" s="100">
        <v>38256532</v>
      </c>
      <c r="I45" s="100">
        <v>38256532</v>
      </c>
      <c r="J45" s="100">
        <v>66047639</v>
      </c>
      <c r="K45" s="100">
        <v>41649208</v>
      </c>
      <c r="L45" s="100">
        <v>51370270</v>
      </c>
      <c r="M45" s="100">
        <v>51370270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51370270</v>
      </c>
      <c r="W45" s="100">
        <v>317152284</v>
      </c>
      <c r="X45" s="100">
        <v>-265782014</v>
      </c>
      <c r="Y45" s="101">
        <v>-83.8</v>
      </c>
      <c r="Z45" s="102">
        <v>164947346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96878036</v>
      </c>
      <c r="C49" s="52">
        <v>0</v>
      </c>
      <c r="D49" s="129">
        <v>47185923</v>
      </c>
      <c r="E49" s="54">
        <v>37484359</v>
      </c>
      <c r="F49" s="54">
        <v>0</v>
      </c>
      <c r="G49" s="54">
        <v>0</v>
      </c>
      <c r="H49" s="54">
        <v>0</v>
      </c>
      <c r="I49" s="54">
        <v>20780466</v>
      </c>
      <c r="J49" s="54">
        <v>0</v>
      </c>
      <c r="K49" s="54">
        <v>0</v>
      </c>
      <c r="L49" s="54">
        <v>0</v>
      </c>
      <c r="M49" s="54">
        <v>17640469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20094546</v>
      </c>
      <c r="W49" s="54">
        <v>53652738</v>
      </c>
      <c r="X49" s="54">
        <v>297670605</v>
      </c>
      <c r="Y49" s="54">
        <v>591387142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209119790</v>
      </c>
      <c r="C51" s="52">
        <v>0</v>
      </c>
      <c r="D51" s="129">
        <v>64079170</v>
      </c>
      <c r="E51" s="54">
        <v>13700695</v>
      </c>
      <c r="F51" s="54">
        <v>0</v>
      </c>
      <c r="G51" s="54">
        <v>0</v>
      </c>
      <c r="H51" s="54">
        <v>0</v>
      </c>
      <c r="I51" s="54">
        <v>23649740</v>
      </c>
      <c r="J51" s="54">
        <v>0</v>
      </c>
      <c r="K51" s="54">
        <v>0</v>
      </c>
      <c r="L51" s="54">
        <v>0</v>
      </c>
      <c r="M51" s="54">
        <v>138988000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87917198</v>
      </c>
      <c r="Y51" s="54">
        <v>537454593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82.76509428022207</v>
      </c>
      <c r="C58" s="5">
        <f>IF(C67=0,0,+(C76/C67)*100)</f>
        <v>0</v>
      </c>
      <c r="D58" s="6">
        <f aca="true" t="shared" si="6" ref="D58:Z58">IF(D67=0,0,+(D76/D67)*100)</f>
        <v>89.99999978169913</v>
      </c>
      <c r="E58" s="7">
        <f t="shared" si="6"/>
        <v>89.99999978169913</v>
      </c>
      <c r="F58" s="7">
        <f t="shared" si="6"/>
        <v>58.787334776244926</v>
      </c>
      <c r="G58" s="7">
        <f t="shared" si="6"/>
        <v>72.77610124186359</v>
      </c>
      <c r="H58" s="7">
        <f t="shared" si="6"/>
        <v>94.2126312643468</v>
      </c>
      <c r="I58" s="7">
        <f t="shared" si="6"/>
        <v>74.62329710401968</v>
      </c>
      <c r="J58" s="7">
        <f t="shared" si="6"/>
        <v>84.05391125446097</v>
      </c>
      <c r="K58" s="7">
        <f t="shared" si="6"/>
        <v>101.93227826018709</v>
      </c>
      <c r="L58" s="7">
        <f t="shared" si="6"/>
        <v>86.7068070061956</v>
      </c>
      <c r="M58" s="7">
        <f t="shared" si="6"/>
        <v>90.47387892297122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82.1226660507301</v>
      </c>
      <c r="W58" s="7">
        <f t="shared" si="6"/>
        <v>89.99999885649163</v>
      </c>
      <c r="X58" s="7">
        <f t="shared" si="6"/>
        <v>0</v>
      </c>
      <c r="Y58" s="7">
        <f t="shared" si="6"/>
        <v>0</v>
      </c>
      <c r="Z58" s="8">
        <f t="shared" si="6"/>
        <v>89.99999978169913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90.00000110870212</v>
      </c>
      <c r="E59" s="10">
        <f t="shared" si="7"/>
        <v>90.00000110870212</v>
      </c>
      <c r="F59" s="10">
        <f t="shared" si="7"/>
        <v>43.31379869531344</v>
      </c>
      <c r="G59" s="10">
        <f t="shared" si="7"/>
        <v>124.43838857239055</v>
      </c>
      <c r="H59" s="10">
        <f t="shared" si="7"/>
        <v>81.02504696321199</v>
      </c>
      <c r="I59" s="10">
        <f t="shared" si="7"/>
        <v>74.45581200532109</v>
      </c>
      <c r="J59" s="10">
        <f t="shared" si="7"/>
        <v>100.39571349675505</v>
      </c>
      <c r="K59" s="10">
        <f t="shared" si="7"/>
        <v>170.88209263778253</v>
      </c>
      <c r="L59" s="10">
        <f t="shared" si="7"/>
        <v>101.35807236016791</v>
      </c>
      <c r="M59" s="10">
        <f t="shared" si="7"/>
        <v>123.50388024637127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96.38361771989362</v>
      </c>
      <c r="W59" s="10">
        <f t="shared" si="7"/>
        <v>90.000001765391</v>
      </c>
      <c r="X59" s="10">
        <f t="shared" si="7"/>
        <v>0</v>
      </c>
      <c r="Y59" s="10">
        <f t="shared" si="7"/>
        <v>0</v>
      </c>
      <c r="Z59" s="11">
        <f t="shared" si="7"/>
        <v>90.00000110870212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89.99999898533162</v>
      </c>
      <c r="E60" s="13">
        <f t="shared" si="7"/>
        <v>89.99999898533162</v>
      </c>
      <c r="F60" s="13">
        <f t="shared" si="7"/>
        <v>64.29553312733567</v>
      </c>
      <c r="G60" s="13">
        <f t="shared" si="7"/>
        <v>66.20113664574214</v>
      </c>
      <c r="H60" s="13">
        <f t="shared" si="7"/>
        <v>98.60267433861632</v>
      </c>
      <c r="I60" s="13">
        <f t="shared" si="7"/>
        <v>76.00139579983411</v>
      </c>
      <c r="J60" s="13">
        <f t="shared" si="7"/>
        <v>84.11145147675371</v>
      </c>
      <c r="K60" s="13">
        <f t="shared" si="7"/>
        <v>90.93106800570634</v>
      </c>
      <c r="L60" s="13">
        <f t="shared" si="7"/>
        <v>86.41739450180889</v>
      </c>
      <c r="M60" s="13">
        <f t="shared" si="7"/>
        <v>86.93949161970549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81.20368808642577</v>
      </c>
      <c r="W60" s="13">
        <f t="shared" si="7"/>
        <v>89.99999806542681</v>
      </c>
      <c r="X60" s="13">
        <f t="shared" si="7"/>
        <v>0</v>
      </c>
      <c r="Y60" s="13">
        <f t="shared" si="7"/>
        <v>0</v>
      </c>
      <c r="Z60" s="14">
        <f t="shared" si="7"/>
        <v>89.99999898533162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89.99999994043758</v>
      </c>
      <c r="E61" s="13">
        <f t="shared" si="7"/>
        <v>89.99999994043758</v>
      </c>
      <c r="F61" s="13">
        <f t="shared" si="7"/>
        <v>41.46566974973661</v>
      </c>
      <c r="G61" s="13">
        <f t="shared" si="7"/>
        <v>57.720110780809755</v>
      </c>
      <c r="H61" s="13">
        <f t="shared" si="7"/>
        <v>102.22598895476986</v>
      </c>
      <c r="I61" s="13">
        <f t="shared" si="7"/>
        <v>67.08694111085242</v>
      </c>
      <c r="J61" s="13">
        <f t="shared" si="7"/>
        <v>64.93599648646563</v>
      </c>
      <c r="K61" s="13">
        <f t="shared" si="7"/>
        <v>65.40127544467593</v>
      </c>
      <c r="L61" s="13">
        <f t="shared" si="7"/>
        <v>68.09129079592711</v>
      </c>
      <c r="M61" s="13">
        <f t="shared" si="7"/>
        <v>66.00108979465467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66.5824524625237</v>
      </c>
      <c r="W61" s="13">
        <f t="shared" si="7"/>
        <v>90.00000024324324</v>
      </c>
      <c r="X61" s="13">
        <f t="shared" si="7"/>
        <v>0</v>
      </c>
      <c r="Y61" s="13">
        <f t="shared" si="7"/>
        <v>0</v>
      </c>
      <c r="Z61" s="14">
        <f t="shared" si="7"/>
        <v>89.99999994043758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90.00000003111933</v>
      </c>
      <c r="E62" s="13">
        <f t="shared" si="7"/>
        <v>90.00000003111933</v>
      </c>
      <c r="F62" s="13">
        <f t="shared" si="7"/>
        <v>73.08727073902028</v>
      </c>
      <c r="G62" s="13">
        <f t="shared" si="7"/>
        <v>73.76494950454993</v>
      </c>
      <c r="H62" s="13">
        <f t="shared" si="7"/>
        <v>89.50769387942714</v>
      </c>
      <c r="I62" s="13">
        <f t="shared" si="7"/>
        <v>78.46630459051268</v>
      </c>
      <c r="J62" s="13">
        <f t="shared" si="7"/>
        <v>75.00782414338342</v>
      </c>
      <c r="K62" s="13">
        <f t="shared" si="7"/>
        <v>94.79309588906953</v>
      </c>
      <c r="L62" s="13">
        <f t="shared" si="7"/>
        <v>83.74358409410871</v>
      </c>
      <c r="M62" s="13">
        <f t="shared" si="7"/>
        <v>84.15075539566668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81.25871791174937</v>
      </c>
      <c r="W62" s="13">
        <f t="shared" si="7"/>
        <v>89.99999972925723</v>
      </c>
      <c r="X62" s="13">
        <f t="shared" si="7"/>
        <v>0</v>
      </c>
      <c r="Y62" s="13">
        <f t="shared" si="7"/>
        <v>0</v>
      </c>
      <c r="Z62" s="14">
        <f t="shared" si="7"/>
        <v>90.00000003111933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89.99999785611793</v>
      </c>
      <c r="E63" s="13">
        <f t="shared" si="7"/>
        <v>89.99999785611793</v>
      </c>
      <c r="F63" s="13">
        <f t="shared" si="7"/>
        <v>60.805267253414186</v>
      </c>
      <c r="G63" s="13">
        <f t="shared" si="7"/>
        <v>71.67621362573503</v>
      </c>
      <c r="H63" s="13">
        <f t="shared" si="7"/>
        <v>72.54555551819728</v>
      </c>
      <c r="I63" s="13">
        <f t="shared" si="7"/>
        <v>68.17597488675653</v>
      </c>
      <c r="J63" s="13">
        <f t="shared" si="7"/>
        <v>69.745127190761</v>
      </c>
      <c r="K63" s="13">
        <f t="shared" si="7"/>
        <v>74.14814395034526</v>
      </c>
      <c r="L63" s="13">
        <f t="shared" si="7"/>
        <v>64.46707309225067</v>
      </c>
      <c r="M63" s="13">
        <f t="shared" si="7"/>
        <v>69.45599493849139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68.80182631282722</v>
      </c>
      <c r="W63" s="13">
        <f t="shared" si="7"/>
        <v>89.99999142447233</v>
      </c>
      <c r="X63" s="13">
        <f t="shared" si="7"/>
        <v>0</v>
      </c>
      <c r="Y63" s="13">
        <f t="shared" si="7"/>
        <v>0</v>
      </c>
      <c r="Z63" s="14">
        <f t="shared" si="7"/>
        <v>89.99999785611793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89.99999124063807</v>
      </c>
      <c r="E64" s="13">
        <f t="shared" si="7"/>
        <v>89.99999124063807</v>
      </c>
      <c r="F64" s="13">
        <f t="shared" si="7"/>
        <v>61.8136136712412</v>
      </c>
      <c r="G64" s="13">
        <f t="shared" si="7"/>
        <v>47.75065473547385</v>
      </c>
      <c r="H64" s="13">
        <f t="shared" si="7"/>
        <v>68.13484444911504</v>
      </c>
      <c r="I64" s="13">
        <f t="shared" si="7"/>
        <v>57.5737949672407</v>
      </c>
      <c r="J64" s="13">
        <f t="shared" si="7"/>
        <v>42.299398308825275</v>
      </c>
      <c r="K64" s="13">
        <f t="shared" si="7"/>
        <v>70.48645613168732</v>
      </c>
      <c r="L64" s="13">
        <f t="shared" si="7"/>
        <v>59.9151080699642</v>
      </c>
      <c r="M64" s="13">
        <f t="shared" si="7"/>
        <v>55.35289834199886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56.46607349016687</v>
      </c>
      <c r="W64" s="13">
        <f t="shared" si="7"/>
        <v>89.99998248127784</v>
      </c>
      <c r="X64" s="13">
        <f t="shared" si="7"/>
        <v>0</v>
      </c>
      <c r="Y64" s="13">
        <f t="shared" si="7"/>
        <v>0</v>
      </c>
      <c r="Z64" s="14">
        <f t="shared" si="7"/>
        <v>89.99999124063807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89.9998596319294</v>
      </c>
      <c r="E65" s="13">
        <f t="shared" si="7"/>
        <v>89.9998596319294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89.99974159539006</v>
      </c>
      <c r="X65" s="13">
        <f t="shared" si="7"/>
        <v>0</v>
      </c>
      <c r="Y65" s="13">
        <f t="shared" si="7"/>
        <v>0</v>
      </c>
      <c r="Z65" s="14">
        <f t="shared" si="7"/>
        <v>89.9998596319294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90.00002185806851</v>
      </c>
      <c r="E66" s="16">
        <f t="shared" si="7"/>
        <v>90.00002185806851</v>
      </c>
      <c r="F66" s="16">
        <f t="shared" si="7"/>
        <v>23.806608868191105</v>
      </c>
      <c r="G66" s="16">
        <f t="shared" si="7"/>
        <v>22.9053565824803</v>
      </c>
      <c r="H66" s="16">
        <f t="shared" si="7"/>
        <v>25.08810322065785</v>
      </c>
      <c r="I66" s="16">
        <f t="shared" si="7"/>
        <v>23.984041134124702</v>
      </c>
      <c r="J66" s="16">
        <f t="shared" si="7"/>
        <v>11.04159336049501</v>
      </c>
      <c r="K66" s="16">
        <f t="shared" si="7"/>
        <v>40.76382545611168</v>
      </c>
      <c r="L66" s="16">
        <f t="shared" si="7"/>
        <v>14.861289455390898</v>
      </c>
      <c r="M66" s="16">
        <f t="shared" si="7"/>
        <v>21.026149746531033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22.33716832326723</v>
      </c>
      <c r="W66" s="16">
        <f t="shared" si="7"/>
        <v>90.00000460169775</v>
      </c>
      <c r="X66" s="16">
        <f t="shared" si="7"/>
        <v>0</v>
      </c>
      <c r="Y66" s="16">
        <f t="shared" si="7"/>
        <v>0</v>
      </c>
      <c r="Z66" s="17">
        <f t="shared" si="7"/>
        <v>90.00002185806851</v>
      </c>
    </row>
    <row r="67" spans="1:26" ht="12.75" hidden="1">
      <c r="A67" s="41" t="s">
        <v>287</v>
      </c>
      <c r="B67" s="24">
        <v>1152377589</v>
      </c>
      <c r="C67" s="24"/>
      <c r="D67" s="25">
        <v>1374250110</v>
      </c>
      <c r="E67" s="26">
        <v>1374250110</v>
      </c>
      <c r="F67" s="26">
        <v>119389158</v>
      </c>
      <c r="G67" s="26">
        <v>112866986</v>
      </c>
      <c r="H67" s="26">
        <v>107156763</v>
      </c>
      <c r="I67" s="26">
        <v>339412907</v>
      </c>
      <c r="J67" s="26">
        <v>116224118</v>
      </c>
      <c r="K67" s="26">
        <v>95662309</v>
      </c>
      <c r="L67" s="26">
        <v>92905542</v>
      </c>
      <c r="M67" s="26">
        <v>304791969</v>
      </c>
      <c r="N67" s="26"/>
      <c r="O67" s="26"/>
      <c r="P67" s="26"/>
      <c r="Q67" s="26"/>
      <c r="R67" s="26"/>
      <c r="S67" s="26"/>
      <c r="T67" s="26"/>
      <c r="U67" s="26"/>
      <c r="V67" s="26">
        <v>644204876</v>
      </c>
      <c r="W67" s="26">
        <v>717091388</v>
      </c>
      <c r="X67" s="26"/>
      <c r="Y67" s="25"/>
      <c r="Z67" s="27">
        <v>1374250110</v>
      </c>
    </row>
    <row r="68" spans="1:26" ht="12.75" hidden="1">
      <c r="A68" s="37" t="s">
        <v>31</v>
      </c>
      <c r="B68" s="19">
        <v>198611191</v>
      </c>
      <c r="C68" s="19"/>
      <c r="D68" s="20">
        <v>234508436</v>
      </c>
      <c r="E68" s="21">
        <v>234508436</v>
      </c>
      <c r="F68" s="21">
        <v>26471952</v>
      </c>
      <c r="G68" s="21">
        <v>14386771</v>
      </c>
      <c r="H68" s="21">
        <v>16029568</v>
      </c>
      <c r="I68" s="21">
        <v>56888291</v>
      </c>
      <c r="J68" s="21">
        <v>16243823</v>
      </c>
      <c r="K68" s="21">
        <v>14876306</v>
      </c>
      <c r="L68" s="21">
        <v>14876306</v>
      </c>
      <c r="M68" s="21">
        <v>45996435</v>
      </c>
      <c r="N68" s="21"/>
      <c r="O68" s="21"/>
      <c r="P68" s="21"/>
      <c r="Q68" s="21"/>
      <c r="R68" s="21"/>
      <c r="S68" s="21"/>
      <c r="T68" s="21"/>
      <c r="U68" s="21"/>
      <c r="V68" s="21">
        <v>102884726</v>
      </c>
      <c r="W68" s="21">
        <v>130282753</v>
      </c>
      <c r="X68" s="21"/>
      <c r="Y68" s="20"/>
      <c r="Z68" s="23">
        <v>234508436</v>
      </c>
    </row>
    <row r="69" spans="1:26" ht="12.75" hidden="1">
      <c r="A69" s="38" t="s">
        <v>32</v>
      </c>
      <c r="B69" s="19">
        <v>928108613</v>
      </c>
      <c r="C69" s="19"/>
      <c r="D69" s="20">
        <v>1113664347</v>
      </c>
      <c r="E69" s="21">
        <v>1113664347</v>
      </c>
      <c r="F69" s="21">
        <v>90393264</v>
      </c>
      <c r="G69" s="21">
        <v>96268693</v>
      </c>
      <c r="H69" s="21">
        <v>88560887</v>
      </c>
      <c r="I69" s="21">
        <v>275222844</v>
      </c>
      <c r="J69" s="21">
        <v>96268693</v>
      </c>
      <c r="K69" s="21">
        <v>78055641</v>
      </c>
      <c r="L69" s="21">
        <v>75298874</v>
      </c>
      <c r="M69" s="21">
        <v>249623208</v>
      </c>
      <c r="N69" s="21"/>
      <c r="O69" s="21"/>
      <c r="P69" s="21"/>
      <c r="Q69" s="21"/>
      <c r="R69" s="21"/>
      <c r="S69" s="21"/>
      <c r="T69" s="21"/>
      <c r="U69" s="21"/>
      <c r="V69" s="21">
        <v>524846052</v>
      </c>
      <c r="W69" s="21">
        <v>573769969</v>
      </c>
      <c r="X69" s="21"/>
      <c r="Y69" s="20"/>
      <c r="Z69" s="23">
        <v>1113664347</v>
      </c>
    </row>
    <row r="70" spans="1:26" ht="12.75" hidden="1">
      <c r="A70" s="39" t="s">
        <v>103</v>
      </c>
      <c r="B70" s="19">
        <v>562390073</v>
      </c>
      <c r="C70" s="19"/>
      <c r="D70" s="20">
        <v>671564376</v>
      </c>
      <c r="E70" s="21">
        <v>671564376</v>
      </c>
      <c r="F70" s="21">
        <v>55007726</v>
      </c>
      <c r="G70" s="21">
        <v>58309377</v>
      </c>
      <c r="H70" s="21">
        <v>55651534</v>
      </c>
      <c r="I70" s="21">
        <v>168968637</v>
      </c>
      <c r="J70" s="21">
        <v>58309377</v>
      </c>
      <c r="K70" s="21">
        <v>45536589</v>
      </c>
      <c r="L70" s="21">
        <v>42779822</v>
      </c>
      <c r="M70" s="21">
        <v>146625788</v>
      </c>
      <c r="N70" s="21"/>
      <c r="O70" s="21"/>
      <c r="P70" s="21"/>
      <c r="Q70" s="21"/>
      <c r="R70" s="21"/>
      <c r="S70" s="21"/>
      <c r="T70" s="21"/>
      <c r="U70" s="21"/>
      <c r="V70" s="21">
        <v>315594425</v>
      </c>
      <c r="W70" s="21">
        <v>328888888</v>
      </c>
      <c r="X70" s="21"/>
      <c r="Y70" s="20"/>
      <c r="Z70" s="23">
        <v>671564376</v>
      </c>
    </row>
    <row r="71" spans="1:26" ht="12.75" hidden="1">
      <c r="A71" s="39" t="s">
        <v>104</v>
      </c>
      <c r="B71" s="19">
        <v>273949847</v>
      </c>
      <c r="C71" s="19"/>
      <c r="D71" s="20">
        <v>321343801</v>
      </c>
      <c r="E71" s="21">
        <v>321343801</v>
      </c>
      <c r="F71" s="21">
        <v>25681758</v>
      </c>
      <c r="G71" s="21">
        <v>26156218</v>
      </c>
      <c r="H71" s="21">
        <v>23648538</v>
      </c>
      <c r="I71" s="21">
        <v>75486514</v>
      </c>
      <c r="J71" s="21">
        <v>26156218</v>
      </c>
      <c r="K71" s="21">
        <v>23364978</v>
      </c>
      <c r="L71" s="21">
        <v>23364978</v>
      </c>
      <c r="M71" s="21">
        <v>72886174</v>
      </c>
      <c r="N71" s="21"/>
      <c r="O71" s="21"/>
      <c r="P71" s="21"/>
      <c r="Q71" s="21"/>
      <c r="R71" s="21"/>
      <c r="S71" s="21"/>
      <c r="T71" s="21"/>
      <c r="U71" s="21"/>
      <c r="V71" s="21">
        <v>148372688</v>
      </c>
      <c r="W71" s="21">
        <v>184677135</v>
      </c>
      <c r="X71" s="21"/>
      <c r="Y71" s="20"/>
      <c r="Z71" s="23">
        <v>321343801</v>
      </c>
    </row>
    <row r="72" spans="1:26" ht="12.75" hidden="1">
      <c r="A72" s="39" t="s">
        <v>105</v>
      </c>
      <c r="B72" s="19">
        <v>37848632</v>
      </c>
      <c r="C72" s="19"/>
      <c r="D72" s="20">
        <v>55973228</v>
      </c>
      <c r="E72" s="21">
        <v>55973228</v>
      </c>
      <c r="F72" s="21">
        <v>4586527</v>
      </c>
      <c r="G72" s="21">
        <v>4274485</v>
      </c>
      <c r="H72" s="21">
        <v>4312595</v>
      </c>
      <c r="I72" s="21">
        <v>13173607</v>
      </c>
      <c r="J72" s="21">
        <v>4274485</v>
      </c>
      <c r="K72" s="21">
        <v>4164436</v>
      </c>
      <c r="L72" s="21">
        <v>4164436</v>
      </c>
      <c r="M72" s="21">
        <v>12603357</v>
      </c>
      <c r="N72" s="21"/>
      <c r="O72" s="21"/>
      <c r="P72" s="21"/>
      <c r="Q72" s="21"/>
      <c r="R72" s="21"/>
      <c r="S72" s="21"/>
      <c r="T72" s="21"/>
      <c r="U72" s="21"/>
      <c r="V72" s="21">
        <v>25776964</v>
      </c>
      <c r="W72" s="21">
        <v>27986616</v>
      </c>
      <c r="X72" s="21"/>
      <c r="Y72" s="20"/>
      <c r="Z72" s="23">
        <v>55973228</v>
      </c>
    </row>
    <row r="73" spans="1:26" ht="12.75" hidden="1">
      <c r="A73" s="39" t="s">
        <v>106</v>
      </c>
      <c r="B73" s="19">
        <v>53920061</v>
      </c>
      <c r="C73" s="19"/>
      <c r="D73" s="20">
        <v>61648326</v>
      </c>
      <c r="E73" s="21">
        <v>61648326</v>
      </c>
      <c r="F73" s="21">
        <v>5117253</v>
      </c>
      <c r="G73" s="21">
        <v>7528613</v>
      </c>
      <c r="H73" s="21">
        <v>4948220</v>
      </c>
      <c r="I73" s="21">
        <v>17594086</v>
      </c>
      <c r="J73" s="21">
        <v>7528613</v>
      </c>
      <c r="K73" s="21">
        <v>4989638</v>
      </c>
      <c r="L73" s="21">
        <v>4989638</v>
      </c>
      <c r="M73" s="21">
        <v>17507889</v>
      </c>
      <c r="N73" s="21"/>
      <c r="O73" s="21"/>
      <c r="P73" s="21"/>
      <c r="Q73" s="21"/>
      <c r="R73" s="21"/>
      <c r="S73" s="21"/>
      <c r="T73" s="21"/>
      <c r="U73" s="21"/>
      <c r="V73" s="21">
        <v>35101975</v>
      </c>
      <c r="W73" s="21">
        <v>30824166</v>
      </c>
      <c r="X73" s="21"/>
      <c r="Y73" s="20"/>
      <c r="Z73" s="23">
        <v>61648326</v>
      </c>
    </row>
    <row r="74" spans="1:26" ht="12.75" hidden="1">
      <c r="A74" s="39" t="s">
        <v>107</v>
      </c>
      <c r="B74" s="19"/>
      <c r="C74" s="19"/>
      <c r="D74" s="20">
        <v>3134616</v>
      </c>
      <c r="E74" s="21">
        <v>3134616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1393164</v>
      </c>
      <c r="X74" s="21"/>
      <c r="Y74" s="20"/>
      <c r="Z74" s="23">
        <v>3134616</v>
      </c>
    </row>
    <row r="75" spans="1:26" ht="12.75" hidden="1">
      <c r="A75" s="40" t="s">
        <v>110</v>
      </c>
      <c r="B75" s="28">
        <v>25657785</v>
      </c>
      <c r="C75" s="28"/>
      <c r="D75" s="29">
        <v>26077327</v>
      </c>
      <c r="E75" s="30">
        <v>26077327</v>
      </c>
      <c r="F75" s="30">
        <v>2523942</v>
      </c>
      <c r="G75" s="30">
        <v>2211522</v>
      </c>
      <c r="H75" s="30">
        <v>2566308</v>
      </c>
      <c r="I75" s="30">
        <v>7301772</v>
      </c>
      <c r="J75" s="30">
        <v>3711602</v>
      </c>
      <c r="K75" s="30">
        <v>2730362</v>
      </c>
      <c r="L75" s="30">
        <v>2730362</v>
      </c>
      <c r="M75" s="30">
        <v>9172326</v>
      </c>
      <c r="N75" s="30"/>
      <c r="O75" s="30"/>
      <c r="P75" s="30"/>
      <c r="Q75" s="30"/>
      <c r="R75" s="30"/>
      <c r="S75" s="30"/>
      <c r="T75" s="30"/>
      <c r="U75" s="30"/>
      <c r="V75" s="30">
        <v>16474098</v>
      </c>
      <c r="W75" s="30">
        <v>13038666</v>
      </c>
      <c r="X75" s="30"/>
      <c r="Y75" s="29"/>
      <c r="Z75" s="31">
        <v>26077327</v>
      </c>
    </row>
    <row r="76" spans="1:26" ht="12.75" hidden="1">
      <c r="A76" s="42" t="s">
        <v>288</v>
      </c>
      <c r="B76" s="32">
        <v>953766398</v>
      </c>
      <c r="C76" s="32"/>
      <c r="D76" s="33">
        <v>1236825096</v>
      </c>
      <c r="E76" s="34">
        <v>1236825096</v>
      </c>
      <c r="F76" s="34">
        <v>70185704</v>
      </c>
      <c r="G76" s="34">
        <v>82140192</v>
      </c>
      <c r="H76" s="34">
        <v>100955206</v>
      </c>
      <c r="I76" s="34">
        <v>253281102</v>
      </c>
      <c r="J76" s="34">
        <v>97690917</v>
      </c>
      <c r="K76" s="34">
        <v>97510771</v>
      </c>
      <c r="L76" s="34">
        <v>80555429</v>
      </c>
      <c r="M76" s="34">
        <v>275757117</v>
      </c>
      <c r="N76" s="34"/>
      <c r="O76" s="34"/>
      <c r="P76" s="34"/>
      <c r="Q76" s="34"/>
      <c r="R76" s="34"/>
      <c r="S76" s="34"/>
      <c r="T76" s="34"/>
      <c r="U76" s="34"/>
      <c r="V76" s="34">
        <v>529038219</v>
      </c>
      <c r="W76" s="34">
        <v>645382241</v>
      </c>
      <c r="X76" s="34"/>
      <c r="Y76" s="33"/>
      <c r="Z76" s="35">
        <v>1236825096</v>
      </c>
    </row>
    <row r="77" spans="1:26" ht="12.75" hidden="1">
      <c r="A77" s="37" t="s">
        <v>31</v>
      </c>
      <c r="B77" s="19"/>
      <c r="C77" s="19"/>
      <c r="D77" s="20">
        <v>211057595</v>
      </c>
      <c r="E77" s="21">
        <v>211057595</v>
      </c>
      <c r="F77" s="21">
        <v>11466008</v>
      </c>
      <c r="G77" s="21">
        <v>17902666</v>
      </c>
      <c r="H77" s="21">
        <v>12987965</v>
      </c>
      <c r="I77" s="21">
        <v>42356639</v>
      </c>
      <c r="J77" s="21">
        <v>16308102</v>
      </c>
      <c r="K77" s="21">
        <v>25420943</v>
      </c>
      <c r="L77" s="21">
        <v>15078337</v>
      </c>
      <c r="M77" s="21">
        <v>56807382</v>
      </c>
      <c r="N77" s="21"/>
      <c r="O77" s="21"/>
      <c r="P77" s="21"/>
      <c r="Q77" s="21"/>
      <c r="R77" s="21"/>
      <c r="S77" s="21"/>
      <c r="T77" s="21"/>
      <c r="U77" s="21"/>
      <c r="V77" s="21">
        <v>99164021</v>
      </c>
      <c r="W77" s="21">
        <v>117254480</v>
      </c>
      <c r="X77" s="21"/>
      <c r="Y77" s="20"/>
      <c r="Z77" s="23">
        <v>211057595</v>
      </c>
    </row>
    <row r="78" spans="1:26" ht="12.75" hidden="1">
      <c r="A78" s="38" t="s">
        <v>32</v>
      </c>
      <c r="B78" s="19">
        <v>928108613</v>
      </c>
      <c r="C78" s="19"/>
      <c r="D78" s="20">
        <v>1002297901</v>
      </c>
      <c r="E78" s="21">
        <v>1002297901</v>
      </c>
      <c r="F78" s="21">
        <v>58118831</v>
      </c>
      <c r="G78" s="21">
        <v>63730969</v>
      </c>
      <c r="H78" s="21">
        <v>87323403</v>
      </c>
      <c r="I78" s="21">
        <v>209173203</v>
      </c>
      <c r="J78" s="21">
        <v>80972995</v>
      </c>
      <c r="K78" s="21">
        <v>70976828</v>
      </c>
      <c r="L78" s="21">
        <v>65071325</v>
      </c>
      <c r="M78" s="21">
        <v>217021148</v>
      </c>
      <c r="N78" s="21"/>
      <c r="O78" s="21"/>
      <c r="P78" s="21"/>
      <c r="Q78" s="21"/>
      <c r="R78" s="21"/>
      <c r="S78" s="21"/>
      <c r="T78" s="21"/>
      <c r="U78" s="21"/>
      <c r="V78" s="21">
        <v>426194351</v>
      </c>
      <c r="W78" s="21">
        <v>516392961</v>
      </c>
      <c r="X78" s="21"/>
      <c r="Y78" s="20"/>
      <c r="Z78" s="23">
        <v>1002297901</v>
      </c>
    </row>
    <row r="79" spans="1:26" ht="12.75" hidden="1">
      <c r="A79" s="39" t="s">
        <v>103</v>
      </c>
      <c r="B79" s="19">
        <v>562390073</v>
      </c>
      <c r="C79" s="19"/>
      <c r="D79" s="20">
        <v>604407938</v>
      </c>
      <c r="E79" s="21">
        <v>604407938</v>
      </c>
      <c r="F79" s="21">
        <v>22809322</v>
      </c>
      <c r="G79" s="21">
        <v>33656237</v>
      </c>
      <c r="H79" s="21">
        <v>56890331</v>
      </c>
      <c r="I79" s="21">
        <v>113355890</v>
      </c>
      <c r="J79" s="21">
        <v>37863775</v>
      </c>
      <c r="K79" s="21">
        <v>29781510</v>
      </c>
      <c r="L79" s="21">
        <v>29129333</v>
      </c>
      <c r="M79" s="21">
        <v>96774618</v>
      </c>
      <c r="N79" s="21"/>
      <c r="O79" s="21"/>
      <c r="P79" s="21"/>
      <c r="Q79" s="21"/>
      <c r="R79" s="21"/>
      <c r="S79" s="21"/>
      <c r="T79" s="21"/>
      <c r="U79" s="21"/>
      <c r="V79" s="21">
        <v>210130508</v>
      </c>
      <c r="W79" s="21">
        <v>296000000</v>
      </c>
      <c r="X79" s="21"/>
      <c r="Y79" s="20"/>
      <c r="Z79" s="23">
        <v>604407938</v>
      </c>
    </row>
    <row r="80" spans="1:26" ht="12.75" hidden="1">
      <c r="A80" s="39" t="s">
        <v>104</v>
      </c>
      <c r="B80" s="19">
        <v>273949847</v>
      </c>
      <c r="C80" s="19"/>
      <c r="D80" s="20">
        <v>289209421</v>
      </c>
      <c r="E80" s="21">
        <v>289209421</v>
      </c>
      <c r="F80" s="21">
        <v>18770096</v>
      </c>
      <c r="G80" s="21">
        <v>19294121</v>
      </c>
      <c r="H80" s="21">
        <v>21167261</v>
      </c>
      <c r="I80" s="21">
        <v>59231478</v>
      </c>
      <c r="J80" s="21">
        <v>19619210</v>
      </c>
      <c r="K80" s="21">
        <v>22148386</v>
      </c>
      <c r="L80" s="21">
        <v>19566670</v>
      </c>
      <c r="M80" s="21">
        <v>61334266</v>
      </c>
      <c r="N80" s="21"/>
      <c r="O80" s="21"/>
      <c r="P80" s="21"/>
      <c r="Q80" s="21"/>
      <c r="R80" s="21"/>
      <c r="S80" s="21"/>
      <c r="T80" s="21"/>
      <c r="U80" s="21"/>
      <c r="V80" s="21">
        <v>120565744</v>
      </c>
      <c r="W80" s="21">
        <v>166209421</v>
      </c>
      <c r="X80" s="21"/>
      <c r="Y80" s="20"/>
      <c r="Z80" s="23">
        <v>289209421</v>
      </c>
    </row>
    <row r="81" spans="1:26" ht="12.75" hidden="1">
      <c r="A81" s="39" t="s">
        <v>105</v>
      </c>
      <c r="B81" s="19">
        <v>37848632</v>
      </c>
      <c r="C81" s="19"/>
      <c r="D81" s="20">
        <v>50375904</v>
      </c>
      <c r="E81" s="21">
        <v>50375904</v>
      </c>
      <c r="F81" s="21">
        <v>2788850</v>
      </c>
      <c r="G81" s="21">
        <v>3063789</v>
      </c>
      <c r="H81" s="21">
        <v>3128596</v>
      </c>
      <c r="I81" s="21">
        <v>8981235</v>
      </c>
      <c r="J81" s="21">
        <v>2981245</v>
      </c>
      <c r="K81" s="21">
        <v>3087852</v>
      </c>
      <c r="L81" s="21">
        <v>2684690</v>
      </c>
      <c r="M81" s="21">
        <v>8753787</v>
      </c>
      <c r="N81" s="21"/>
      <c r="O81" s="21"/>
      <c r="P81" s="21"/>
      <c r="Q81" s="21"/>
      <c r="R81" s="21"/>
      <c r="S81" s="21"/>
      <c r="T81" s="21"/>
      <c r="U81" s="21"/>
      <c r="V81" s="21">
        <v>17735022</v>
      </c>
      <c r="W81" s="21">
        <v>25187952</v>
      </c>
      <c r="X81" s="21"/>
      <c r="Y81" s="20"/>
      <c r="Z81" s="23">
        <v>50375904</v>
      </c>
    </row>
    <row r="82" spans="1:26" ht="12.75" hidden="1">
      <c r="A82" s="39" t="s">
        <v>106</v>
      </c>
      <c r="B82" s="19">
        <v>53920061</v>
      </c>
      <c r="C82" s="19"/>
      <c r="D82" s="20">
        <v>55483488</v>
      </c>
      <c r="E82" s="21">
        <v>55483488</v>
      </c>
      <c r="F82" s="21">
        <v>3163159</v>
      </c>
      <c r="G82" s="21">
        <v>3594962</v>
      </c>
      <c r="H82" s="21">
        <v>3371462</v>
      </c>
      <c r="I82" s="21">
        <v>10129583</v>
      </c>
      <c r="J82" s="21">
        <v>3184558</v>
      </c>
      <c r="K82" s="21">
        <v>3517019</v>
      </c>
      <c r="L82" s="21">
        <v>2989547</v>
      </c>
      <c r="M82" s="21">
        <v>9691124</v>
      </c>
      <c r="N82" s="21"/>
      <c r="O82" s="21"/>
      <c r="P82" s="21"/>
      <c r="Q82" s="21"/>
      <c r="R82" s="21"/>
      <c r="S82" s="21"/>
      <c r="T82" s="21"/>
      <c r="U82" s="21"/>
      <c r="V82" s="21">
        <v>19820707</v>
      </c>
      <c r="W82" s="21">
        <v>27741744</v>
      </c>
      <c r="X82" s="21"/>
      <c r="Y82" s="20"/>
      <c r="Z82" s="23">
        <v>55483488</v>
      </c>
    </row>
    <row r="83" spans="1:26" ht="12.75" hidden="1">
      <c r="A83" s="39" t="s">
        <v>107</v>
      </c>
      <c r="B83" s="19"/>
      <c r="C83" s="19"/>
      <c r="D83" s="20">
        <v>2821150</v>
      </c>
      <c r="E83" s="21">
        <v>2821150</v>
      </c>
      <c r="F83" s="21">
        <v>10587404</v>
      </c>
      <c r="G83" s="21">
        <v>4121860</v>
      </c>
      <c r="H83" s="21">
        <v>2765753</v>
      </c>
      <c r="I83" s="21">
        <v>17475017</v>
      </c>
      <c r="J83" s="21">
        <v>17324207</v>
      </c>
      <c r="K83" s="21">
        <v>12442061</v>
      </c>
      <c r="L83" s="21">
        <v>10701085</v>
      </c>
      <c r="M83" s="21">
        <v>40467353</v>
      </c>
      <c r="N83" s="21"/>
      <c r="O83" s="21"/>
      <c r="P83" s="21"/>
      <c r="Q83" s="21"/>
      <c r="R83" s="21"/>
      <c r="S83" s="21"/>
      <c r="T83" s="21"/>
      <c r="U83" s="21"/>
      <c r="V83" s="21">
        <v>57942370</v>
      </c>
      <c r="W83" s="21">
        <v>1253844</v>
      </c>
      <c r="X83" s="21"/>
      <c r="Y83" s="20"/>
      <c r="Z83" s="23">
        <v>2821150</v>
      </c>
    </row>
    <row r="84" spans="1:26" ht="12.75" hidden="1">
      <c r="A84" s="40" t="s">
        <v>110</v>
      </c>
      <c r="B84" s="28">
        <v>25657785</v>
      </c>
      <c r="C84" s="28"/>
      <c r="D84" s="29">
        <v>23469600</v>
      </c>
      <c r="E84" s="30">
        <v>23469600</v>
      </c>
      <c r="F84" s="30">
        <v>600865</v>
      </c>
      <c r="G84" s="30">
        <v>506557</v>
      </c>
      <c r="H84" s="30">
        <v>643838</v>
      </c>
      <c r="I84" s="30">
        <v>1751260</v>
      </c>
      <c r="J84" s="30">
        <v>409820</v>
      </c>
      <c r="K84" s="30">
        <v>1113000</v>
      </c>
      <c r="L84" s="30">
        <v>405767</v>
      </c>
      <c r="M84" s="30">
        <v>1928587</v>
      </c>
      <c r="N84" s="30"/>
      <c r="O84" s="30"/>
      <c r="P84" s="30"/>
      <c r="Q84" s="30"/>
      <c r="R84" s="30"/>
      <c r="S84" s="30"/>
      <c r="T84" s="30"/>
      <c r="U84" s="30"/>
      <c r="V84" s="30">
        <v>3679847</v>
      </c>
      <c r="W84" s="30">
        <v>11734800</v>
      </c>
      <c r="X84" s="30"/>
      <c r="Y84" s="29"/>
      <c r="Z84" s="31">
        <v>23469600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86311670</v>
      </c>
      <c r="F5" s="358">
        <f t="shared" si="0"/>
        <v>86311670</v>
      </c>
      <c r="G5" s="358">
        <f t="shared" si="0"/>
        <v>2191328</v>
      </c>
      <c r="H5" s="356">
        <f t="shared" si="0"/>
        <v>0</v>
      </c>
      <c r="I5" s="356">
        <f t="shared" si="0"/>
        <v>410550</v>
      </c>
      <c r="J5" s="358">
        <f t="shared" si="0"/>
        <v>2601878</v>
      </c>
      <c r="K5" s="358">
        <f t="shared" si="0"/>
        <v>4994940</v>
      </c>
      <c r="L5" s="356">
        <f t="shared" si="0"/>
        <v>695819</v>
      </c>
      <c r="M5" s="356">
        <f t="shared" si="0"/>
        <v>1282654</v>
      </c>
      <c r="N5" s="358">
        <f t="shared" si="0"/>
        <v>6973413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9575291</v>
      </c>
      <c r="X5" s="356">
        <f t="shared" si="0"/>
        <v>43155837</v>
      </c>
      <c r="Y5" s="358">
        <f t="shared" si="0"/>
        <v>-33580546</v>
      </c>
      <c r="Z5" s="359">
        <f>+IF(X5&lt;&gt;0,+(Y5/X5)*100,0)</f>
        <v>-77.81229222827957</v>
      </c>
      <c r="AA5" s="360">
        <f>+AA6+AA8+AA11+AA13+AA15</f>
        <v>86311670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35591069</v>
      </c>
      <c r="F6" s="59">
        <f t="shared" si="1"/>
        <v>35591069</v>
      </c>
      <c r="G6" s="59">
        <f t="shared" si="1"/>
        <v>2191328</v>
      </c>
      <c r="H6" s="60">
        <f t="shared" si="1"/>
        <v>0</v>
      </c>
      <c r="I6" s="60">
        <f t="shared" si="1"/>
        <v>410550</v>
      </c>
      <c r="J6" s="59">
        <f t="shared" si="1"/>
        <v>2601878</v>
      </c>
      <c r="K6" s="59">
        <f t="shared" si="1"/>
        <v>4170761</v>
      </c>
      <c r="L6" s="60">
        <f t="shared" si="1"/>
        <v>695819</v>
      </c>
      <c r="M6" s="60">
        <f t="shared" si="1"/>
        <v>1282654</v>
      </c>
      <c r="N6" s="59">
        <f t="shared" si="1"/>
        <v>6149234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8751112</v>
      </c>
      <c r="X6" s="60">
        <f t="shared" si="1"/>
        <v>17795535</v>
      </c>
      <c r="Y6" s="59">
        <f t="shared" si="1"/>
        <v>-9044423</v>
      </c>
      <c r="Z6" s="61">
        <f>+IF(X6&lt;&gt;0,+(Y6/X6)*100,0)</f>
        <v>-50.82411402635548</v>
      </c>
      <c r="AA6" s="62">
        <f t="shared" si="1"/>
        <v>35591069</v>
      </c>
    </row>
    <row r="7" spans="1:27" ht="12.75">
      <c r="A7" s="291" t="s">
        <v>230</v>
      </c>
      <c r="B7" s="142"/>
      <c r="C7" s="60"/>
      <c r="D7" s="340"/>
      <c r="E7" s="60">
        <v>35591069</v>
      </c>
      <c r="F7" s="59">
        <v>35591069</v>
      </c>
      <c r="G7" s="59">
        <v>2191328</v>
      </c>
      <c r="H7" s="60"/>
      <c r="I7" s="60">
        <v>410550</v>
      </c>
      <c r="J7" s="59">
        <v>2601878</v>
      </c>
      <c r="K7" s="59">
        <v>4170761</v>
      </c>
      <c r="L7" s="60">
        <v>695819</v>
      </c>
      <c r="M7" s="60">
        <v>1282654</v>
      </c>
      <c r="N7" s="59">
        <v>6149234</v>
      </c>
      <c r="O7" s="59"/>
      <c r="P7" s="60"/>
      <c r="Q7" s="60"/>
      <c r="R7" s="59"/>
      <c r="S7" s="59"/>
      <c r="T7" s="60"/>
      <c r="U7" s="60"/>
      <c r="V7" s="59"/>
      <c r="W7" s="59">
        <v>8751112</v>
      </c>
      <c r="X7" s="60">
        <v>17795535</v>
      </c>
      <c r="Y7" s="59">
        <v>-9044423</v>
      </c>
      <c r="Z7" s="61">
        <v>-50.82</v>
      </c>
      <c r="AA7" s="62">
        <v>35591069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20486053</v>
      </c>
      <c r="F8" s="59">
        <f t="shared" si="2"/>
        <v>20486053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10243027</v>
      </c>
      <c r="Y8" s="59">
        <f t="shared" si="2"/>
        <v>-10243027</v>
      </c>
      <c r="Z8" s="61">
        <f>+IF(X8&lt;&gt;0,+(Y8/X8)*100,0)</f>
        <v>-100</v>
      </c>
      <c r="AA8" s="62">
        <f>SUM(AA9:AA10)</f>
        <v>20486053</v>
      </c>
    </row>
    <row r="9" spans="1:27" ht="12.75">
      <c r="A9" s="291" t="s">
        <v>231</v>
      </c>
      <c r="B9" s="142"/>
      <c r="C9" s="60"/>
      <c r="D9" s="340"/>
      <c r="E9" s="60">
        <v>20486053</v>
      </c>
      <c r="F9" s="59">
        <v>20486053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10243027</v>
      </c>
      <c r="Y9" s="59">
        <v>-10243027</v>
      </c>
      <c r="Z9" s="61">
        <v>-100</v>
      </c>
      <c r="AA9" s="62">
        <v>20486053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9784835</v>
      </c>
      <c r="F11" s="364">
        <f t="shared" si="3"/>
        <v>9784835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4892418</v>
      </c>
      <c r="Y11" s="364">
        <f t="shared" si="3"/>
        <v>-4892418</v>
      </c>
      <c r="Z11" s="365">
        <f>+IF(X11&lt;&gt;0,+(Y11/X11)*100,0)</f>
        <v>-100</v>
      </c>
      <c r="AA11" s="366">
        <f t="shared" si="3"/>
        <v>9784835</v>
      </c>
    </row>
    <row r="12" spans="1:27" ht="12.75">
      <c r="A12" s="291" t="s">
        <v>233</v>
      </c>
      <c r="B12" s="136"/>
      <c r="C12" s="60"/>
      <c r="D12" s="340"/>
      <c r="E12" s="60">
        <v>9784835</v>
      </c>
      <c r="F12" s="59">
        <v>9784835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4892418</v>
      </c>
      <c r="Y12" s="59">
        <v>-4892418</v>
      </c>
      <c r="Z12" s="61">
        <v>-100</v>
      </c>
      <c r="AA12" s="62">
        <v>9784835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2955915</v>
      </c>
      <c r="F13" s="342">
        <f t="shared" si="4"/>
        <v>2955915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824179</v>
      </c>
      <c r="L13" s="275">
        <f t="shared" si="4"/>
        <v>0</v>
      </c>
      <c r="M13" s="275">
        <f t="shared" si="4"/>
        <v>0</v>
      </c>
      <c r="N13" s="342">
        <f t="shared" si="4"/>
        <v>824179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824179</v>
      </c>
      <c r="X13" s="275">
        <f t="shared" si="4"/>
        <v>1477958</v>
      </c>
      <c r="Y13" s="342">
        <f t="shared" si="4"/>
        <v>-653779</v>
      </c>
      <c r="Z13" s="335">
        <f>+IF(X13&lt;&gt;0,+(Y13/X13)*100,0)</f>
        <v>-44.23528950078419</v>
      </c>
      <c r="AA13" s="273">
        <f t="shared" si="4"/>
        <v>2955915</v>
      </c>
    </row>
    <row r="14" spans="1:27" ht="12.75">
      <c r="A14" s="291" t="s">
        <v>234</v>
      </c>
      <c r="B14" s="136"/>
      <c r="C14" s="60"/>
      <c r="D14" s="340"/>
      <c r="E14" s="60">
        <v>2955915</v>
      </c>
      <c r="F14" s="59">
        <v>2955915</v>
      </c>
      <c r="G14" s="59"/>
      <c r="H14" s="60"/>
      <c r="I14" s="60"/>
      <c r="J14" s="59"/>
      <c r="K14" s="59">
        <v>824179</v>
      </c>
      <c r="L14" s="60"/>
      <c r="M14" s="60"/>
      <c r="N14" s="59">
        <v>824179</v>
      </c>
      <c r="O14" s="59"/>
      <c r="P14" s="60"/>
      <c r="Q14" s="60"/>
      <c r="R14" s="59"/>
      <c r="S14" s="59"/>
      <c r="T14" s="60"/>
      <c r="U14" s="60"/>
      <c r="V14" s="59"/>
      <c r="W14" s="59">
        <v>824179</v>
      </c>
      <c r="X14" s="60">
        <v>1477958</v>
      </c>
      <c r="Y14" s="59">
        <v>-653779</v>
      </c>
      <c r="Z14" s="61">
        <v>-44.24</v>
      </c>
      <c r="AA14" s="62">
        <v>2955915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17493798</v>
      </c>
      <c r="F15" s="59">
        <f t="shared" si="5"/>
        <v>17493798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8746899</v>
      </c>
      <c r="Y15" s="59">
        <f t="shared" si="5"/>
        <v>-8746899</v>
      </c>
      <c r="Z15" s="61">
        <f>+IF(X15&lt;&gt;0,+(Y15/X15)*100,0)</f>
        <v>-100</v>
      </c>
      <c r="AA15" s="62">
        <f>SUM(AA16:AA20)</f>
        <v>17493798</v>
      </c>
    </row>
    <row r="16" spans="1:27" ht="12.75">
      <c r="A16" s="291" t="s">
        <v>235</v>
      </c>
      <c r="B16" s="300"/>
      <c r="C16" s="60"/>
      <c r="D16" s="340"/>
      <c r="E16" s="60">
        <v>17493798</v>
      </c>
      <c r="F16" s="59">
        <v>17493798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8746899</v>
      </c>
      <c r="Y16" s="59">
        <v>-8746899</v>
      </c>
      <c r="Z16" s="61">
        <v>-100</v>
      </c>
      <c r="AA16" s="62">
        <v>17493798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4512789</v>
      </c>
      <c r="F22" s="345">
        <f t="shared" si="6"/>
        <v>4512789</v>
      </c>
      <c r="G22" s="345">
        <f t="shared" si="6"/>
        <v>2863513</v>
      </c>
      <c r="H22" s="343">
        <f t="shared" si="6"/>
        <v>0</v>
      </c>
      <c r="I22" s="343">
        <f t="shared" si="6"/>
        <v>785190</v>
      </c>
      <c r="J22" s="345">
        <f t="shared" si="6"/>
        <v>3648703</v>
      </c>
      <c r="K22" s="345">
        <f t="shared" si="6"/>
        <v>1609795</v>
      </c>
      <c r="L22" s="343">
        <f t="shared" si="6"/>
        <v>4337009</v>
      </c>
      <c r="M22" s="343">
        <f t="shared" si="6"/>
        <v>0</v>
      </c>
      <c r="N22" s="345">
        <f t="shared" si="6"/>
        <v>5946804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9595507</v>
      </c>
      <c r="X22" s="343">
        <f t="shared" si="6"/>
        <v>2256395</v>
      </c>
      <c r="Y22" s="345">
        <f t="shared" si="6"/>
        <v>7339112</v>
      </c>
      <c r="Z22" s="336">
        <f>+IF(X22&lt;&gt;0,+(Y22/X22)*100,0)</f>
        <v>325.2582991896366</v>
      </c>
      <c r="AA22" s="350">
        <f>SUM(AA23:AA32)</f>
        <v>4512789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>
        <v>2863513</v>
      </c>
      <c r="H24" s="60"/>
      <c r="I24" s="60">
        <v>785190</v>
      </c>
      <c r="J24" s="59">
        <v>3648703</v>
      </c>
      <c r="K24" s="59">
        <v>1609795</v>
      </c>
      <c r="L24" s="60">
        <v>4337009</v>
      </c>
      <c r="M24" s="60"/>
      <c r="N24" s="59">
        <v>5946804</v>
      </c>
      <c r="O24" s="59"/>
      <c r="P24" s="60"/>
      <c r="Q24" s="60"/>
      <c r="R24" s="59"/>
      <c r="S24" s="59"/>
      <c r="T24" s="60"/>
      <c r="U24" s="60"/>
      <c r="V24" s="59"/>
      <c r="W24" s="59">
        <v>9595507</v>
      </c>
      <c r="X24" s="60"/>
      <c r="Y24" s="59">
        <v>9595507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4512789</v>
      </c>
      <c r="F25" s="59">
        <v>4512789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2256395</v>
      </c>
      <c r="Y25" s="59">
        <v>-2256395</v>
      </c>
      <c r="Z25" s="61">
        <v>-100</v>
      </c>
      <c r="AA25" s="62">
        <v>4512789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10777345</v>
      </c>
      <c r="F40" s="345">
        <f t="shared" si="9"/>
        <v>10777345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5388674</v>
      </c>
      <c r="Y40" s="345">
        <f t="shared" si="9"/>
        <v>-5388674</v>
      </c>
      <c r="Z40" s="336">
        <f>+IF(X40&lt;&gt;0,+(Y40/X40)*100,0)</f>
        <v>-100</v>
      </c>
      <c r="AA40" s="350">
        <f>SUM(AA41:AA49)</f>
        <v>10777345</v>
      </c>
    </row>
    <row r="41" spans="1:27" ht="12.75">
      <c r="A41" s="361" t="s">
        <v>249</v>
      </c>
      <c r="B41" s="142"/>
      <c r="C41" s="362"/>
      <c r="D41" s="363"/>
      <c r="E41" s="362">
        <v>4469221</v>
      </c>
      <c r="F41" s="364">
        <v>4469221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2234611</v>
      </c>
      <c r="Y41" s="364">
        <v>-2234611</v>
      </c>
      <c r="Z41" s="365">
        <v>-100</v>
      </c>
      <c r="AA41" s="366">
        <v>4469221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3678927</v>
      </c>
      <c r="F44" s="53">
        <v>3678927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1839464</v>
      </c>
      <c r="Y44" s="53">
        <v>-1839464</v>
      </c>
      <c r="Z44" s="94">
        <v>-100</v>
      </c>
      <c r="AA44" s="95">
        <v>3678927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2629197</v>
      </c>
      <c r="F49" s="53">
        <v>2629197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1314599</v>
      </c>
      <c r="Y49" s="53">
        <v>-1314599</v>
      </c>
      <c r="Z49" s="94">
        <v>-100</v>
      </c>
      <c r="AA49" s="95">
        <v>2629197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101601804</v>
      </c>
      <c r="F60" s="264">
        <f t="shared" si="14"/>
        <v>101601804</v>
      </c>
      <c r="G60" s="264">
        <f t="shared" si="14"/>
        <v>5054841</v>
      </c>
      <c r="H60" s="219">
        <f t="shared" si="14"/>
        <v>0</v>
      </c>
      <c r="I60" s="219">
        <f t="shared" si="14"/>
        <v>1195740</v>
      </c>
      <c r="J60" s="264">
        <f t="shared" si="14"/>
        <v>6250581</v>
      </c>
      <c r="K60" s="264">
        <f t="shared" si="14"/>
        <v>6604735</v>
      </c>
      <c r="L60" s="219">
        <f t="shared" si="14"/>
        <v>5032828</v>
      </c>
      <c r="M60" s="219">
        <f t="shared" si="14"/>
        <v>1282654</v>
      </c>
      <c r="N60" s="264">
        <f t="shared" si="14"/>
        <v>12920217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19170798</v>
      </c>
      <c r="X60" s="219">
        <f t="shared" si="14"/>
        <v>50800906</v>
      </c>
      <c r="Y60" s="264">
        <f t="shared" si="14"/>
        <v>-31630108</v>
      </c>
      <c r="Z60" s="337">
        <f>+IF(X60&lt;&gt;0,+(Y60/X60)*100,0)</f>
        <v>-62.26288168955097</v>
      </c>
      <c r="AA60" s="232">
        <f>+AA57+AA54+AA51+AA40+AA37+AA34+AA22+AA5</f>
        <v>101601804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481431025</v>
      </c>
      <c r="D5" s="153">
        <f>SUM(D6:D8)</f>
        <v>0</v>
      </c>
      <c r="E5" s="154">
        <f t="shared" si="0"/>
        <v>408144669</v>
      </c>
      <c r="F5" s="100">
        <f t="shared" si="0"/>
        <v>408144669</v>
      </c>
      <c r="G5" s="100">
        <f t="shared" si="0"/>
        <v>151807291</v>
      </c>
      <c r="H5" s="100">
        <f t="shared" si="0"/>
        <v>45564047</v>
      </c>
      <c r="I5" s="100">
        <f t="shared" si="0"/>
        <v>52164616</v>
      </c>
      <c r="J5" s="100">
        <f t="shared" si="0"/>
        <v>249535954</v>
      </c>
      <c r="K5" s="100">
        <f t="shared" si="0"/>
        <v>59068763</v>
      </c>
      <c r="L5" s="100">
        <f t="shared" si="0"/>
        <v>54471699</v>
      </c>
      <c r="M5" s="100">
        <f t="shared" si="0"/>
        <v>110719222</v>
      </c>
      <c r="N5" s="100">
        <f t="shared" si="0"/>
        <v>224259684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473795638</v>
      </c>
      <c r="X5" s="100">
        <f t="shared" si="0"/>
        <v>211052468</v>
      </c>
      <c r="Y5" s="100">
        <f t="shared" si="0"/>
        <v>262743170</v>
      </c>
      <c r="Z5" s="137">
        <f>+IF(X5&lt;&gt;0,+(Y5/X5)*100,0)</f>
        <v>124.49187279818969</v>
      </c>
      <c r="AA5" s="153">
        <f>SUM(AA6:AA8)</f>
        <v>408144669</v>
      </c>
    </row>
    <row r="6" spans="1:27" ht="12.75">
      <c r="A6" s="138" t="s">
        <v>75</v>
      </c>
      <c r="B6" s="136"/>
      <c r="C6" s="155">
        <v>18291402</v>
      </c>
      <c r="D6" s="155"/>
      <c r="E6" s="156">
        <v>31247348</v>
      </c>
      <c r="F6" s="60">
        <v>31247348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22603946</v>
      </c>
      <c r="Y6" s="60">
        <v>-22603946</v>
      </c>
      <c r="Z6" s="140">
        <v>-100</v>
      </c>
      <c r="AA6" s="155">
        <v>31247348</v>
      </c>
    </row>
    <row r="7" spans="1:27" ht="12.75">
      <c r="A7" s="138" t="s">
        <v>76</v>
      </c>
      <c r="B7" s="136"/>
      <c r="C7" s="157">
        <v>463139623</v>
      </c>
      <c r="D7" s="157"/>
      <c r="E7" s="158">
        <v>376897321</v>
      </c>
      <c r="F7" s="159">
        <v>376897321</v>
      </c>
      <c r="G7" s="159">
        <v>151671717</v>
      </c>
      <c r="H7" s="159">
        <v>45428473</v>
      </c>
      <c r="I7" s="159">
        <v>52029042</v>
      </c>
      <c r="J7" s="159">
        <v>249129232</v>
      </c>
      <c r="K7" s="159">
        <v>58933189</v>
      </c>
      <c r="L7" s="159">
        <v>54471699</v>
      </c>
      <c r="M7" s="159">
        <v>110719222</v>
      </c>
      <c r="N7" s="159">
        <v>224124110</v>
      </c>
      <c r="O7" s="159"/>
      <c r="P7" s="159"/>
      <c r="Q7" s="159"/>
      <c r="R7" s="159"/>
      <c r="S7" s="159"/>
      <c r="T7" s="159"/>
      <c r="U7" s="159"/>
      <c r="V7" s="159"/>
      <c r="W7" s="159">
        <v>473253342</v>
      </c>
      <c r="X7" s="159">
        <v>188448522</v>
      </c>
      <c r="Y7" s="159">
        <v>284804820</v>
      </c>
      <c r="Z7" s="141">
        <v>151.13</v>
      </c>
      <c r="AA7" s="157">
        <v>376897321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135574</v>
      </c>
      <c r="H8" s="60">
        <v>135574</v>
      </c>
      <c r="I8" s="60">
        <v>135574</v>
      </c>
      <c r="J8" s="60">
        <v>406722</v>
      </c>
      <c r="K8" s="60">
        <v>135574</v>
      </c>
      <c r="L8" s="60"/>
      <c r="M8" s="60"/>
      <c r="N8" s="60">
        <v>135574</v>
      </c>
      <c r="O8" s="60"/>
      <c r="P8" s="60"/>
      <c r="Q8" s="60"/>
      <c r="R8" s="60"/>
      <c r="S8" s="60"/>
      <c r="T8" s="60"/>
      <c r="U8" s="60"/>
      <c r="V8" s="60"/>
      <c r="W8" s="60">
        <v>542296</v>
      </c>
      <c r="X8" s="60"/>
      <c r="Y8" s="60">
        <v>542296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41261238</v>
      </c>
      <c r="D9" s="153">
        <f>SUM(D10:D14)</f>
        <v>0</v>
      </c>
      <c r="E9" s="154">
        <f t="shared" si="1"/>
        <v>23475634</v>
      </c>
      <c r="F9" s="100">
        <f t="shared" si="1"/>
        <v>23475634</v>
      </c>
      <c r="G9" s="100">
        <f t="shared" si="1"/>
        <v>293727</v>
      </c>
      <c r="H9" s="100">
        <f t="shared" si="1"/>
        <v>1861215</v>
      </c>
      <c r="I9" s="100">
        <f t="shared" si="1"/>
        <v>1417969</v>
      </c>
      <c r="J9" s="100">
        <f t="shared" si="1"/>
        <v>3572911</v>
      </c>
      <c r="K9" s="100">
        <f t="shared" si="1"/>
        <v>2535923</v>
      </c>
      <c r="L9" s="100">
        <f t="shared" si="1"/>
        <v>3658803</v>
      </c>
      <c r="M9" s="100">
        <f t="shared" si="1"/>
        <v>3658803</v>
      </c>
      <c r="N9" s="100">
        <f t="shared" si="1"/>
        <v>9853529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13426440</v>
      </c>
      <c r="X9" s="100">
        <f t="shared" si="1"/>
        <v>11737818</v>
      </c>
      <c r="Y9" s="100">
        <f t="shared" si="1"/>
        <v>1688622</v>
      </c>
      <c r="Z9" s="137">
        <f>+IF(X9&lt;&gt;0,+(Y9/X9)*100,0)</f>
        <v>14.386166151153477</v>
      </c>
      <c r="AA9" s="153">
        <f>SUM(AA10:AA14)</f>
        <v>23475634</v>
      </c>
    </row>
    <row r="10" spans="1:27" ht="12.75">
      <c r="A10" s="138" t="s">
        <v>79</v>
      </c>
      <c r="B10" s="136"/>
      <c r="C10" s="155">
        <v>4920836</v>
      </c>
      <c r="D10" s="155"/>
      <c r="E10" s="156">
        <v>20039853</v>
      </c>
      <c r="F10" s="60">
        <v>20039853</v>
      </c>
      <c r="G10" s="60">
        <v>174985</v>
      </c>
      <c r="H10" s="60">
        <v>1936</v>
      </c>
      <c r="I10" s="60">
        <v>28613</v>
      </c>
      <c r="J10" s="60">
        <v>205534</v>
      </c>
      <c r="K10" s="60">
        <v>1936</v>
      </c>
      <c r="L10" s="60"/>
      <c r="M10" s="60"/>
      <c r="N10" s="60">
        <v>1936</v>
      </c>
      <c r="O10" s="60"/>
      <c r="P10" s="60"/>
      <c r="Q10" s="60"/>
      <c r="R10" s="60"/>
      <c r="S10" s="60"/>
      <c r="T10" s="60"/>
      <c r="U10" s="60"/>
      <c r="V10" s="60"/>
      <c r="W10" s="60">
        <v>207470</v>
      </c>
      <c r="X10" s="60">
        <v>10019928</v>
      </c>
      <c r="Y10" s="60">
        <v>-9812458</v>
      </c>
      <c r="Z10" s="140">
        <v>-97.93</v>
      </c>
      <c r="AA10" s="155">
        <v>20039853</v>
      </c>
    </row>
    <row r="11" spans="1:27" ht="12.75">
      <c r="A11" s="138" t="s">
        <v>80</v>
      </c>
      <c r="B11" s="136"/>
      <c r="C11" s="155">
        <v>21401776</v>
      </c>
      <c r="D11" s="155"/>
      <c r="E11" s="156">
        <v>992837</v>
      </c>
      <c r="F11" s="60">
        <v>992837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496416</v>
      </c>
      <c r="Y11" s="60">
        <v>-496416</v>
      </c>
      <c r="Z11" s="140">
        <v>-100</v>
      </c>
      <c r="AA11" s="155">
        <v>992837</v>
      </c>
    </row>
    <row r="12" spans="1:27" ht="12.75">
      <c r="A12" s="138" t="s">
        <v>81</v>
      </c>
      <c r="B12" s="136"/>
      <c r="C12" s="155">
        <v>14938626</v>
      </c>
      <c r="D12" s="155"/>
      <c r="E12" s="156"/>
      <c r="F12" s="60"/>
      <c r="G12" s="60">
        <v>118742</v>
      </c>
      <c r="H12" s="60">
        <v>1859279</v>
      </c>
      <c r="I12" s="60">
        <v>1389356</v>
      </c>
      <c r="J12" s="60">
        <v>3367377</v>
      </c>
      <c r="K12" s="60">
        <v>2533987</v>
      </c>
      <c r="L12" s="60">
        <v>3658803</v>
      </c>
      <c r="M12" s="60">
        <v>3658803</v>
      </c>
      <c r="N12" s="60">
        <v>9851593</v>
      </c>
      <c r="O12" s="60"/>
      <c r="P12" s="60"/>
      <c r="Q12" s="60"/>
      <c r="R12" s="60"/>
      <c r="S12" s="60"/>
      <c r="T12" s="60"/>
      <c r="U12" s="60"/>
      <c r="V12" s="60"/>
      <c r="W12" s="60">
        <v>13218970</v>
      </c>
      <c r="X12" s="60"/>
      <c r="Y12" s="60">
        <v>13218970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2442944</v>
      </c>
      <c r="F14" s="159">
        <v>2442944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1221474</v>
      </c>
      <c r="Y14" s="159">
        <v>-1221474</v>
      </c>
      <c r="Z14" s="141">
        <v>-100</v>
      </c>
      <c r="AA14" s="157">
        <v>2442944</v>
      </c>
    </row>
    <row r="15" spans="1:27" ht="12.75">
      <c r="A15" s="135" t="s">
        <v>84</v>
      </c>
      <c r="B15" s="142"/>
      <c r="C15" s="153">
        <f aca="true" t="shared" si="2" ref="C15:Y15">SUM(C16:C18)</f>
        <v>115191853</v>
      </c>
      <c r="D15" s="153">
        <f>SUM(D16:D18)</f>
        <v>0</v>
      </c>
      <c r="E15" s="154">
        <f t="shared" si="2"/>
        <v>345380161</v>
      </c>
      <c r="F15" s="100">
        <f t="shared" si="2"/>
        <v>345380161</v>
      </c>
      <c r="G15" s="100">
        <f t="shared" si="2"/>
        <v>1643493</v>
      </c>
      <c r="H15" s="100">
        <f t="shared" si="2"/>
        <v>1574489</v>
      </c>
      <c r="I15" s="100">
        <f t="shared" si="2"/>
        <v>87072</v>
      </c>
      <c r="J15" s="100">
        <f t="shared" si="2"/>
        <v>3305054</v>
      </c>
      <c r="K15" s="100">
        <f t="shared" si="2"/>
        <v>1574489</v>
      </c>
      <c r="L15" s="100">
        <f t="shared" si="2"/>
        <v>0</v>
      </c>
      <c r="M15" s="100">
        <f t="shared" si="2"/>
        <v>0</v>
      </c>
      <c r="N15" s="100">
        <f t="shared" si="2"/>
        <v>1574489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4879543</v>
      </c>
      <c r="X15" s="100">
        <f t="shared" si="2"/>
        <v>172690080</v>
      </c>
      <c r="Y15" s="100">
        <f t="shared" si="2"/>
        <v>-167810537</v>
      </c>
      <c r="Z15" s="137">
        <f>+IF(X15&lt;&gt;0,+(Y15/X15)*100,0)</f>
        <v>-97.17439299350605</v>
      </c>
      <c r="AA15" s="153">
        <f>SUM(AA16:AA18)</f>
        <v>345380161</v>
      </c>
    </row>
    <row r="16" spans="1:27" ht="12.75">
      <c r="A16" s="138" t="s">
        <v>85</v>
      </c>
      <c r="B16" s="136"/>
      <c r="C16" s="155">
        <v>91859766</v>
      </c>
      <c r="D16" s="155"/>
      <c r="E16" s="156">
        <v>327730902</v>
      </c>
      <c r="F16" s="60">
        <v>327730902</v>
      </c>
      <c r="G16" s="60">
        <v>123391</v>
      </c>
      <c r="H16" s="60">
        <v>54387</v>
      </c>
      <c r="I16" s="60">
        <v>54387</v>
      </c>
      <c r="J16" s="60">
        <v>232165</v>
      </c>
      <c r="K16" s="60">
        <v>54387</v>
      </c>
      <c r="L16" s="60"/>
      <c r="M16" s="60"/>
      <c r="N16" s="60">
        <v>54387</v>
      </c>
      <c r="O16" s="60"/>
      <c r="P16" s="60"/>
      <c r="Q16" s="60"/>
      <c r="R16" s="60"/>
      <c r="S16" s="60"/>
      <c r="T16" s="60"/>
      <c r="U16" s="60"/>
      <c r="V16" s="60"/>
      <c r="W16" s="60">
        <v>286552</v>
      </c>
      <c r="X16" s="60">
        <v>163865448</v>
      </c>
      <c r="Y16" s="60">
        <v>-163578896</v>
      </c>
      <c r="Z16" s="140">
        <v>-99.83</v>
      </c>
      <c r="AA16" s="155">
        <v>327730902</v>
      </c>
    </row>
    <row r="17" spans="1:27" ht="12.75">
      <c r="A17" s="138" t="s">
        <v>86</v>
      </c>
      <c r="B17" s="136"/>
      <c r="C17" s="155">
        <v>23332087</v>
      </c>
      <c r="D17" s="155"/>
      <c r="E17" s="156">
        <v>17649259</v>
      </c>
      <c r="F17" s="60">
        <v>17649259</v>
      </c>
      <c r="G17" s="60">
        <v>1520102</v>
      </c>
      <c r="H17" s="60">
        <v>1520102</v>
      </c>
      <c r="I17" s="60">
        <v>32685</v>
      </c>
      <c r="J17" s="60">
        <v>3072889</v>
      </c>
      <c r="K17" s="60">
        <v>1520102</v>
      </c>
      <c r="L17" s="60"/>
      <c r="M17" s="60"/>
      <c r="N17" s="60">
        <v>1520102</v>
      </c>
      <c r="O17" s="60"/>
      <c r="P17" s="60"/>
      <c r="Q17" s="60"/>
      <c r="R17" s="60"/>
      <c r="S17" s="60"/>
      <c r="T17" s="60"/>
      <c r="U17" s="60"/>
      <c r="V17" s="60"/>
      <c r="W17" s="60">
        <v>4592991</v>
      </c>
      <c r="X17" s="60">
        <v>8824632</v>
      </c>
      <c r="Y17" s="60">
        <v>-4231641</v>
      </c>
      <c r="Z17" s="140">
        <v>-47.95</v>
      </c>
      <c r="AA17" s="155">
        <v>17649259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1072519744</v>
      </c>
      <c r="D19" s="153">
        <f>SUM(D20:D23)</f>
        <v>0</v>
      </c>
      <c r="E19" s="154">
        <f t="shared" si="3"/>
        <v>1266126741</v>
      </c>
      <c r="F19" s="100">
        <f t="shared" si="3"/>
        <v>1266126741</v>
      </c>
      <c r="G19" s="100">
        <f t="shared" si="3"/>
        <v>90893465</v>
      </c>
      <c r="H19" s="100">
        <f t="shared" si="3"/>
        <v>96329827</v>
      </c>
      <c r="I19" s="100">
        <f t="shared" si="3"/>
        <v>88626447</v>
      </c>
      <c r="J19" s="100">
        <f t="shared" si="3"/>
        <v>275849739</v>
      </c>
      <c r="K19" s="100">
        <f t="shared" si="3"/>
        <v>96329827</v>
      </c>
      <c r="L19" s="100">
        <f t="shared" si="3"/>
        <v>78055641</v>
      </c>
      <c r="M19" s="100">
        <f t="shared" si="3"/>
        <v>75298874</v>
      </c>
      <c r="N19" s="100">
        <f t="shared" si="3"/>
        <v>249684342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525534081</v>
      </c>
      <c r="X19" s="100">
        <f t="shared" si="3"/>
        <v>634063438</v>
      </c>
      <c r="Y19" s="100">
        <f t="shared" si="3"/>
        <v>-108529357</v>
      </c>
      <c r="Z19" s="137">
        <f>+IF(X19&lt;&gt;0,+(Y19/X19)*100,0)</f>
        <v>-17.116482436257428</v>
      </c>
      <c r="AA19" s="153">
        <f>SUM(AA20:AA23)</f>
        <v>1266126741</v>
      </c>
    </row>
    <row r="20" spans="1:27" ht="12.75">
      <c r="A20" s="138" t="s">
        <v>89</v>
      </c>
      <c r="B20" s="136"/>
      <c r="C20" s="155">
        <v>668840070</v>
      </c>
      <c r="D20" s="155"/>
      <c r="E20" s="156">
        <v>747600696</v>
      </c>
      <c r="F20" s="60">
        <v>747600696</v>
      </c>
      <c r="G20" s="60">
        <v>55422781</v>
      </c>
      <c r="H20" s="60">
        <v>58309377</v>
      </c>
      <c r="I20" s="60">
        <v>55655960</v>
      </c>
      <c r="J20" s="60">
        <v>169388118</v>
      </c>
      <c r="K20" s="60">
        <v>58309377</v>
      </c>
      <c r="L20" s="60">
        <v>45536589</v>
      </c>
      <c r="M20" s="60">
        <v>42779822</v>
      </c>
      <c r="N20" s="60">
        <v>146625788</v>
      </c>
      <c r="O20" s="60"/>
      <c r="P20" s="60"/>
      <c r="Q20" s="60"/>
      <c r="R20" s="60"/>
      <c r="S20" s="60"/>
      <c r="T20" s="60"/>
      <c r="U20" s="60"/>
      <c r="V20" s="60"/>
      <c r="W20" s="60">
        <v>316013906</v>
      </c>
      <c r="X20" s="60">
        <v>364800348</v>
      </c>
      <c r="Y20" s="60">
        <v>-48786442</v>
      </c>
      <c r="Z20" s="140">
        <v>-13.37</v>
      </c>
      <c r="AA20" s="155">
        <v>747600696</v>
      </c>
    </row>
    <row r="21" spans="1:27" ht="12.75">
      <c r="A21" s="138" t="s">
        <v>90</v>
      </c>
      <c r="B21" s="136"/>
      <c r="C21" s="155">
        <v>311910981</v>
      </c>
      <c r="D21" s="155"/>
      <c r="E21" s="156">
        <v>355946241</v>
      </c>
      <c r="F21" s="60">
        <v>355946241</v>
      </c>
      <c r="G21" s="60">
        <v>25742892</v>
      </c>
      <c r="H21" s="60">
        <v>26217352</v>
      </c>
      <c r="I21" s="60">
        <v>23709672</v>
      </c>
      <c r="J21" s="60">
        <v>75669916</v>
      </c>
      <c r="K21" s="60">
        <v>26217352</v>
      </c>
      <c r="L21" s="60">
        <v>23364978</v>
      </c>
      <c r="M21" s="60">
        <v>23364978</v>
      </c>
      <c r="N21" s="60">
        <v>72947308</v>
      </c>
      <c r="O21" s="60"/>
      <c r="P21" s="60"/>
      <c r="Q21" s="60"/>
      <c r="R21" s="60"/>
      <c r="S21" s="60"/>
      <c r="T21" s="60"/>
      <c r="U21" s="60"/>
      <c r="V21" s="60"/>
      <c r="W21" s="60">
        <v>148617224</v>
      </c>
      <c r="X21" s="60">
        <v>187973188</v>
      </c>
      <c r="Y21" s="60">
        <v>-39355964</v>
      </c>
      <c r="Z21" s="140">
        <v>-20.94</v>
      </c>
      <c r="AA21" s="155">
        <v>355946241</v>
      </c>
    </row>
    <row r="22" spans="1:27" ht="12.75">
      <c r="A22" s="138" t="s">
        <v>91</v>
      </c>
      <c r="B22" s="136"/>
      <c r="C22" s="157">
        <v>37848632</v>
      </c>
      <c r="D22" s="157"/>
      <c r="E22" s="158">
        <v>77245505</v>
      </c>
      <c r="F22" s="159">
        <v>77245505</v>
      </c>
      <c r="G22" s="159">
        <v>4586527</v>
      </c>
      <c r="H22" s="159">
        <v>4274485</v>
      </c>
      <c r="I22" s="159">
        <v>4312595</v>
      </c>
      <c r="J22" s="159">
        <v>13173607</v>
      </c>
      <c r="K22" s="159">
        <v>4274485</v>
      </c>
      <c r="L22" s="159">
        <v>4164436</v>
      </c>
      <c r="M22" s="159">
        <v>4164436</v>
      </c>
      <c r="N22" s="159">
        <v>12603357</v>
      </c>
      <c r="O22" s="159"/>
      <c r="P22" s="159"/>
      <c r="Q22" s="159"/>
      <c r="R22" s="159"/>
      <c r="S22" s="159"/>
      <c r="T22" s="159"/>
      <c r="U22" s="159"/>
      <c r="V22" s="159"/>
      <c r="W22" s="159">
        <v>25776964</v>
      </c>
      <c r="X22" s="159">
        <v>38622750</v>
      </c>
      <c r="Y22" s="159">
        <v>-12845786</v>
      </c>
      <c r="Z22" s="141">
        <v>-33.26</v>
      </c>
      <c r="AA22" s="157">
        <v>77245505</v>
      </c>
    </row>
    <row r="23" spans="1:27" ht="12.75">
      <c r="A23" s="138" t="s">
        <v>92</v>
      </c>
      <c r="B23" s="136"/>
      <c r="C23" s="155">
        <v>53920061</v>
      </c>
      <c r="D23" s="155"/>
      <c r="E23" s="156">
        <v>85334299</v>
      </c>
      <c r="F23" s="60">
        <v>85334299</v>
      </c>
      <c r="G23" s="60">
        <v>5141265</v>
      </c>
      <c r="H23" s="60">
        <v>7528613</v>
      </c>
      <c r="I23" s="60">
        <v>4948220</v>
      </c>
      <c r="J23" s="60">
        <v>17618098</v>
      </c>
      <c r="K23" s="60">
        <v>7528613</v>
      </c>
      <c r="L23" s="60">
        <v>4989638</v>
      </c>
      <c r="M23" s="60">
        <v>4989638</v>
      </c>
      <c r="N23" s="60">
        <v>17507889</v>
      </c>
      <c r="O23" s="60"/>
      <c r="P23" s="60"/>
      <c r="Q23" s="60"/>
      <c r="R23" s="60"/>
      <c r="S23" s="60"/>
      <c r="T23" s="60"/>
      <c r="U23" s="60"/>
      <c r="V23" s="60"/>
      <c r="W23" s="60">
        <v>35125987</v>
      </c>
      <c r="X23" s="60">
        <v>42667152</v>
      </c>
      <c r="Y23" s="60">
        <v>-7541165</v>
      </c>
      <c r="Z23" s="140">
        <v>-17.67</v>
      </c>
      <c r="AA23" s="155">
        <v>85334299</v>
      </c>
    </row>
    <row r="24" spans="1:27" ht="12.75">
      <c r="A24" s="135" t="s">
        <v>93</v>
      </c>
      <c r="B24" s="142" t="s">
        <v>94</v>
      </c>
      <c r="C24" s="153">
        <v>20588686</v>
      </c>
      <c r="D24" s="153"/>
      <c r="E24" s="154">
        <v>30855056</v>
      </c>
      <c r="F24" s="100">
        <v>30855056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15427530</v>
      </c>
      <c r="Y24" s="100">
        <v>-15427530</v>
      </c>
      <c r="Z24" s="137">
        <v>-100</v>
      </c>
      <c r="AA24" s="153">
        <v>30855056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1730992546</v>
      </c>
      <c r="D25" s="168">
        <f>+D5+D9+D15+D19+D24</f>
        <v>0</v>
      </c>
      <c r="E25" s="169">
        <f t="shared" si="4"/>
        <v>2073982261</v>
      </c>
      <c r="F25" s="73">
        <f t="shared" si="4"/>
        <v>2073982261</v>
      </c>
      <c r="G25" s="73">
        <f t="shared" si="4"/>
        <v>244637976</v>
      </c>
      <c r="H25" s="73">
        <f t="shared" si="4"/>
        <v>145329578</v>
      </c>
      <c r="I25" s="73">
        <f t="shared" si="4"/>
        <v>142296104</v>
      </c>
      <c r="J25" s="73">
        <f t="shared" si="4"/>
        <v>532263658</v>
      </c>
      <c r="K25" s="73">
        <f t="shared" si="4"/>
        <v>159509002</v>
      </c>
      <c r="L25" s="73">
        <f t="shared" si="4"/>
        <v>136186143</v>
      </c>
      <c r="M25" s="73">
        <f t="shared" si="4"/>
        <v>189676899</v>
      </c>
      <c r="N25" s="73">
        <f t="shared" si="4"/>
        <v>485372044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1017635702</v>
      </c>
      <c r="X25" s="73">
        <f t="shared" si="4"/>
        <v>1044971334</v>
      </c>
      <c r="Y25" s="73">
        <f t="shared" si="4"/>
        <v>-27335632</v>
      </c>
      <c r="Z25" s="170">
        <f>+IF(X25&lt;&gt;0,+(Y25/X25)*100,0)</f>
        <v>-2.6159217110160458</v>
      </c>
      <c r="AA25" s="168">
        <f>+AA5+AA9+AA15+AA19+AA24</f>
        <v>2073982261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761807671</v>
      </c>
      <c r="D28" s="153">
        <f>SUM(D29:D31)</f>
        <v>0</v>
      </c>
      <c r="E28" s="154">
        <f t="shared" si="5"/>
        <v>361585547</v>
      </c>
      <c r="F28" s="100">
        <f t="shared" si="5"/>
        <v>361585547</v>
      </c>
      <c r="G28" s="100">
        <f t="shared" si="5"/>
        <v>44094834</v>
      </c>
      <c r="H28" s="100">
        <f t="shared" si="5"/>
        <v>55085745</v>
      </c>
      <c r="I28" s="100">
        <f t="shared" si="5"/>
        <v>43435347</v>
      </c>
      <c r="J28" s="100">
        <f t="shared" si="5"/>
        <v>142615926</v>
      </c>
      <c r="K28" s="100">
        <f t="shared" si="5"/>
        <v>47373800</v>
      </c>
      <c r="L28" s="100">
        <f t="shared" si="5"/>
        <v>49360364</v>
      </c>
      <c r="M28" s="100">
        <f t="shared" si="5"/>
        <v>29611622</v>
      </c>
      <c r="N28" s="100">
        <f t="shared" si="5"/>
        <v>126345786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268961712</v>
      </c>
      <c r="X28" s="100">
        <f t="shared" si="5"/>
        <v>180792768</v>
      </c>
      <c r="Y28" s="100">
        <f t="shared" si="5"/>
        <v>88168944</v>
      </c>
      <c r="Z28" s="137">
        <f>+IF(X28&lt;&gt;0,+(Y28/X28)*100,0)</f>
        <v>48.76795956794024</v>
      </c>
      <c r="AA28" s="153">
        <f>SUM(AA29:AA31)</f>
        <v>361585547</v>
      </c>
    </row>
    <row r="29" spans="1:27" ht="12.75">
      <c r="A29" s="138" t="s">
        <v>75</v>
      </c>
      <c r="B29" s="136"/>
      <c r="C29" s="155">
        <v>178223576</v>
      </c>
      <c r="D29" s="155"/>
      <c r="E29" s="156">
        <v>62099115</v>
      </c>
      <c r="F29" s="60">
        <v>62099115</v>
      </c>
      <c r="G29" s="60">
        <v>5190640</v>
      </c>
      <c r="H29" s="60">
        <v>2196229</v>
      </c>
      <c r="I29" s="60">
        <v>2241263</v>
      </c>
      <c r="J29" s="60">
        <v>9628132</v>
      </c>
      <c r="K29" s="60">
        <v>2196229</v>
      </c>
      <c r="L29" s="60">
        <v>2196229</v>
      </c>
      <c r="M29" s="60">
        <v>2187161</v>
      </c>
      <c r="N29" s="60">
        <v>6579619</v>
      </c>
      <c r="O29" s="60"/>
      <c r="P29" s="60"/>
      <c r="Q29" s="60"/>
      <c r="R29" s="60"/>
      <c r="S29" s="60"/>
      <c r="T29" s="60"/>
      <c r="U29" s="60"/>
      <c r="V29" s="60"/>
      <c r="W29" s="60">
        <v>16207751</v>
      </c>
      <c r="X29" s="60">
        <v>31049556</v>
      </c>
      <c r="Y29" s="60">
        <v>-14841805</v>
      </c>
      <c r="Z29" s="140">
        <v>-47.8</v>
      </c>
      <c r="AA29" s="155">
        <v>62099115</v>
      </c>
    </row>
    <row r="30" spans="1:27" ht="12.75">
      <c r="A30" s="138" t="s">
        <v>76</v>
      </c>
      <c r="B30" s="136"/>
      <c r="C30" s="157">
        <v>464755013</v>
      </c>
      <c r="D30" s="157"/>
      <c r="E30" s="158">
        <v>295438253</v>
      </c>
      <c r="F30" s="159">
        <v>295438253</v>
      </c>
      <c r="G30" s="159">
        <v>28957916</v>
      </c>
      <c r="H30" s="159">
        <v>42943238</v>
      </c>
      <c r="I30" s="159">
        <v>30361511</v>
      </c>
      <c r="J30" s="159">
        <v>102262665</v>
      </c>
      <c r="K30" s="159">
        <v>35231293</v>
      </c>
      <c r="L30" s="159">
        <v>37217857</v>
      </c>
      <c r="M30" s="159">
        <v>17478183</v>
      </c>
      <c r="N30" s="159">
        <v>89927333</v>
      </c>
      <c r="O30" s="159"/>
      <c r="P30" s="159"/>
      <c r="Q30" s="159"/>
      <c r="R30" s="159"/>
      <c r="S30" s="159"/>
      <c r="T30" s="159"/>
      <c r="U30" s="159"/>
      <c r="V30" s="159"/>
      <c r="W30" s="159">
        <v>192189998</v>
      </c>
      <c r="X30" s="159">
        <v>147719124</v>
      </c>
      <c r="Y30" s="159">
        <v>44470874</v>
      </c>
      <c r="Z30" s="141">
        <v>30.11</v>
      </c>
      <c r="AA30" s="157">
        <v>295438253</v>
      </c>
    </row>
    <row r="31" spans="1:27" ht="12.75">
      <c r="A31" s="138" t="s">
        <v>77</v>
      </c>
      <c r="B31" s="136"/>
      <c r="C31" s="155">
        <v>118829082</v>
      </c>
      <c r="D31" s="155"/>
      <c r="E31" s="156">
        <v>4048179</v>
      </c>
      <c r="F31" s="60">
        <v>4048179</v>
      </c>
      <c r="G31" s="60">
        <v>9946278</v>
      </c>
      <c r="H31" s="60">
        <v>9946278</v>
      </c>
      <c r="I31" s="60">
        <v>10832573</v>
      </c>
      <c r="J31" s="60">
        <v>30725129</v>
      </c>
      <c r="K31" s="60">
        <v>9946278</v>
      </c>
      <c r="L31" s="60">
        <v>9946278</v>
      </c>
      <c r="M31" s="60">
        <v>9946278</v>
      </c>
      <c r="N31" s="60">
        <v>29838834</v>
      </c>
      <c r="O31" s="60"/>
      <c r="P31" s="60"/>
      <c r="Q31" s="60"/>
      <c r="R31" s="60"/>
      <c r="S31" s="60"/>
      <c r="T31" s="60"/>
      <c r="U31" s="60"/>
      <c r="V31" s="60"/>
      <c r="W31" s="60">
        <v>60563963</v>
      </c>
      <c r="X31" s="60">
        <v>2024088</v>
      </c>
      <c r="Y31" s="60">
        <v>58539875</v>
      </c>
      <c r="Z31" s="140">
        <v>2892.16</v>
      </c>
      <c r="AA31" s="155">
        <v>4048179</v>
      </c>
    </row>
    <row r="32" spans="1:27" ht="12.75">
      <c r="A32" s="135" t="s">
        <v>78</v>
      </c>
      <c r="B32" s="136"/>
      <c r="C32" s="153">
        <f aca="true" t="shared" si="6" ref="C32:Y32">SUM(C33:C37)</f>
        <v>82796636</v>
      </c>
      <c r="D32" s="153">
        <f>SUM(D33:D37)</f>
        <v>0</v>
      </c>
      <c r="E32" s="154">
        <f t="shared" si="6"/>
        <v>138931186</v>
      </c>
      <c r="F32" s="100">
        <f t="shared" si="6"/>
        <v>138931186</v>
      </c>
      <c r="G32" s="100">
        <f t="shared" si="6"/>
        <v>9193489</v>
      </c>
      <c r="H32" s="100">
        <f t="shared" si="6"/>
        <v>9193489</v>
      </c>
      <c r="I32" s="100">
        <f t="shared" si="6"/>
        <v>11606840</v>
      </c>
      <c r="J32" s="100">
        <f t="shared" si="6"/>
        <v>29993818</v>
      </c>
      <c r="K32" s="100">
        <f t="shared" si="6"/>
        <v>9193489</v>
      </c>
      <c r="L32" s="100">
        <f t="shared" si="6"/>
        <v>9193489</v>
      </c>
      <c r="M32" s="100">
        <f t="shared" si="6"/>
        <v>9193489</v>
      </c>
      <c r="N32" s="100">
        <f t="shared" si="6"/>
        <v>27580467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57574285</v>
      </c>
      <c r="X32" s="100">
        <f t="shared" si="6"/>
        <v>69465594</v>
      </c>
      <c r="Y32" s="100">
        <f t="shared" si="6"/>
        <v>-11891309</v>
      </c>
      <c r="Z32" s="137">
        <f>+IF(X32&lt;&gt;0,+(Y32/X32)*100,0)</f>
        <v>-17.11827152878013</v>
      </c>
      <c r="AA32" s="153">
        <f>SUM(AA33:AA37)</f>
        <v>138931186</v>
      </c>
    </row>
    <row r="33" spans="1:27" ht="12.75">
      <c r="A33" s="138" t="s">
        <v>79</v>
      </c>
      <c r="B33" s="136"/>
      <c r="C33" s="155">
        <v>26775996</v>
      </c>
      <c r="D33" s="155"/>
      <c r="E33" s="156">
        <v>63651377</v>
      </c>
      <c r="F33" s="60">
        <v>63651377</v>
      </c>
      <c r="G33" s="60">
        <v>3904527</v>
      </c>
      <c r="H33" s="60">
        <v>3904527</v>
      </c>
      <c r="I33" s="60">
        <v>3542411</v>
      </c>
      <c r="J33" s="60">
        <v>11351465</v>
      </c>
      <c r="K33" s="60">
        <v>3904527</v>
      </c>
      <c r="L33" s="60">
        <v>3904527</v>
      </c>
      <c r="M33" s="60">
        <v>3904527</v>
      </c>
      <c r="N33" s="60">
        <v>11713581</v>
      </c>
      <c r="O33" s="60"/>
      <c r="P33" s="60"/>
      <c r="Q33" s="60"/>
      <c r="R33" s="60"/>
      <c r="S33" s="60"/>
      <c r="T33" s="60"/>
      <c r="U33" s="60"/>
      <c r="V33" s="60"/>
      <c r="W33" s="60">
        <v>23065046</v>
      </c>
      <c r="X33" s="60">
        <v>31825686</v>
      </c>
      <c r="Y33" s="60">
        <v>-8760640</v>
      </c>
      <c r="Z33" s="140">
        <v>-27.53</v>
      </c>
      <c r="AA33" s="155">
        <v>63651377</v>
      </c>
    </row>
    <row r="34" spans="1:27" ht="12.75">
      <c r="A34" s="138" t="s">
        <v>80</v>
      </c>
      <c r="B34" s="136"/>
      <c r="C34" s="155">
        <v>27526980</v>
      </c>
      <c r="D34" s="155"/>
      <c r="E34" s="156">
        <v>17649259</v>
      </c>
      <c r="F34" s="60">
        <v>17649259</v>
      </c>
      <c r="G34" s="60">
        <v>2497141</v>
      </c>
      <c r="H34" s="60">
        <v>2497141</v>
      </c>
      <c r="I34" s="60">
        <v>2223288</v>
      </c>
      <c r="J34" s="60">
        <v>7217570</v>
      </c>
      <c r="K34" s="60">
        <v>2497141</v>
      </c>
      <c r="L34" s="60">
        <v>2497141</v>
      </c>
      <c r="M34" s="60">
        <v>2497141</v>
      </c>
      <c r="N34" s="60">
        <v>7491423</v>
      </c>
      <c r="O34" s="60"/>
      <c r="P34" s="60"/>
      <c r="Q34" s="60"/>
      <c r="R34" s="60"/>
      <c r="S34" s="60"/>
      <c r="T34" s="60"/>
      <c r="U34" s="60"/>
      <c r="V34" s="60"/>
      <c r="W34" s="60">
        <v>14708993</v>
      </c>
      <c r="X34" s="60">
        <v>8824632</v>
      </c>
      <c r="Y34" s="60">
        <v>5884361</v>
      </c>
      <c r="Z34" s="140">
        <v>66.68</v>
      </c>
      <c r="AA34" s="155">
        <v>17649259</v>
      </c>
    </row>
    <row r="35" spans="1:27" ht="12.75">
      <c r="A35" s="138" t="s">
        <v>81</v>
      </c>
      <c r="B35" s="136"/>
      <c r="C35" s="155">
        <v>27567226</v>
      </c>
      <c r="D35" s="155"/>
      <c r="E35" s="156">
        <v>46563603</v>
      </c>
      <c r="F35" s="60">
        <v>46563603</v>
      </c>
      <c r="G35" s="60">
        <v>2774656</v>
      </c>
      <c r="H35" s="60">
        <v>2774656</v>
      </c>
      <c r="I35" s="60">
        <v>5790747</v>
      </c>
      <c r="J35" s="60">
        <v>11340059</v>
      </c>
      <c r="K35" s="60">
        <v>2774656</v>
      </c>
      <c r="L35" s="60">
        <v>2774656</v>
      </c>
      <c r="M35" s="60">
        <v>2774656</v>
      </c>
      <c r="N35" s="60">
        <v>8323968</v>
      </c>
      <c r="O35" s="60"/>
      <c r="P35" s="60"/>
      <c r="Q35" s="60"/>
      <c r="R35" s="60"/>
      <c r="S35" s="60"/>
      <c r="T35" s="60"/>
      <c r="U35" s="60"/>
      <c r="V35" s="60"/>
      <c r="W35" s="60">
        <v>19664027</v>
      </c>
      <c r="X35" s="60">
        <v>23281800</v>
      </c>
      <c r="Y35" s="60">
        <v>-3617773</v>
      </c>
      <c r="Z35" s="140">
        <v>-15.54</v>
      </c>
      <c r="AA35" s="155">
        <v>46563603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926434</v>
      </c>
      <c r="D37" s="157"/>
      <c r="E37" s="158">
        <v>11066947</v>
      </c>
      <c r="F37" s="159">
        <v>11066947</v>
      </c>
      <c r="G37" s="159">
        <v>17165</v>
      </c>
      <c r="H37" s="159">
        <v>17165</v>
      </c>
      <c r="I37" s="159">
        <v>50394</v>
      </c>
      <c r="J37" s="159">
        <v>84724</v>
      </c>
      <c r="K37" s="159">
        <v>17165</v>
      </c>
      <c r="L37" s="159">
        <v>17165</v>
      </c>
      <c r="M37" s="159">
        <v>17165</v>
      </c>
      <c r="N37" s="159">
        <v>51495</v>
      </c>
      <c r="O37" s="159"/>
      <c r="P37" s="159"/>
      <c r="Q37" s="159"/>
      <c r="R37" s="159"/>
      <c r="S37" s="159"/>
      <c r="T37" s="159"/>
      <c r="U37" s="159"/>
      <c r="V37" s="159"/>
      <c r="W37" s="159">
        <v>136219</v>
      </c>
      <c r="X37" s="159">
        <v>5533476</v>
      </c>
      <c r="Y37" s="159">
        <v>-5397257</v>
      </c>
      <c r="Z37" s="141">
        <v>-97.54</v>
      </c>
      <c r="AA37" s="157">
        <v>11066947</v>
      </c>
    </row>
    <row r="38" spans="1:27" ht="12.75">
      <c r="A38" s="135" t="s">
        <v>84</v>
      </c>
      <c r="B38" s="142"/>
      <c r="C38" s="153">
        <f aca="true" t="shared" si="7" ref="C38:Y38">SUM(C39:C41)</f>
        <v>138813111</v>
      </c>
      <c r="D38" s="153">
        <f>SUM(D39:D41)</f>
        <v>0</v>
      </c>
      <c r="E38" s="154">
        <f t="shared" si="7"/>
        <v>168441257</v>
      </c>
      <c r="F38" s="100">
        <f t="shared" si="7"/>
        <v>168441257</v>
      </c>
      <c r="G38" s="100">
        <f t="shared" si="7"/>
        <v>7556459</v>
      </c>
      <c r="H38" s="100">
        <f t="shared" si="7"/>
        <v>-1272334</v>
      </c>
      <c r="I38" s="100">
        <f t="shared" si="7"/>
        <v>16929927</v>
      </c>
      <c r="J38" s="100">
        <f t="shared" si="7"/>
        <v>23214052</v>
      </c>
      <c r="K38" s="100">
        <f t="shared" si="7"/>
        <v>7556459</v>
      </c>
      <c r="L38" s="100">
        <f t="shared" si="7"/>
        <v>32343780</v>
      </c>
      <c r="M38" s="100">
        <f t="shared" si="7"/>
        <v>32343780</v>
      </c>
      <c r="N38" s="100">
        <f t="shared" si="7"/>
        <v>72244019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95458071</v>
      </c>
      <c r="X38" s="100">
        <f t="shared" si="7"/>
        <v>92220626</v>
      </c>
      <c r="Y38" s="100">
        <f t="shared" si="7"/>
        <v>3237445</v>
      </c>
      <c r="Z38" s="137">
        <f>+IF(X38&lt;&gt;0,+(Y38/X38)*100,0)</f>
        <v>3.5105432921264272</v>
      </c>
      <c r="AA38" s="153">
        <f>SUM(AA39:AA41)</f>
        <v>168441257</v>
      </c>
    </row>
    <row r="39" spans="1:27" ht="12.75">
      <c r="A39" s="138" t="s">
        <v>85</v>
      </c>
      <c r="B39" s="136"/>
      <c r="C39" s="155">
        <v>56944527</v>
      </c>
      <c r="D39" s="155"/>
      <c r="E39" s="156">
        <v>29406249</v>
      </c>
      <c r="F39" s="60">
        <v>29406249</v>
      </c>
      <c r="G39" s="60">
        <v>3497635</v>
      </c>
      <c r="H39" s="60">
        <v>-12250137</v>
      </c>
      <c r="I39" s="60">
        <v>3199205</v>
      </c>
      <c r="J39" s="60">
        <v>-5553297</v>
      </c>
      <c r="K39" s="60">
        <v>3497635</v>
      </c>
      <c r="L39" s="60">
        <v>3497635</v>
      </c>
      <c r="M39" s="60">
        <v>3497635</v>
      </c>
      <c r="N39" s="60">
        <v>10492905</v>
      </c>
      <c r="O39" s="60"/>
      <c r="P39" s="60"/>
      <c r="Q39" s="60"/>
      <c r="R39" s="60"/>
      <c r="S39" s="60"/>
      <c r="T39" s="60"/>
      <c r="U39" s="60"/>
      <c r="V39" s="60"/>
      <c r="W39" s="60">
        <v>4939608</v>
      </c>
      <c r="X39" s="60">
        <v>14703126</v>
      </c>
      <c r="Y39" s="60">
        <v>-9763518</v>
      </c>
      <c r="Z39" s="140">
        <v>-66.4</v>
      </c>
      <c r="AA39" s="155">
        <v>29406249</v>
      </c>
    </row>
    <row r="40" spans="1:27" ht="12.75">
      <c r="A40" s="138" t="s">
        <v>86</v>
      </c>
      <c r="B40" s="136"/>
      <c r="C40" s="155">
        <v>80293377</v>
      </c>
      <c r="D40" s="155"/>
      <c r="E40" s="156">
        <v>136813829</v>
      </c>
      <c r="F40" s="60">
        <v>136813829</v>
      </c>
      <c r="G40" s="60">
        <v>4013639</v>
      </c>
      <c r="H40" s="60">
        <v>10932618</v>
      </c>
      <c r="I40" s="60">
        <v>13685537</v>
      </c>
      <c r="J40" s="60">
        <v>28631794</v>
      </c>
      <c r="K40" s="60">
        <v>4013639</v>
      </c>
      <c r="L40" s="60">
        <v>28800960</v>
      </c>
      <c r="M40" s="60">
        <v>28800960</v>
      </c>
      <c r="N40" s="60">
        <v>61615559</v>
      </c>
      <c r="O40" s="60"/>
      <c r="P40" s="60"/>
      <c r="Q40" s="60"/>
      <c r="R40" s="60"/>
      <c r="S40" s="60"/>
      <c r="T40" s="60"/>
      <c r="U40" s="60"/>
      <c r="V40" s="60"/>
      <c r="W40" s="60">
        <v>90247353</v>
      </c>
      <c r="X40" s="60">
        <v>76406912</v>
      </c>
      <c r="Y40" s="60">
        <v>13840441</v>
      </c>
      <c r="Z40" s="140">
        <v>18.11</v>
      </c>
      <c r="AA40" s="155">
        <v>136813829</v>
      </c>
    </row>
    <row r="41" spans="1:27" ht="12.75">
      <c r="A41" s="138" t="s">
        <v>87</v>
      </c>
      <c r="B41" s="136"/>
      <c r="C41" s="155">
        <v>1575207</v>
      </c>
      <c r="D41" s="155"/>
      <c r="E41" s="156">
        <v>2221179</v>
      </c>
      <c r="F41" s="60">
        <v>2221179</v>
      </c>
      <c r="G41" s="60">
        <v>45185</v>
      </c>
      <c r="H41" s="60">
        <v>45185</v>
      </c>
      <c r="I41" s="60">
        <v>45185</v>
      </c>
      <c r="J41" s="60">
        <v>135555</v>
      </c>
      <c r="K41" s="60">
        <v>45185</v>
      </c>
      <c r="L41" s="60">
        <v>45185</v>
      </c>
      <c r="M41" s="60">
        <v>45185</v>
      </c>
      <c r="N41" s="60">
        <v>135555</v>
      </c>
      <c r="O41" s="60"/>
      <c r="P41" s="60"/>
      <c r="Q41" s="60"/>
      <c r="R41" s="60"/>
      <c r="S41" s="60"/>
      <c r="T41" s="60"/>
      <c r="U41" s="60"/>
      <c r="V41" s="60"/>
      <c r="W41" s="60">
        <v>271110</v>
      </c>
      <c r="X41" s="60">
        <v>1110588</v>
      </c>
      <c r="Y41" s="60">
        <v>-839478</v>
      </c>
      <c r="Z41" s="140">
        <v>-75.59</v>
      </c>
      <c r="AA41" s="155">
        <v>2221179</v>
      </c>
    </row>
    <row r="42" spans="1:27" ht="12.75">
      <c r="A42" s="135" t="s">
        <v>88</v>
      </c>
      <c r="B42" s="142"/>
      <c r="C42" s="153">
        <f aca="true" t="shared" si="8" ref="C42:Y42">SUM(C43:C46)</f>
        <v>957606813</v>
      </c>
      <c r="D42" s="153">
        <f>SUM(D43:D46)</f>
        <v>0</v>
      </c>
      <c r="E42" s="154">
        <f t="shared" si="8"/>
        <v>1099359764</v>
      </c>
      <c r="F42" s="100">
        <f t="shared" si="8"/>
        <v>1099359764</v>
      </c>
      <c r="G42" s="100">
        <f t="shared" si="8"/>
        <v>83245402</v>
      </c>
      <c r="H42" s="100">
        <f t="shared" si="8"/>
        <v>92078490</v>
      </c>
      <c r="I42" s="100">
        <f t="shared" si="8"/>
        <v>69572207</v>
      </c>
      <c r="J42" s="100">
        <f t="shared" si="8"/>
        <v>244896099</v>
      </c>
      <c r="K42" s="100">
        <f t="shared" si="8"/>
        <v>82508840</v>
      </c>
      <c r="L42" s="100">
        <f t="shared" si="8"/>
        <v>82508840</v>
      </c>
      <c r="M42" s="100">
        <f t="shared" si="8"/>
        <v>76076297</v>
      </c>
      <c r="N42" s="100">
        <f t="shared" si="8"/>
        <v>241093977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485990076</v>
      </c>
      <c r="X42" s="100">
        <f t="shared" si="8"/>
        <v>543679878</v>
      </c>
      <c r="Y42" s="100">
        <f t="shared" si="8"/>
        <v>-57689802</v>
      </c>
      <c r="Z42" s="137">
        <f>+IF(X42&lt;&gt;0,+(Y42/X42)*100,0)</f>
        <v>-10.61098715152375</v>
      </c>
      <c r="AA42" s="153">
        <f>SUM(AA43:AA46)</f>
        <v>1099359764</v>
      </c>
    </row>
    <row r="43" spans="1:27" ht="12.75">
      <c r="A43" s="138" t="s">
        <v>89</v>
      </c>
      <c r="B43" s="136"/>
      <c r="C43" s="155">
        <v>575743361</v>
      </c>
      <c r="D43" s="155"/>
      <c r="E43" s="156">
        <v>644564922</v>
      </c>
      <c r="F43" s="60">
        <v>644564922</v>
      </c>
      <c r="G43" s="60">
        <v>51096003</v>
      </c>
      <c r="H43" s="60">
        <v>59929091</v>
      </c>
      <c r="I43" s="60">
        <v>41738835</v>
      </c>
      <c r="J43" s="60">
        <v>152763929</v>
      </c>
      <c r="K43" s="60">
        <v>50072358</v>
      </c>
      <c r="L43" s="60">
        <v>50072358</v>
      </c>
      <c r="M43" s="60">
        <v>42175605</v>
      </c>
      <c r="N43" s="60">
        <v>142320321</v>
      </c>
      <c r="O43" s="60"/>
      <c r="P43" s="60"/>
      <c r="Q43" s="60"/>
      <c r="R43" s="60"/>
      <c r="S43" s="60"/>
      <c r="T43" s="60"/>
      <c r="U43" s="60"/>
      <c r="V43" s="60"/>
      <c r="W43" s="60">
        <v>295084250</v>
      </c>
      <c r="X43" s="60">
        <v>302282458</v>
      </c>
      <c r="Y43" s="60">
        <v>-7198208</v>
      </c>
      <c r="Z43" s="140">
        <v>-2.38</v>
      </c>
      <c r="AA43" s="155">
        <v>644564922</v>
      </c>
    </row>
    <row r="44" spans="1:27" ht="12.75">
      <c r="A44" s="138" t="s">
        <v>90</v>
      </c>
      <c r="B44" s="136"/>
      <c r="C44" s="155">
        <v>287249589</v>
      </c>
      <c r="D44" s="155"/>
      <c r="E44" s="156">
        <v>303331906</v>
      </c>
      <c r="F44" s="60">
        <v>303331906</v>
      </c>
      <c r="G44" s="60">
        <v>26597562</v>
      </c>
      <c r="H44" s="60">
        <v>26597562</v>
      </c>
      <c r="I44" s="60">
        <v>22754862</v>
      </c>
      <c r="J44" s="60">
        <v>75949986</v>
      </c>
      <c r="K44" s="60">
        <v>26884645</v>
      </c>
      <c r="L44" s="60">
        <v>26884645</v>
      </c>
      <c r="M44" s="60">
        <v>28348855</v>
      </c>
      <c r="N44" s="60">
        <v>82118145</v>
      </c>
      <c r="O44" s="60"/>
      <c r="P44" s="60"/>
      <c r="Q44" s="60"/>
      <c r="R44" s="60"/>
      <c r="S44" s="60"/>
      <c r="T44" s="60"/>
      <c r="U44" s="60"/>
      <c r="V44" s="60"/>
      <c r="W44" s="60">
        <v>158068131</v>
      </c>
      <c r="X44" s="60">
        <v>165666026</v>
      </c>
      <c r="Y44" s="60">
        <v>-7597895</v>
      </c>
      <c r="Z44" s="140">
        <v>-4.59</v>
      </c>
      <c r="AA44" s="155">
        <v>303331906</v>
      </c>
    </row>
    <row r="45" spans="1:27" ht="12.75">
      <c r="A45" s="138" t="s">
        <v>91</v>
      </c>
      <c r="B45" s="136"/>
      <c r="C45" s="157">
        <v>34482395</v>
      </c>
      <c r="D45" s="157"/>
      <c r="E45" s="158">
        <v>62932646</v>
      </c>
      <c r="F45" s="159">
        <v>62932646</v>
      </c>
      <c r="G45" s="159">
        <v>3180943</v>
      </c>
      <c r="H45" s="159">
        <v>3180943</v>
      </c>
      <c r="I45" s="159">
        <v>3006685</v>
      </c>
      <c r="J45" s="159">
        <v>9368571</v>
      </c>
      <c r="K45" s="159">
        <v>3180943</v>
      </c>
      <c r="L45" s="159">
        <v>3180943</v>
      </c>
      <c r="M45" s="159">
        <v>3180943</v>
      </c>
      <c r="N45" s="159">
        <v>9542829</v>
      </c>
      <c r="O45" s="159"/>
      <c r="P45" s="159"/>
      <c r="Q45" s="159"/>
      <c r="R45" s="159"/>
      <c r="S45" s="159"/>
      <c r="T45" s="159"/>
      <c r="U45" s="159"/>
      <c r="V45" s="159"/>
      <c r="W45" s="159">
        <v>18911400</v>
      </c>
      <c r="X45" s="159">
        <v>31466322</v>
      </c>
      <c r="Y45" s="159">
        <v>-12554922</v>
      </c>
      <c r="Z45" s="141">
        <v>-39.9</v>
      </c>
      <c r="AA45" s="157">
        <v>62932646</v>
      </c>
    </row>
    <row r="46" spans="1:27" ht="12.75">
      <c r="A46" s="138" t="s">
        <v>92</v>
      </c>
      <c r="B46" s="136"/>
      <c r="C46" s="155">
        <v>60131468</v>
      </c>
      <c r="D46" s="155"/>
      <c r="E46" s="156">
        <v>88530290</v>
      </c>
      <c r="F46" s="60">
        <v>88530290</v>
      </c>
      <c r="G46" s="60">
        <v>2370894</v>
      </c>
      <c r="H46" s="60">
        <v>2370894</v>
      </c>
      <c r="I46" s="60">
        <v>2071825</v>
      </c>
      <c r="J46" s="60">
        <v>6813613</v>
      </c>
      <c r="K46" s="60">
        <v>2370894</v>
      </c>
      <c r="L46" s="60">
        <v>2370894</v>
      </c>
      <c r="M46" s="60">
        <v>2370894</v>
      </c>
      <c r="N46" s="60">
        <v>7112682</v>
      </c>
      <c r="O46" s="60"/>
      <c r="P46" s="60"/>
      <c r="Q46" s="60"/>
      <c r="R46" s="60"/>
      <c r="S46" s="60"/>
      <c r="T46" s="60"/>
      <c r="U46" s="60"/>
      <c r="V46" s="60"/>
      <c r="W46" s="60">
        <v>13926295</v>
      </c>
      <c r="X46" s="60">
        <v>44265072</v>
      </c>
      <c r="Y46" s="60">
        <v>-30338777</v>
      </c>
      <c r="Z46" s="140">
        <v>-68.54</v>
      </c>
      <c r="AA46" s="155">
        <v>88530290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1941024231</v>
      </c>
      <c r="D48" s="168">
        <f>+D28+D32+D38+D42+D47</f>
        <v>0</v>
      </c>
      <c r="E48" s="169">
        <f t="shared" si="9"/>
        <v>1768317754</v>
      </c>
      <c r="F48" s="73">
        <f t="shared" si="9"/>
        <v>1768317754</v>
      </c>
      <c r="G48" s="73">
        <f t="shared" si="9"/>
        <v>144090184</v>
      </c>
      <c r="H48" s="73">
        <f t="shared" si="9"/>
        <v>155085390</v>
      </c>
      <c r="I48" s="73">
        <f t="shared" si="9"/>
        <v>141544321</v>
      </c>
      <c r="J48" s="73">
        <f t="shared" si="9"/>
        <v>440719895</v>
      </c>
      <c r="K48" s="73">
        <f t="shared" si="9"/>
        <v>146632588</v>
      </c>
      <c r="L48" s="73">
        <f t="shared" si="9"/>
        <v>173406473</v>
      </c>
      <c r="M48" s="73">
        <f t="shared" si="9"/>
        <v>147225188</v>
      </c>
      <c r="N48" s="73">
        <f t="shared" si="9"/>
        <v>467264249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907984144</v>
      </c>
      <c r="X48" s="73">
        <f t="shared" si="9"/>
        <v>886158866</v>
      </c>
      <c r="Y48" s="73">
        <f t="shared" si="9"/>
        <v>21825278</v>
      </c>
      <c r="Z48" s="170">
        <f>+IF(X48&lt;&gt;0,+(Y48/X48)*100,0)</f>
        <v>2.4629080447523277</v>
      </c>
      <c r="AA48" s="168">
        <f>+AA28+AA32+AA38+AA42+AA47</f>
        <v>1768317754</v>
      </c>
    </row>
    <row r="49" spans="1:27" ht="12.75">
      <c r="A49" s="148" t="s">
        <v>49</v>
      </c>
      <c r="B49" s="149"/>
      <c r="C49" s="171">
        <f aca="true" t="shared" si="10" ref="C49:Y49">+C25-C48</f>
        <v>-210031685</v>
      </c>
      <c r="D49" s="171">
        <f>+D25-D48</f>
        <v>0</v>
      </c>
      <c r="E49" s="172">
        <f t="shared" si="10"/>
        <v>305664507</v>
      </c>
      <c r="F49" s="173">
        <f t="shared" si="10"/>
        <v>305664507</v>
      </c>
      <c r="G49" s="173">
        <f t="shared" si="10"/>
        <v>100547792</v>
      </c>
      <c r="H49" s="173">
        <f t="shared" si="10"/>
        <v>-9755812</v>
      </c>
      <c r="I49" s="173">
        <f t="shared" si="10"/>
        <v>751783</v>
      </c>
      <c r="J49" s="173">
        <f t="shared" si="10"/>
        <v>91543763</v>
      </c>
      <c r="K49" s="173">
        <f t="shared" si="10"/>
        <v>12876414</v>
      </c>
      <c r="L49" s="173">
        <f t="shared" si="10"/>
        <v>-37220330</v>
      </c>
      <c r="M49" s="173">
        <f t="shared" si="10"/>
        <v>42451711</v>
      </c>
      <c r="N49" s="173">
        <f t="shared" si="10"/>
        <v>18107795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109651558</v>
      </c>
      <c r="X49" s="173">
        <f>IF(F25=F48,0,X25-X48)</f>
        <v>158812468</v>
      </c>
      <c r="Y49" s="173">
        <f t="shared" si="10"/>
        <v>-49160910</v>
      </c>
      <c r="Z49" s="174">
        <f>+IF(X49&lt;&gt;0,+(Y49/X49)*100,0)</f>
        <v>-30.9553214675815</v>
      </c>
      <c r="AA49" s="171">
        <f>+AA25-AA48</f>
        <v>305664507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198611191</v>
      </c>
      <c r="D5" s="155">
        <v>0</v>
      </c>
      <c r="E5" s="156">
        <v>234508436</v>
      </c>
      <c r="F5" s="60">
        <v>234508436</v>
      </c>
      <c r="G5" s="60">
        <v>26471952</v>
      </c>
      <c r="H5" s="60">
        <v>14386771</v>
      </c>
      <c r="I5" s="60">
        <v>16029568</v>
      </c>
      <c r="J5" s="60">
        <v>56888291</v>
      </c>
      <c r="K5" s="60">
        <v>16243823</v>
      </c>
      <c r="L5" s="60">
        <v>14876306</v>
      </c>
      <c r="M5" s="60">
        <v>14876306</v>
      </c>
      <c r="N5" s="60">
        <v>45996435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102884726</v>
      </c>
      <c r="X5" s="60">
        <v>130282753</v>
      </c>
      <c r="Y5" s="60">
        <v>-27398027</v>
      </c>
      <c r="Z5" s="140">
        <v>-21.03</v>
      </c>
      <c r="AA5" s="155">
        <v>234508436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562390073</v>
      </c>
      <c r="D7" s="155">
        <v>0</v>
      </c>
      <c r="E7" s="156">
        <v>671564376</v>
      </c>
      <c r="F7" s="60">
        <v>671564376</v>
      </c>
      <c r="G7" s="60">
        <v>55007726</v>
      </c>
      <c r="H7" s="60">
        <v>58309377</v>
      </c>
      <c r="I7" s="60">
        <v>55651534</v>
      </c>
      <c r="J7" s="60">
        <v>168968637</v>
      </c>
      <c r="K7" s="60">
        <v>58309377</v>
      </c>
      <c r="L7" s="60">
        <v>45536589</v>
      </c>
      <c r="M7" s="60">
        <v>42779822</v>
      </c>
      <c r="N7" s="60">
        <v>146625788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315594425</v>
      </c>
      <c r="X7" s="60">
        <v>328888888</v>
      </c>
      <c r="Y7" s="60">
        <v>-13294463</v>
      </c>
      <c r="Z7" s="140">
        <v>-4.04</v>
      </c>
      <c r="AA7" s="155">
        <v>671564376</v>
      </c>
    </row>
    <row r="8" spans="1:27" ht="12.75">
      <c r="A8" s="183" t="s">
        <v>104</v>
      </c>
      <c r="B8" s="182"/>
      <c r="C8" s="155">
        <v>273949847</v>
      </c>
      <c r="D8" s="155">
        <v>0</v>
      </c>
      <c r="E8" s="156">
        <v>321343801</v>
      </c>
      <c r="F8" s="60">
        <v>321343801</v>
      </c>
      <c r="G8" s="60">
        <v>25681758</v>
      </c>
      <c r="H8" s="60">
        <v>26156218</v>
      </c>
      <c r="I8" s="60">
        <v>23648538</v>
      </c>
      <c r="J8" s="60">
        <v>75486514</v>
      </c>
      <c r="K8" s="60">
        <v>26156218</v>
      </c>
      <c r="L8" s="60">
        <v>23364978</v>
      </c>
      <c r="M8" s="60">
        <v>23364978</v>
      </c>
      <c r="N8" s="60">
        <v>72886174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148372688</v>
      </c>
      <c r="X8" s="60">
        <v>184677135</v>
      </c>
      <c r="Y8" s="60">
        <v>-36304447</v>
      </c>
      <c r="Z8" s="140">
        <v>-19.66</v>
      </c>
      <c r="AA8" s="155">
        <v>321343801</v>
      </c>
    </row>
    <row r="9" spans="1:27" ht="12.75">
      <c r="A9" s="183" t="s">
        <v>105</v>
      </c>
      <c r="B9" s="182"/>
      <c r="C9" s="155">
        <v>37848632</v>
      </c>
      <c r="D9" s="155">
        <v>0</v>
      </c>
      <c r="E9" s="156">
        <v>55973228</v>
      </c>
      <c r="F9" s="60">
        <v>55973228</v>
      </c>
      <c r="G9" s="60">
        <v>4586527</v>
      </c>
      <c r="H9" s="60">
        <v>4274485</v>
      </c>
      <c r="I9" s="60">
        <v>4312595</v>
      </c>
      <c r="J9" s="60">
        <v>13173607</v>
      </c>
      <c r="K9" s="60">
        <v>4274485</v>
      </c>
      <c r="L9" s="60">
        <v>4164436</v>
      </c>
      <c r="M9" s="60">
        <v>4164436</v>
      </c>
      <c r="N9" s="60">
        <v>12603357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25776964</v>
      </c>
      <c r="X9" s="60">
        <v>27986616</v>
      </c>
      <c r="Y9" s="60">
        <v>-2209652</v>
      </c>
      <c r="Z9" s="140">
        <v>-7.9</v>
      </c>
      <c r="AA9" s="155">
        <v>55973228</v>
      </c>
    </row>
    <row r="10" spans="1:27" ht="12.75">
      <c r="A10" s="183" t="s">
        <v>106</v>
      </c>
      <c r="B10" s="182"/>
      <c r="C10" s="155">
        <v>53920061</v>
      </c>
      <c r="D10" s="155">
        <v>0</v>
      </c>
      <c r="E10" s="156">
        <v>61648326</v>
      </c>
      <c r="F10" s="54">
        <v>61648326</v>
      </c>
      <c r="G10" s="54">
        <v>5117253</v>
      </c>
      <c r="H10" s="54">
        <v>7528613</v>
      </c>
      <c r="I10" s="54">
        <v>4948220</v>
      </c>
      <c r="J10" s="54">
        <v>17594086</v>
      </c>
      <c r="K10" s="54">
        <v>7528613</v>
      </c>
      <c r="L10" s="54">
        <v>4989638</v>
      </c>
      <c r="M10" s="54">
        <v>4989638</v>
      </c>
      <c r="N10" s="54">
        <v>17507889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35101975</v>
      </c>
      <c r="X10" s="54">
        <v>30824166</v>
      </c>
      <c r="Y10" s="54">
        <v>4277809</v>
      </c>
      <c r="Z10" s="184">
        <v>13.88</v>
      </c>
      <c r="AA10" s="130">
        <v>61648326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3134616</v>
      </c>
      <c r="F11" s="60">
        <v>3134616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1393164</v>
      </c>
      <c r="Y11" s="60">
        <v>-1393164</v>
      </c>
      <c r="Z11" s="140">
        <v>-100</v>
      </c>
      <c r="AA11" s="155">
        <v>3134616</v>
      </c>
    </row>
    <row r="12" spans="1:27" ht="12.75">
      <c r="A12" s="183" t="s">
        <v>108</v>
      </c>
      <c r="B12" s="185"/>
      <c r="C12" s="155">
        <v>655825</v>
      </c>
      <c r="D12" s="155">
        <v>0</v>
      </c>
      <c r="E12" s="156">
        <v>2840769</v>
      </c>
      <c r="F12" s="60">
        <v>2840769</v>
      </c>
      <c r="G12" s="60">
        <v>41936</v>
      </c>
      <c r="H12" s="60">
        <v>45539</v>
      </c>
      <c r="I12" s="60">
        <v>18997</v>
      </c>
      <c r="J12" s="60">
        <v>106472</v>
      </c>
      <c r="K12" s="60">
        <v>21433</v>
      </c>
      <c r="L12" s="60">
        <v>283100</v>
      </c>
      <c r="M12" s="60">
        <v>283100</v>
      </c>
      <c r="N12" s="60">
        <v>587633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694105</v>
      </c>
      <c r="X12" s="60">
        <v>1420386</v>
      </c>
      <c r="Y12" s="60">
        <v>-726281</v>
      </c>
      <c r="Z12" s="140">
        <v>-51.13</v>
      </c>
      <c r="AA12" s="155">
        <v>2840769</v>
      </c>
    </row>
    <row r="13" spans="1:27" ht="12.75">
      <c r="A13" s="181" t="s">
        <v>109</v>
      </c>
      <c r="B13" s="185"/>
      <c r="C13" s="155">
        <v>5047948</v>
      </c>
      <c r="D13" s="155">
        <v>0</v>
      </c>
      <c r="E13" s="156">
        <v>3397824</v>
      </c>
      <c r="F13" s="60">
        <v>3397824</v>
      </c>
      <c r="G13" s="60">
        <v>453414</v>
      </c>
      <c r="H13" s="60">
        <v>136577</v>
      </c>
      <c r="I13" s="60">
        <v>101666</v>
      </c>
      <c r="J13" s="60">
        <v>691657</v>
      </c>
      <c r="K13" s="60">
        <v>112012</v>
      </c>
      <c r="L13" s="60">
        <v>335781</v>
      </c>
      <c r="M13" s="60">
        <v>335781</v>
      </c>
      <c r="N13" s="60">
        <v>783574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1475231</v>
      </c>
      <c r="X13" s="60">
        <v>1698912</v>
      </c>
      <c r="Y13" s="60">
        <v>-223681</v>
      </c>
      <c r="Z13" s="140">
        <v>-13.17</v>
      </c>
      <c r="AA13" s="155">
        <v>3397824</v>
      </c>
    </row>
    <row r="14" spans="1:27" ht="12.75">
      <c r="A14" s="181" t="s">
        <v>110</v>
      </c>
      <c r="B14" s="185"/>
      <c r="C14" s="155">
        <v>25657785</v>
      </c>
      <c r="D14" s="155">
        <v>0</v>
      </c>
      <c r="E14" s="156">
        <v>26077327</v>
      </c>
      <c r="F14" s="60">
        <v>26077327</v>
      </c>
      <c r="G14" s="60">
        <v>2523942</v>
      </c>
      <c r="H14" s="60">
        <v>2211522</v>
      </c>
      <c r="I14" s="60">
        <v>2566308</v>
      </c>
      <c r="J14" s="60">
        <v>7301772</v>
      </c>
      <c r="K14" s="60">
        <v>3711602</v>
      </c>
      <c r="L14" s="60">
        <v>2730362</v>
      </c>
      <c r="M14" s="60">
        <v>2730362</v>
      </c>
      <c r="N14" s="60">
        <v>9172326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16474098</v>
      </c>
      <c r="X14" s="60">
        <v>13038666</v>
      </c>
      <c r="Y14" s="60">
        <v>3435432</v>
      </c>
      <c r="Z14" s="140">
        <v>26.35</v>
      </c>
      <c r="AA14" s="155">
        <v>26077327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53200</v>
      </c>
      <c r="F15" s="60">
        <v>53200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53000</v>
      </c>
      <c r="Y15" s="60">
        <v>-53000</v>
      </c>
      <c r="Z15" s="140">
        <v>-100</v>
      </c>
      <c r="AA15" s="155">
        <v>53200</v>
      </c>
    </row>
    <row r="16" spans="1:27" ht="12.75">
      <c r="A16" s="181" t="s">
        <v>112</v>
      </c>
      <c r="B16" s="185"/>
      <c r="C16" s="155">
        <v>14938626</v>
      </c>
      <c r="D16" s="155">
        <v>0</v>
      </c>
      <c r="E16" s="156">
        <v>18598962</v>
      </c>
      <c r="F16" s="60">
        <v>18598962</v>
      </c>
      <c r="G16" s="60">
        <v>112300</v>
      </c>
      <c r="H16" s="60">
        <v>138900</v>
      </c>
      <c r="I16" s="60">
        <v>106614</v>
      </c>
      <c r="J16" s="60">
        <v>357814</v>
      </c>
      <c r="K16" s="60">
        <v>112709</v>
      </c>
      <c r="L16" s="60">
        <v>2326456</v>
      </c>
      <c r="M16" s="60">
        <v>2326456</v>
      </c>
      <c r="N16" s="60">
        <v>4765621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5123435</v>
      </c>
      <c r="X16" s="60">
        <v>9299484</v>
      </c>
      <c r="Y16" s="60">
        <v>-4176049</v>
      </c>
      <c r="Z16" s="140">
        <v>-44.91</v>
      </c>
      <c r="AA16" s="155">
        <v>18598962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91161</v>
      </c>
      <c r="F17" s="60">
        <v>91161</v>
      </c>
      <c r="G17" s="60">
        <v>6442</v>
      </c>
      <c r="H17" s="60">
        <v>7600</v>
      </c>
      <c r="I17" s="60">
        <v>11647</v>
      </c>
      <c r="J17" s="60">
        <v>25689</v>
      </c>
      <c r="K17" s="60">
        <v>6524</v>
      </c>
      <c r="L17" s="60">
        <v>12795</v>
      </c>
      <c r="M17" s="60">
        <v>12795</v>
      </c>
      <c r="N17" s="60">
        <v>32114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57803</v>
      </c>
      <c r="X17" s="60">
        <v>45582</v>
      </c>
      <c r="Y17" s="60">
        <v>12221</v>
      </c>
      <c r="Z17" s="140">
        <v>26.81</v>
      </c>
      <c r="AA17" s="155">
        <v>91161</v>
      </c>
    </row>
    <row r="18" spans="1:27" ht="12.75">
      <c r="A18" s="183" t="s">
        <v>114</v>
      </c>
      <c r="B18" s="182"/>
      <c r="C18" s="155">
        <v>22008414</v>
      </c>
      <c r="D18" s="155">
        <v>0</v>
      </c>
      <c r="E18" s="156">
        <v>30180663</v>
      </c>
      <c r="F18" s="60">
        <v>30180663</v>
      </c>
      <c r="G18" s="60">
        <v>1487417</v>
      </c>
      <c r="H18" s="60">
        <v>3200196</v>
      </c>
      <c r="I18" s="60">
        <v>1271095</v>
      </c>
      <c r="J18" s="60">
        <v>5958708</v>
      </c>
      <c r="K18" s="60">
        <v>3902171</v>
      </c>
      <c r="L18" s="60">
        <v>1319552</v>
      </c>
      <c r="M18" s="60">
        <v>1319552</v>
      </c>
      <c r="N18" s="60">
        <v>6541275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12499983</v>
      </c>
      <c r="X18" s="60">
        <v>15090330</v>
      </c>
      <c r="Y18" s="60">
        <v>-2590347</v>
      </c>
      <c r="Z18" s="140">
        <v>-17.17</v>
      </c>
      <c r="AA18" s="155">
        <v>30180663</v>
      </c>
    </row>
    <row r="19" spans="1:27" ht="12.75">
      <c r="A19" s="181" t="s">
        <v>34</v>
      </c>
      <c r="B19" s="185"/>
      <c r="C19" s="155">
        <v>284303030</v>
      </c>
      <c r="D19" s="155">
        <v>0</v>
      </c>
      <c r="E19" s="156">
        <v>307469315</v>
      </c>
      <c r="F19" s="60">
        <v>307469315</v>
      </c>
      <c r="G19" s="60">
        <v>116880000</v>
      </c>
      <c r="H19" s="60">
        <v>2640265</v>
      </c>
      <c r="I19" s="60">
        <v>13000000</v>
      </c>
      <c r="J19" s="60">
        <v>132520265</v>
      </c>
      <c r="K19" s="60">
        <v>960000</v>
      </c>
      <c r="L19" s="60">
        <v>2317050</v>
      </c>
      <c r="M19" s="60">
        <v>90493673</v>
      </c>
      <c r="N19" s="60">
        <v>93770723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226290988</v>
      </c>
      <c r="X19" s="60">
        <v>231500000</v>
      </c>
      <c r="Y19" s="60">
        <v>-5209012</v>
      </c>
      <c r="Z19" s="140">
        <v>-2.25</v>
      </c>
      <c r="AA19" s="155">
        <v>307469315</v>
      </c>
    </row>
    <row r="20" spans="1:27" ht="12.75">
      <c r="A20" s="181" t="s">
        <v>35</v>
      </c>
      <c r="B20" s="185"/>
      <c r="C20" s="155">
        <v>18643500</v>
      </c>
      <c r="D20" s="155">
        <v>0</v>
      </c>
      <c r="E20" s="156">
        <v>31506117</v>
      </c>
      <c r="F20" s="54">
        <v>31506117</v>
      </c>
      <c r="G20" s="54">
        <v>1030354</v>
      </c>
      <c r="H20" s="54">
        <v>283780</v>
      </c>
      <c r="I20" s="54">
        <v>2675331</v>
      </c>
      <c r="J20" s="54">
        <v>3989465</v>
      </c>
      <c r="K20" s="54">
        <v>283780</v>
      </c>
      <c r="L20" s="54">
        <v>1139909</v>
      </c>
      <c r="M20" s="54">
        <v>0</v>
      </c>
      <c r="N20" s="54">
        <v>1423689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5413154</v>
      </c>
      <c r="X20" s="54">
        <v>15549402</v>
      </c>
      <c r="Y20" s="54">
        <v>-10136248</v>
      </c>
      <c r="Z20" s="184">
        <v>-65.19</v>
      </c>
      <c r="AA20" s="130">
        <v>31506117</v>
      </c>
    </row>
    <row r="21" spans="1:27" ht="12.75">
      <c r="A21" s="181" t="s">
        <v>115</v>
      </c>
      <c r="B21" s="185"/>
      <c r="C21" s="155">
        <v>8746032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1506720964</v>
      </c>
      <c r="D22" s="188">
        <f>SUM(D5:D21)</f>
        <v>0</v>
      </c>
      <c r="E22" s="189">
        <f t="shared" si="0"/>
        <v>1768388121</v>
      </c>
      <c r="F22" s="190">
        <f t="shared" si="0"/>
        <v>1768388121</v>
      </c>
      <c r="G22" s="190">
        <f t="shared" si="0"/>
        <v>239401021</v>
      </c>
      <c r="H22" s="190">
        <f t="shared" si="0"/>
        <v>119319843</v>
      </c>
      <c r="I22" s="190">
        <f t="shared" si="0"/>
        <v>124342113</v>
      </c>
      <c r="J22" s="190">
        <f t="shared" si="0"/>
        <v>483062977</v>
      </c>
      <c r="K22" s="190">
        <f t="shared" si="0"/>
        <v>121622747</v>
      </c>
      <c r="L22" s="190">
        <f t="shared" si="0"/>
        <v>103396952</v>
      </c>
      <c r="M22" s="190">
        <f t="shared" si="0"/>
        <v>187676899</v>
      </c>
      <c r="N22" s="190">
        <f t="shared" si="0"/>
        <v>412696598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895759575</v>
      </c>
      <c r="X22" s="190">
        <f t="shared" si="0"/>
        <v>991748484</v>
      </c>
      <c r="Y22" s="190">
        <f t="shared" si="0"/>
        <v>-95988909</v>
      </c>
      <c r="Z22" s="191">
        <f>+IF(X22&lt;&gt;0,+(Y22/X22)*100,0)</f>
        <v>-9.67875530425313</v>
      </c>
      <c r="AA22" s="188">
        <f>SUM(AA5:AA21)</f>
        <v>1768388121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535676718</v>
      </c>
      <c r="D25" s="155">
        <v>0</v>
      </c>
      <c r="E25" s="156">
        <v>527094779</v>
      </c>
      <c r="F25" s="60">
        <v>527094779</v>
      </c>
      <c r="G25" s="60">
        <v>40585771</v>
      </c>
      <c r="H25" s="60">
        <v>45991106</v>
      </c>
      <c r="I25" s="60">
        <v>43002507</v>
      </c>
      <c r="J25" s="60">
        <v>129579384</v>
      </c>
      <c r="K25" s="60">
        <v>42501918</v>
      </c>
      <c r="L25" s="60">
        <v>42501918</v>
      </c>
      <c r="M25" s="60">
        <v>43846496</v>
      </c>
      <c r="N25" s="60">
        <v>128850332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258429716</v>
      </c>
      <c r="X25" s="60">
        <v>263547390</v>
      </c>
      <c r="Y25" s="60">
        <v>-5117674</v>
      </c>
      <c r="Z25" s="140">
        <v>-1.94</v>
      </c>
      <c r="AA25" s="155">
        <v>527094779</v>
      </c>
    </row>
    <row r="26" spans="1:27" ht="12.75">
      <c r="A26" s="183" t="s">
        <v>38</v>
      </c>
      <c r="B26" s="182"/>
      <c r="C26" s="155">
        <v>26355498</v>
      </c>
      <c r="D26" s="155">
        <v>0</v>
      </c>
      <c r="E26" s="156">
        <v>28206759</v>
      </c>
      <c r="F26" s="60">
        <v>28206759</v>
      </c>
      <c r="G26" s="60">
        <v>2196229</v>
      </c>
      <c r="H26" s="60">
        <v>2196229</v>
      </c>
      <c r="I26" s="60">
        <v>2196229</v>
      </c>
      <c r="J26" s="60">
        <v>6588687</v>
      </c>
      <c r="K26" s="60">
        <v>2196229</v>
      </c>
      <c r="L26" s="60">
        <v>2196229</v>
      </c>
      <c r="M26" s="60">
        <v>2187161</v>
      </c>
      <c r="N26" s="60">
        <v>6579619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13168306</v>
      </c>
      <c r="X26" s="60">
        <v>14103378</v>
      </c>
      <c r="Y26" s="60">
        <v>-935072</v>
      </c>
      <c r="Z26" s="140">
        <v>-6.63</v>
      </c>
      <c r="AA26" s="155">
        <v>28206759</v>
      </c>
    </row>
    <row r="27" spans="1:27" ht="12.75">
      <c r="A27" s="183" t="s">
        <v>118</v>
      </c>
      <c r="B27" s="182"/>
      <c r="C27" s="155">
        <v>163382457</v>
      </c>
      <c r="D27" s="155">
        <v>0</v>
      </c>
      <c r="E27" s="156">
        <v>79671779</v>
      </c>
      <c r="F27" s="60">
        <v>79671779</v>
      </c>
      <c r="G27" s="60">
        <v>2622627</v>
      </c>
      <c r="H27" s="60">
        <v>3934125</v>
      </c>
      <c r="I27" s="60">
        <v>433902</v>
      </c>
      <c r="J27" s="60">
        <v>6990654</v>
      </c>
      <c r="K27" s="60">
        <v>1028473</v>
      </c>
      <c r="L27" s="60">
        <v>1028473</v>
      </c>
      <c r="M27" s="60">
        <v>1028473</v>
      </c>
      <c r="N27" s="60">
        <v>3085419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10076073</v>
      </c>
      <c r="X27" s="60"/>
      <c r="Y27" s="60">
        <v>10076073</v>
      </c>
      <c r="Z27" s="140">
        <v>0</v>
      </c>
      <c r="AA27" s="155">
        <v>79671779</v>
      </c>
    </row>
    <row r="28" spans="1:27" ht="12.75">
      <c r="A28" s="183" t="s">
        <v>39</v>
      </c>
      <c r="B28" s="182"/>
      <c r="C28" s="155">
        <v>187541267</v>
      </c>
      <c r="D28" s="155">
        <v>0</v>
      </c>
      <c r="E28" s="156">
        <v>178507681</v>
      </c>
      <c r="F28" s="60">
        <v>178507681</v>
      </c>
      <c r="G28" s="60">
        <v>14875640</v>
      </c>
      <c r="H28" s="60">
        <v>14875640</v>
      </c>
      <c r="I28" s="60">
        <v>16241775</v>
      </c>
      <c r="J28" s="60">
        <v>45993055</v>
      </c>
      <c r="K28" s="60">
        <v>14875640</v>
      </c>
      <c r="L28" s="60">
        <v>17607909</v>
      </c>
      <c r="M28" s="60">
        <v>0</v>
      </c>
      <c r="N28" s="60">
        <v>32483549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78476604</v>
      </c>
      <c r="X28" s="60">
        <v>89253840</v>
      </c>
      <c r="Y28" s="60">
        <v>-10777236</v>
      </c>
      <c r="Z28" s="140">
        <v>-12.07</v>
      </c>
      <c r="AA28" s="155">
        <v>178507681</v>
      </c>
    </row>
    <row r="29" spans="1:27" ht="12.75">
      <c r="A29" s="183" t="s">
        <v>40</v>
      </c>
      <c r="B29" s="182"/>
      <c r="C29" s="155">
        <v>61885246</v>
      </c>
      <c r="D29" s="155">
        <v>0</v>
      </c>
      <c r="E29" s="156">
        <v>8430575</v>
      </c>
      <c r="F29" s="60">
        <v>8430575</v>
      </c>
      <c r="G29" s="60">
        <v>0</v>
      </c>
      <c r="H29" s="60">
        <v>3510367</v>
      </c>
      <c r="I29" s="60">
        <v>1199654</v>
      </c>
      <c r="J29" s="60">
        <v>4710021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4710021</v>
      </c>
      <c r="X29" s="60">
        <v>4215288</v>
      </c>
      <c r="Y29" s="60">
        <v>494733</v>
      </c>
      <c r="Z29" s="140">
        <v>11.74</v>
      </c>
      <c r="AA29" s="155">
        <v>8430575</v>
      </c>
    </row>
    <row r="30" spans="1:27" ht="12.75">
      <c r="A30" s="183" t="s">
        <v>119</v>
      </c>
      <c r="B30" s="182"/>
      <c r="C30" s="155">
        <v>683953752</v>
      </c>
      <c r="D30" s="155">
        <v>0</v>
      </c>
      <c r="E30" s="156">
        <v>694221392</v>
      </c>
      <c r="F30" s="60">
        <v>694221392</v>
      </c>
      <c r="G30" s="60">
        <v>68834071</v>
      </c>
      <c r="H30" s="60">
        <v>77667159</v>
      </c>
      <c r="I30" s="60">
        <v>55928786</v>
      </c>
      <c r="J30" s="60">
        <v>202430016</v>
      </c>
      <c r="K30" s="60">
        <v>68097509</v>
      </c>
      <c r="L30" s="60">
        <v>68097509</v>
      </c>
      <c r="M30" s="60">
        <v>60320388</v>
      </c>
      <c r="N30" s="60">
        <v>196515406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398945422</v>
      </c>
      <c r="X30" s="60">
        <v>341851680</v>
      </c>
      <c r="Y30" s="60">
        <v>57093742</v>
      </c>
      <c r="Z30" s="140">
        <v>16.7</v>
      </c>
      <c r="AA30" s="155">
        <v>694221392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101600939</v>
      </c>
      <c r="F31" s="60">
        <v>101600939</v>
      </c>
      <c r="G31" s="60">
        <v>0</v>
      </c>
      <c r="H31" s="60">
        <v>0</v>
      </c>
      <c r="I31" s="60">
        <v>10178946</v>
      </c>
      <c r="J31" s="60">
        <v>10178946</v>
      </c>
      <c r="K31" s="60">
        <v>0</v>
      </c>
      <c r="L31" s="60">
        <v>15268310</v>
      </c>
      <c r="M31" s="60">
        <v>15268310</v>
      </c>
      <c r="N31" s="60">
        <v>30536620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40715566</v>
      </c>
      <c r="X31" s="60">
        <v>50800902</v>
      </c>
      <c r="Y31" s="60">
        <v>-10085336</v>
      </c>
      <c r="Z31" s="140">
        <v>-19.85</v>
      </c>
      <c r="AA31" s="155">
        <v>101600939</v>
      </c>
    </row>
    <row r="32" spans="1:27" ht="12.75">
      <c r="A32" s="183" t="s">
        <v>121</v>
      </c>
      <c r="B32" s="182"/>
      <c r="C32" s="155">
        <v>53249488</v>
      </c>
      <c r="D32" s="155">
        <v>0</v>
      </c>
      <c r="E32" s="156">
        <v>46566177</v>
      </c>
      <c r="F32" s="60">
        <v>46566177</v>
      </c>
      <c r="G32" s="60">
        <v>2223780</v>
      </c>
      <c r="H32" s="60">
        <v>10366394</v>
      </c>
      <c r="I32" s="60">
        <v>4534030</v>
      </c>
      <c r="J32" s="60">
        <v>17124204</v>
      </c>
      <c r="K32" s="60">
        <v>5364736</v>
      </c>
      <c r="L32" s="60">
        <v>4619031</v>
      </c>
      <c r="M32" s="60">
        <v>4619031</v>
      </c>
      <c r="N32" s="60">
        <v>14602798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31727002</v>
      </c>
      <c r="X32" s="60">
        <v>23283090</v>
      </c>
      <c r="Y32" s="60">
        <v>8443912</v>
      </c>
      <c r="Z32" s="140">
        <v>36.27</v>
      </c>
      <c r="AA32" s="155">
        <v>46566177</v>
      </c>
    </row>
    <row r="33" spans="1:27" ht="12.75">
      <c r="A33" s="183" t="s">
        <v>42</v>
      </c>
      <c r="B33" s="182"/>
      <c r="C33" s="155">
        <v>1590000</v>
      </c>
      <c r="D33" s="155">
        <v>0</v>
      </c>
      <c r="E33" s="156">
        <v>1590000</v>
      </c>
      <c r="F33" s="60">
        <v>1590000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795000</v>
      </c>
      <c r="Y33" s="60">
        <v>-795000</v>
      </c>
      <c r="Z33" s="140">
        <v>-100</v>
      </c>
      <c r="AA33" s="155">
        <v>1590000</v>
      </c>
    </row>
    <row r="34" spans="1:27" ht="12.75">
      <c r="A34" s="183" t="s">
        <v>43</v>
      </c>
      <c r="B34" s="182"/>
      <c r="C34" s="155">
        <v>227389805</v>
      </c>
      <c r="D34" s="155">
        <v>0</v>
      </c>
      <c r="E34" s="156">
        <v>102427673</v>
      </c>
      <c r="F34" s="60">
        <v>102427673</v>
      </c>
      <c r="G34" s="60">
        <v>12752066</v>
      </c>
      <c r="H34" s="60">
        <v>-3455630</v>
      </c>
      <c r="I34" s="60">
        <v>7828492</v>
      </c>
      <c r="J34" s="60">
        <v>17124928</v>
      </c>
      <c r="K34" s="60">
        <v>12568083</v>
      </c>
      <c r="L34" s="60">
        <v>22087094</v>
      </c>
      <c r="M34" s="60">
        <v>19955329</v>
      </c>
      <c r="N34" s="60">
        <v>54610506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71735434</v>
      </c>
      <c r="X34" s="60">
        <v>47213834</v>
      </c>
      <c r="Y34" s="60">
        <v>24521600</v>
      </c>
      <c r="Z34" s="140">
        <v>51.94</v>
      </c>
      <c r="AA34" s="155">
        <v>102427673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1941024231</v>
      </c>
      <c r="D36" s="188">
        <f>SUM(D25:D35)</f>
        <v>0</v>
      </c>
      <c r="E36" s="189">
        <f t="shared" si="1"/>
        <v>1768317754</v>
      </c>
      <c r="F36" s="190">
        <f t="shared" si="1"/>
        <v>1768317754</v>
      </c>
      <c r="G36" s="190">
        <f t="shared" si="1"/>
        <v>144090184</v>
      </c>
      <c r="H36" s="190">
        <f t="shared" si="1"/>
        <v>155085390</v>
      </c>
      <c r="I36" s="190">
        <f t="shared" si="1"/>
        <v>141544321</v>
      </c>
      <c r="J36" s="190">
        <f t="shared" si="1"/>
        <v>440719895</v>
      </c>
      <c r="K36" s="190">
        <f t="shared" si="1"/>
        <v>146632588</v>
      </c>
      <c r="L36" s="190">
        <f t="shared" si="1"/>
        <v>173406473</v>
      </c>
      <c r="M36" s="190">
        <f t="shared" si="1"/>
        <v>147225188</v>
      </c>
      <c r="N36" s="190">
        <f t="shared" si="1"/>
        <v>467264249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907984144</v>
      </c>
      <c r="X36" s="190">
        <f t="shared" si="1"/>
        <v>835064402</v>
      </c>
      <c r="Y36" s="190">
        <f t="shared" si="1"/>
        <v>72919742</v>
      </c>
      <c r="Z36" s="191">
        <f>+IF(X36&lt;&gt;0,+(Y36/X36)*100,0)</f>
        <v>8.732229732863168</v>
      </c>
      <c r="AA36" s="188">
        <f>SUM(AA25:AA35)</f>
        <v>1768317754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-434303267</v>
      </c>
      <c r="D38" s="199">
        <f>+D22-D36</f>
        <v>0</v>
      </c>
      <c r="E38" s="200">
        <f t="shared" si="2"/>
        <v>70367</v>
      </c>
      <c r="F38" s="106">
        <f t="shared" si="2"/>
        <v>70367</v>
      </c>
      <c r="G38" s="106">
        <f t="shared" si="2"/>
        <v>95310837</v>
      </c>
      <c r="H38" s="106">
        <f t="shared" si="2"/>
        <v>-35765547</v>
      </c>
      <c r="I38" s="106">
        <f t="shared" si="2"/>
        <v>-17202208</v>
      </c>
      <c r="J38" s="106">
        <f t="shared" si="2"/>
        <v>42343082</v>
      </c>
      <c r="K38" s="106">
        <f t="shared" si="2"/>
        <v>-25009841</v>
      </c>
      <c r="L38" s="106">
        <f t="shared" si="2"/>
        <v>-70009521</v>
      </c>
      <c r="M38" s="106">
        <f t="shared" si="2"/>
        <v>40451711</v>
      </c>
      <c r="N38" s="106">
        <f t="shared" si="2"/>
        <v>-54567651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-12224569</v>
      </c>
      <c r="X38" s="106">
        <f>IF(F22=F36,0,X22-X36)</f>
        <v>156684082</v>
      </c>
      <c r="Y38" s="106">
        <f t="shared" si="2"/>
        <v>-168908651</v>
      </c>
      <c r="Z38" s="201">
        <f>+IF(X38&lt;&gt;0,+(Y38/X38)*100,0)</f>
        <v>-107.80204909392137</v>
      </c>
      <c r="AA38" s="199">
        <f>+AA22-AA36</f>
        <v>70367</v>
      </c>
    </row>
    <row r="39" spans="1:27" ht="12.75">
      <c r="A39" s="181" t="s">
        <v>46</v>
      </c>
      <c r="B39" s="185"/>
      <c r="C39" s="155">
        <v>224271582</v>
      </c>
      <c r="D39" s="155">
        <v>0</v>
      </c>
      <c r="E39" s="156">
        <v>305594140</v>
      </c>
      <c r="F39" s="60">
        <v>305594140</v>
      </c>
      <c r="G39" s="60">
        <v>5236955</v>
      </c>
      <c r="H39" s="60">
        <v>26009735</v>
      </c>
      <c r="I39" s="60">
        <v>17953991</v>
      </c>
      <c r="J39" s="60">
        <v>49200681</v>
      </c>
      <c r="K39" s="60">
        <v>37886255</v>
      </c>
      <c r="L39" s="60">
        <v>32789191</v>
      </c>
      <c r="M39" s="60">
        <v>2000000</v>
      </c>
      <c r="N39" s="60">
        <v>72675446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121876127</v>
      </c>
      <c r="X39" s="60">
        <v>180000000</v>
      </c>
      <c r="Y39" s="60">
        <v>-58123873</v>
      </c>
      <c r="Z39" s="140">
        <v>-32.29</v>
      </c>
      <c r="AA39" s="155">
        <v>305594140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-210031685</v>
      </c>
      <c r="D42" s="206">
        <f>SUM(D38:D41)</f>
        <v>0</v>
      </c>
      <c r="E42" s="207">
        <f t="shared" si="3"/>
        <v>305664507</v>
      </c>
      <c r="F42" s="88">
        <f t="shared" si="3"/>
        <v>305664507</v>
      </c>
      <c r="G42" s="88">
        <f t="shared" si="3"/>
        <v>100547792</v>
      </c>
      <c r="H42" s="88">
        <f t="shared" si="3"/>
        <v>-9755812</v>
      </c>
      <c r="I42" s="88">
        <f t="shared" si="3"/>
        <v>751783</v>
      </c>
      <c r="J42" s="88">
        <f t="shared" si="3"/>
        <v>91543763</v>
      </c>
      <c r="K42" s="88">
        <f t="shared" si="3"/>
        <v>12876414</v>
      </c>
      <c r="L42" s="88">
        <f t="shared" si="3"/>
        <v>-37220330</v>
      </c>
      <c r="M42" s="88">
        <f t="shared" si="3"/>
        <v>42451711</v>
      </c>
      <c r="N42" s="88">
        <f t="shared" si="3"/>
        <v>18107795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109651558</v>
      </c>
      <c r="X42" s="88">
        <f t="shared" si="3"/>
        <v>336684082</v>
      </c>
      <c r="Y42" s="88">
        <f t="shared" si="3"/>
        <v>-227032524</v>
      </c>
      <c r="Z42" s="208">
        <f>+IF(X42&lt;&gt;0,+(Y42/X42)*100,0)</f>
        <v>-67.43191500214732</v>
      </c>
      <c r="AA42" s="206">
        <f>SUM(AA38:AA41)</f>
        <v>305664507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-210031685</v>
      </c>
      <c r="D44" s="210">
        <f>+D42-D43</f>
        <v>0</v>
      </c>
      <c r="E44" s="211">
        <f t="shared" si="4"/>
        <v>305664507</v>
      </c>
      <c r="F44" s="77">
        <f t="shared" si="4"/>
        <v>305664507</v>
      </c>
      <c r="G44" s="77">
        <f t="shared" si="4"/>
        <v>100547792</v>
      </c>
      <c r="H44" s="77">
        <f t="shared" si="4"/>
        <v>-9755812</v>
      </c>
      <c r="I44" s="77">
        <f t="shared" si="4"/>
        <v>751783</v>
      </c>
      <c r="J44" s="77">
        <f t="shared" si="4"/>
        <v>91543763</v>
      </c>
      <c r="K44" s="77">
        <f t="shared" si="4"/>
        <v>12876414</v>
      </c>
      <c r="L44" s="77">
        <f t="shared" si="4"/>
        <v>-37220330</v>
      </c>
      <c r="M44" s="77">
        <f t="shared" si="4"/>
        <v>42451711</v>
      </c>
      <c r="N44" s="77">
        <f t="shared" si="4"/>
        <v>18107795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109651558</v>
      </c>
      <c r="X44" s="77">
        <f t="shared" si="4"/>
        <v>336684082</v>
      </c>
      <c r="Y44" s="77">
        <f t="shared" si="4"/>
        <v>-227032524</v>
      </c>
      <c r="Z44" s="212">
        <f>+IF(X44&lt;&gt;0,+(Y44/X44)*100,0)</f>
        <v>-67.43191500214732</v>
      </c>
      <c r="AA44" s="210">
        <f>+AA42-AA43</f>
        <v>305664507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-210031685</v>
      </c>
      <c r="D46" s="206">
        <f>SUM(D44:D45)</f>
        <v>0</v>
      </c>
      <c r="E46" s="207">
        <f t="shared" si="5"/>
        <v>305664507</v>
      </c>
      <c r="F46" s="88">
        <f t="shared" si="5"/>
        <v>305664507</v>
      </c>
      <c r="G46" s="88">
        <f t="shared" si="5"/>
        <v>100547792</v>
      </c>
      <c r="H46" s="88">
        <f t="shared" si="5"/>
        <v>-9755812</v>
      </c>
      <c r="I46" s="88">
        <f t="shared" si="5"/>
        <v>751783</v>
      </c>
      <c r="J46" s="88">
        <f t="shared" si="5"/>
        <v>91543763</v>
      </c>
      <c r="K46" s="88">
        <f t="shared" si="5"/>
        <v>12876414</v>
      </c>
      <c r="L46" s="88">
        <f t="shared" si="5"/>
        <v>-37220330</v>
      </c>
      <c r="M46" s="88">
        <f t="shared" si="5"/>
        <v>42451711</v>
      </c>
      <c r="N46" s="88">
        <f t="shared" si="5"/>
        <v>18107795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109651558</v>
      </c>
      <c r="X46" s="88">
        <f t="shared" si="5"/>
        <v>336684082</v>
      </c>
      <c r="Y46" s="88">
        <f t="shared" si="5"/>
        <v>-227032524</v>
      </c>
      <c r="Z46" s="208">
        <f>+IF(X46&lt;&gt;0,+(Y46/X46)*100,0)</f>
        <v>-67.43191500214732</v>
      </c>
      <c r="AA46" s="206">
        <f>SUM(AA44:AA45)</f>
        <v>305664507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-210031685</v>
      </c>
      <c r="D48" s="217">
        <f>SUM(D46:D47)</f>
        <v>0</v>
      </c>
      <c r="E48" s="218">
        <f t="shared" si="6"/>
        <v>305664507</v>
      </c>
      <c r="F48" s="219">
        <f t="shared" si="6"/>
        <v>305664507</v>
      </c>
      <c r="G48" s="219">
        <f t="shared" si="6"/>
        <v>100547792</v>
      </c>
      <c r="H48" s="220">
        <f t="shared" si="6"/>
        <v>-9755812</v>
      </c>
      <c r="I48" s="220">
        <f t="shared" si="6"/>
        <v>751783</v>
      </c>
      <c r="J48" s="220">
        <f t="shared" si="6"/>
        <v>91543763</v>
      </c>
      <c r="K48" s="220">
        <f t="shared" si="6"/>
        <v>12876414</v>
      </c>
      <c r="L48" s="220">
        <f t="shared" si="6"/>
        <v>-37220330</v>
      </c>
      <c r="M48" s="219">
        <f t="shared" si="6"/>
        <v>42451711</v>
      </c>
      <c r="N48" s="219">
        <f t="shared" si="6"/>
        <v>18107795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109651558</v>
      </c>
      <c r="X48" s="220">
        <f t="shared" si="6"/>
        <v>336684082</v>
      </c>
      <c r="Y48" s="220">
        <f t="shared" si="6"/>
        <v>-227032524</v>
      </c>
      <c r="Z48" s="221">
        <f>+IF(X48&lt;&gt;0,+(Y48/X48)*100,0)</f>
        <v>-67.43191500214732</v>
      </c>
      <c r="AA48" s="222">
        <f>SUM(AA46:AA47)</f>
        <v>305664507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712060</v>
      </c>
      <c r="D5" s="153">
        <f>SUM(D6:D8)</f>
        <v>0</v>
      </c>
      <c r="E5" s="154">
        <f t="shared" si="0"/>
        <v>-454</v>
      </c>
      <c r="F5" s="100">
        <f t="shared" si="0"/>
        <v>-454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-454</v>
      </c>
    </row>
    <row r="6" spans="1:27" ht="12.75">
      <c r="A6" s="138" t="s">
        <v>75</v>
      </c>
      <c r="B6" s="136"/>
      <c r="C6" s="155"/>
      <c r="D6" s="155"/>
      <c r="E6" s="156">
        <v>-454</v>
      </c>
      <c r="F6" s="60">
        <v>-454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-454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712060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31770485</v>
      </c>
      <c r="D9" s="153">
        <f>SUM(D10:D14)</f>
        <v>0</v>
      </c>
      <c r="E9" s="154">
        <f t="shared" si="1"/>
        <v>24257454</v>
      </c>
      <c r="F9" s="100">
        <f t="shared" si="1"/>
        <v>24257454</v>
      </c>
      <c r="G9" s="100">
        <f t="shared" si="1"/>
        <v>0</v>
      </c>
      <c r="H9" s="100">
        <f t="shared" si="1"/>
        <v>1832785</v>
      </c>
      <c r="I9" s="100">
        <f t="shared" si="1"/>
        <v>0</v>
      </c>
      <c r="J9" s="100">
        <f t="shared" si="1"/>
        <v>1832785</v>
      </c>
      <c r="K9" s="100">
        <f t="shared" si="1"/>
        <v>300000</v>
      </c>
      <c r="L9" s="100">
        <f t="shared" si="1"/>
        <v>700000</v>
      </c>
      <c r="M9" s="100">
        <f t="shared" si="1"/>
        <v>0</v>
      </c>
      <c r="N9" s="100">
        <f t="shared" si="1"/>
        <v>1000000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2832785</v>
      </c>
      <c r="X9" s="100">
        <f t="shared" si="1"/>
        <v>7941667</v>
      </c>
      <c r="Y9" s="100">
        <f t="shared" si="1"/>
        <v>-5108882</v>
      </c>
      <c r="Z9" s="137">
        <f>+IF(X9&lt;&gt;0,+(Y9/X9)*100,0)</f>
        <v>-64.33009593577772</v>
      </c>
      <c r="AA9" s="102">
        <f>SUM(AA10:AA14)</f>
        <v>24257454</v>
      </c>
    </row>
    <row r="10" spans="1:27" ht="12.75">
      <c r="A10" s="138" t="s">
        <v>79</v>
      </c>
      <c r="B10" s="136"/>
      <c r="C10" s="155">
        <v>31770485</v>
      </c>
      <c r="D10" s="155"/>
      <c r="E10" s="156">
        <v>3000000</v>
      </c>
      <c r="F10" s="60">
        <v>3000000</v>
      </c>
      <c r="G10" s="60"/>
      <c r="H10" s="60"/>
      <c r="I10" s="60"/>
      <c r="J10" s="60"/>
      <c r="K10" s="60">
        <v>300000</v>
      </c>
      <c r="L10" s="60">
        <v>700000</v>
      </c>
      <c r="M10" s="60"/>
      <c r="N10" s="60">
        <v>1000000</v>
      </c>
      <c r="O10" s="60"/>
      <c r="P10" s="60"/>
      <c r="Q10" s="60"/>
      <c r="R10" s="60"/>
      <c r="S10" s="60"/>
      <c r="T10" s="60"/>
      <c r="U10" s="60"/>
      <c r="V10" s="60"/>
      <c r="W10" s="60">
        <v>1000000</v>
      </c>
      <c r="X10" s="60">
        <v>600000</v>
      </c>
      <c r="Y10" s="60">
        <v>400000</v>
      </c>
      <c r="Z10" s="140">
        <v>66.67</v>
      </c>
      <c r="AA10" s="62">
        <v>3000000</v>
      </c>
    </row>
    <row r="11" spans="1:27" ht="12.75">
      <c r="A11" s="138" t="s">
        <v>80</v>
      </c>
      <c r="B11" s="136"/>
      <c r="C11" s="155"/>
      <c r="D11" s="155"/>
      <c r="E11" s="156">
        <v>13257454</v>
      </c>
      <c r="F11" s="60">
        <v>13257454</v>
      </c>
      <c r="G11" s="60"/>
      <c r="H11" s="60">
        <v>1832785</v>
      </c>
      <c r="I11" s="60"/>
      <c r="J11" s="60">
        <v>1832785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1832785</v>
      </c>
      <c r="X11" s="60">
        <v>4341667</v>
      </c>
      <c r="Y11" s="60">
        <v>-2508882</v>
      </c>
      <c r="Z11" s="140">
        <v>-57.79</v>
      </c>
      <c r="AA11" s="62">
        <v>13257454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8000000</v>
      </c>
      <c r="F13" s="60">
        <v>8000000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3000000</v>
      </c>
      <c r="Y13" s="60">
        <v>-3000000</v>
      </c>
      <c r="Z13" s="140">
        <v>-100</v>
      </c>
      <c r="AA13" s="62">
        <v>8000000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72593154</v>
      </c>
      <c r="D15" s="153">
        <f>SUM(D16:D18)</f>
        <v>0</v>
      </c>
      <c r="E15" s="154">
        <f t="shared" si="2"/>
        <v>75334557</v>
      </c>
      <c r="F15" s="100">
        <f t="shared" si="2"/>
        <v>75334557</v>
      </c>
      <c r="G15" s="100">
        <f t="shared" si="2"/>
        <v>77581</v>
      </c>
      <c r="H15" s="100">
        <f t="shared" si="2"/>
        <v>1493029</v>
      </c>
      <c r="I15" s="100">
        <f t="shared" si="2"/>
        <v>6006173</v>
      </c>
      <c r="J15" s="100">
        <f t="shared" si="2"/>
        <v>7576783</v>
      </c>
      <c r="K15" s="100">
        <f t="shared" si="2"/>
        <v>3869649</v>
      </c>
      <c r="L15" s="100">
        <f t="shared" si="2"/>
        <v>5238900</v>
      </c>
      <c r="M15" s="100">
        <f t="shared" si="2"/>
        <v>3688295</v>
      </c>
      <c r="N15" s="100">
        <f t="shared" si="2"/>
        <v>12796844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20373627</v>
      </c>
      <c r="X15" s="100">
        <f t="shared" si="2"/>
        <v>22725977</v>
      </c>
      <c r="Y15" s="100">
        <f t="shared" si="2"/>
        <v>-2352350</v>
      </c>
      <c r="Z15" s="137">
        <f>+IF(X15&lt;&gt;0,+(Y15/X15)*100,0)</f>
        <v>-10.350930127228414</v>
      </c>
      <c r="AA15" s="102">
        <f>SUM(AA16:AA18)</f>
        <v>75334557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72593154</v>
      </c>
      <c r="D17" s="155"/>
      <c r="E17" s="156">
        <v>75334557</v>
      </c>
      <c r="F17" s="60">
        <v>75334557</v>
      </c>
      <c r="G17" s="60">
        <v>77581</v>
      </c>
      <c r="H17" s="60">
        <v>1493029</v>
      </c>
      <c r="I17" s="60">
        <v>6006173</v>
      </c>
      <c r="J17" s="60">
        <v>7576783</v>
      </c>
      <c r="K17" s="60">
        <v>3869649</v>
      </c>
      <c r="L17" s="60">
        <v>5238900</v>
      </c>
      <c r="M17" s="60">
        <v>3688295</v>
      </c>
      <c r="N17" s="60">
        <v>12796844</v>
      </c>
      <c r="O17" s="60"/>
      <c r="P17" s="60"/>
      <c r="Q17" s="60"/>
      <c r="R17" s="60"/>
      <c r="S17" s="60"/>
      <c r="T17" s="60"/>
      <c r="U17" s="60"/>
      <c r="V17" s="60"/>
      <c r="W17" s="60">
        <v>20373627</v>
      </c>
      <c r="X17" s="60">
        <v>22725977</v>
      </c>
      <c r="Y17" s="60">
        <v>-2352350</v>
      </c>
      <c r="Z17" s="140">
        <v>-10.35</v>
      </c>
      <c r="AA17" s="62">
        <v>75334557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107435355</v>
      </c>
      <c r="D19" s="153">
        <f>SUM(D20:D23)</f>
        <v>0</v>
      </c>
      <c r="E19" s="154">
        <f t="shared" si="3"/>
        <v>220002239</v>
      </c>
      <c r="F19" s="100">
        <f t="shared" si="3"/>
        <v>220002239</v>
      </c>
      <c r="G19" s="100">
        <f t="shared" si="3"/>
        <v>9306571</v>
      </c>
      <c r="H19" s="100">
        <f t="shared" si="3"/>
        <v>22788922</v>
      </c>
      <c r="I19" s="100">
        <f t="shared" si="3"/>
        <v>10752078</v>
      </c>
      <c r="J19" s="100">
        <f t="shared" si="3"/>
        <v>42847571</v>
      </c>
      <c r="K19" s="100">
        <f t="shared" si="3"/>
        <v>28153003</v>
      </c>
      <c r="L19" s="100">
        <f t="shared" si="3"/>
        <v>21817464</v>
      </c>
      <c r="M19" s="100">
        <f t="shared" si="3"/>
        <v>1012654</v>
      </c>
      <c r="N19" s="100">
        <f t="shared" si="3"/>
        <v>50983121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93830692</v>
      </c>
      <c r="X19" s="100">
        <f t="shared" si="3"/>
        <v>69000000</v>
      </c>
      <c r="Y19" s="100">
        <f t="shared" si="3"/>
        <v>24830692</v>
      </c>
      <c r="Z19" s="137">
        <f>+IF(X19&lt;&gt;0,+(Y19/X19)*100,0)</f>
        <v>35.986510144927536</v>
      </c>
      <c r="AA19" s="102">
        <f>SUM(AA20:AA23)</f>
        <v>220002239</v>
      </c>
    </row>
    <row r="20" spans="1:27" ht="12.75">
      <c r="A20" s="138" t="s">
        <v>89</v>
      </c>
      <c r="B20" s="136"/>
      <c r="C20" s="155">
        <v>35296521</v>
      </c>
      <c r="D20" s="155"/>
      <c r="E20" s="156">
        <v>75000000</v>
      </c>
      <c r="F20" s="60">
        <v>75000000</v>
      </c>
      <c r="G20" s="60"/>
      <c r="H20" s="60">
        <v>7079850</v>
      </c>
      <c r="I20" s="60">
        <v>3334472</v>
      </c>
      <c r="J20" s="60">
        <v>10414322</v>
      </c>
      <c r="K20" s="60">
        <v>9802068</v>
      </c>
      <c r="L20" s="60">
        <v>9451060</v>
      </c>
      <c r="M20" s="60">
        <v>837437</v>
      </c>
      <c r="N20" s="60">
        <v>20090565</v>
      </c>
      <c r="O20" s="60"/>
      <c r="P20" s="60"/>
      <c r="Q20" s="60"/>
      <c r="R20" s="60"/>
      <c r="S20" s="60"/>
      <c r="T20" s="60"/>
      <c r="U20" s="60"/>
      <c r="V20" s="60"/>
      <c r="W20" s="60">
        <v>30504887</v>
      </c>
      <c r="X20" s="60">
        <v>22500000</v>
      </c>
      <c r="Y20" s="60">
        <v>8004887</v>
      </c>
      <c r="Z20" s="140">
        <v>35.58</v>
      </c>
      <c r="AA20" s="62">
        <v>75000000</v>
      </c>
    </row>
    <row r="21" spans="1:27" ht="12.75">
      <c r="A21" s="138" t="s">
        <v>90</v>
      </c>
      <c r="B21" s="136"/>
      <c r="C21" s="155"/>
      <c r="D21" s="155"/>
      <c r="E21" s="156">
        <v>145002239</v>
      </c>
      <c r="F21" s="60">
        <v>145002239</v>
      </c>
      <c r="G21" s="60">
        <v>9306571</v>
      </c>
      <c r="H21" s="60">
        <v>15709072</v>
      </c>
      <c r="I21" s="60">
        <v>7417606</v>
      </c>
      <c r="J21" s="60">
        <v>32433249</v>
      </c>
      <c r="K21" s="60">
        <v>18350935</v>
      </c>
      <c r="L21" s="60">
        <v>12366404</v>
      </c>
      <c r="M21" s="60">
        <v>175217</v>
      </c>
      <c r="N21" s="60">
        <v>30892556</v>
      </c>
      <c r="O21" s="60"/>
      <c r="P21" s="60"/>
      <c r="Q21" s="60"/>
      <c r="R21" s="60"/>
      <c r="S21" s="60"/>
      <c r="T21" s="60"/>
      <c r="U21" s="60"/>
      <c r="V21" s="60"/>
      <c r="W21" s="60">
        <v>63325805</v>
      </c>
      <c r="X21" s="60">
        <v>46500000</v>
      </c>
      <c r="Y21" s="60">
        <v>16825805</v>
      </c>
      <c r="Z21" s="140">
        <v>36.18</v>
      </c>
      <c r="AA21" s="62">
        <v>145002239</v>
      </c>
    </row>
    <row r="22" spans="1:27" ht="12.75">
      <c r="A22" s="138" t="s">
        <v>91</v>
      </c>
      <c r="B22" s="136"/>
      <c r="C22" s="157">
        <v>72138834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5271275</v>
      </c>
      <c r="F24" s="100">
        <v>5271275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1400000</v>
      </c>
      <c r="Y24" s="100">
        <v>-1400000</v>
      </c>
      <c r="Z24" s="137">
        <v>-100</v>
      </c>
      <c r="AA24" s="102">
        <v>5271275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212511054</v>
      </c>
      <c r="D25" s="217">
        <f>+D5+D9+D15+D19+D24</f>
        <v>0</v>
      </c>
      <c r="E25" s="230">
        <f t="shared" si="4"/>
        <v>324865071</v>
      </c>
      <c r="F25" s="219">
        <f t="shared" si="4"/>
        <v>324865071</v>
      </c>
      <c r="G25" s="219">
        <f t="shared" si="4"/>
        <v>9384152</v>
      </c>
      <c r="H25" s="219">
        <f t="shared" si="4"/>
        <v>26114736</v>
      </c>
      <c r="I25" s="219">
        <f t="shared" si="4"/>
        <v>16758251</v>
      </c>
      <c r="J25" s="219">
        <f t="shared" si="4"/>
        <v>52257139</v>
      </c>
      <c r="K25" s="219">
        <f t="shared" si="4"/>
        <v>32322652</v>
      </c>
      <c r="L25" s="219">
        <f t="shared" si="4"/>
        <v>27756364</v>
      </c>
      <c r="M25" s="219">
        <f t="shared" si="4"/>
        <v>4700949</v>
      </c>
      <c r="N25" s="219">
        <f t="shared" si="4"/>
        <v>64779965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117037104</v>
      </c>
      <c r="X25" s="219">
        <f t="shared" si="4"/>
        <v>101067644</v>
      </c>
      <c r="Y25" s="219">
        <f t="shared" si="4"/>
        <v>15969460</v>
      </c>
      <c r="Z25" s="231">
        <f>+IF(X25&lt;&gt;0,+(Y25/X25)*100,0)</f>
        <v>15.800764090236436</v>
      </c>
      <c r="AA25" s="232">
        <f>+AA5+AA9+AA15+AA19+AA24</f>
        <v>324865071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142889675</v>
      </c>
      <c r="D28" s="155"/>
      <c r="E28" s="156">
        <v>302593796</v>
      </c>
      <c r="F28" s="60">
        <v>302593796</v>
      </c>
      <c r="G28" s="60">
        <v>9384152</v>
      </c>
      <c r="H28" s="60">
        <v>26114736</v>
      </c>
      <c r="I28" s="60">
        <v>16758251</v>
      </c>
      <c r="J28" s="60">
        <v>52257139</v>
      </c>
      <c r="K28" s="60">
        <v>12380142</v>
      </c>
      <c r="L28" s="60">
        <v>27056364</v>
      </c>
      <c r="M28" s="60">
        <v>3863512</v>
      </c>
      <c r="N28" s="60">
        <v>43300018</v>
      </c>
      <c r="O28" s="60"/>
      <c r="P28" s="60"/>
      <c r="Q28" s="60"/>
      <c r="R28" s="60"/>
      <c r="S28" s="60"/>
      <c r="T28" s="60"/>
      <c r="U28" s="60"/>
      <c r="V28" s="60"/>
      <c r="W28" s="60">
        <v>95557157</v>
      </c>
      <c r="X28" s="60">
        <v>206364750</v>
      </c>
      <c r="Y28" s="60">
        <v>-110807593</v>
      </c>
      <c r="Z28" s="140">
        <v>-53.7</v>
      </c>
      <c r="AA28" s="155">
        <v>302593796</v>
      </c>
    </row>
    <row r="29" spans="1:27" ht="12.75">
      <c r="A29" s="234" t="s">
        <v>134</v>
      </c>
      <c r="B29" s="136"/>
      <c r="C29" s="155"/>
      <c r="D29" s="155"/>
      <c r="E29" s="156">
        <v>3000000</v>
      </c>
      <c r="F29" s="60">
        <v>3000000</v>
      </c>
      <c r="G29" s="60"/>
      <c r="H29" s="60"/>
      <c r="I29" s="60"/>
      <c r="J29" s="60"/>
      <c r="K29" s="60">
        <v>19942510</v>
      </c>
      <c r="L29" s="60">
        <v>700000</v>
      </c>
      <c r="M29" s="60">
        <v>837437</v>
      </c>
      <c r="N29" s="60">
        <v>21479947</v>
      </c>
      <c r="O29" s="60"/>
      <c r="P29" s="60"/>
      <c r="Q29" s="60"/>
      <c r="R29" s="60"/>
      <c r="S29" s="60"/>
      <c r="T29" s="60"/>
      <c r="U29" s="60"/>
      <c r="V29" s="60"/>
      <c r="W29" s="60">
        <v>21479947</v>
      </c>
      <c r="X29" s="60">
        <v>3000000</v>
      </c>
      <c r="Y29" s="60">
        <v>18479947</v>
      </c>
      <c r="Z29" s="140">
        <v>616</v>
      </c>
      <c r="AA29" s="62">
        <v>3000000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142889675</v>
      </c>
      <c r="D32" s="210">
        <f>SUM(D28:D31)</f>
        <v>0</v>
      </c>
      <c r="E32" s="211">
        <f t="shared" si="5"/>
        <v>305593796</v>
      </c>
      <c r="F32" s="77">
        <f t="shared" si="5"/>
        <v>305593796</v>
      </c>
      <c r="G32" s="77">
        <f t="shared" si="5"/>
        <v>9384152</v>
      </c>
      <c r="H32" s="77">
        <f t="shared" si="5"/>
        <v>26114736</v>
      </c>
      <c r="I32" s="77">
        <f t="shared" si="5"/>
        <v>16758251</v>
      </c>
      <c r="J32" s="77">
        <f t="shared" si="5"/>
        <v>52257139</v>
      </c>
      <c r="K32" s="77">
        <f t="shared" si="5"/>
        <v>32322652</v>
      </c>
      <c r="L32" s="77">
        <f t="shared" si="5"/>
        <v>27756364</v>
      </c>
      <c r="M32" s="77">
        <f t="shared" si="5"/>
        <v>4700949</v>
      </c>
      <c r="N32" s="77">
        <f t="shared" si="5"/>
        <v>64779965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117037104</v>
      </c>
      <c r="X32" s="77">
        <f t="shared" si="5"/>
        <v>209364750</v>
      </c>
      <c r="Y32" s="77">
        <f t="shared" si="5"/>
        <v>-92327646</v>
      </c>
      <c r="Z32" s="212">
        <f>+IF(X32&lt;&gt;0,+(Y32/X32)*100,0)</f>
        <v>-44.09894502298023</v>
      </c>
      <c r="AA32" s="79">
        <f>SUM(AA28:AA31)</f>
        <v>305593796</v>
      </c>
    </row>
    <row r="33" spans="1:27" ht="12.75">
      <c r="A33" s="237" t="s">
        <v>51</v>
      </c>
      <c r="B33" s="136" t="s">
        <v>137</v>
      </c>
      <c r="C33" s="155">
        <v>69621379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19271275</v>
      </c>
      <c r="F35" s="60">
        <v>19271275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9635640</v>
      </c>
      <c r="Y35" s="60">
        <v>-9635640</v>
      </c>
      <c r="Z35" s="140">
        <v>-100</v>
      </c>
      <c r="AA35" s="62">
        <v>19271275</v>
      </c>
    </row>
    <row r="36" spans="1:27" ht="12.75">
      <c r="A36" s="238" t="s">
        <v>139</v>
      </c>
      <c r="B36" s="149"/>
      <c r="C36" s="222">
        <f aca="true" t="shared" si="6" ref="C36:Y36">SUM(C32:C35)</f>
        <v>212511054</v>
      </c>
      <c r="D36" s="222">
        <f>SUM(D32:D35)</f>
        <v>0</v>
      </c>
      <c r="E36" s="218">
        <f t="shared" si="6"/>
        <v>324865071</v>
      </c>
      <c r="F36" s="220">
        <f t="shared" si="6"/>
        <v>324865071</v>
      </c>
      <c r="G36" s="220">
        <f t="shared" si="6"/>
        <v>9384152</v>
      </c>
      <c r="H36" s="220">
        <f t="shared" si="6"/>
        <v>26114736</v>
      </c>
      <c r="I36" s="220">
        <f t="shared" si="6"/>
        <v>16758251</v>
      </c>
      <c r="J36" s="220">
        <f t="shared" si="6"/>
        <v>52257139</v>
      </c>
      <c r="K36" s="220">
        <f t="shared" si="6"/>
        <v>32322652</v>
      </c>
      <c r="L36" s="220">
        <f t="shared" si="6"/>
        <v>27756364</v>
      </c>
      <c r="M36" s="220">
        <f t="shared" si="6"/>
        <v>4700949</v>
      </c>
      <c r="N36" s="220">
        <f t="shared" si="6"/>
        <v>64779965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117037104</v>
      </c>
      <c r="X36" s="220">
        <f t="shared" si="6"/>
        <v>219000390</v>
      </c>
      <c r="Y36" s="220">
        <f t="shared" si="6"/>
        <v>-101963286</v>
      </c>
      <c r="Z36" s="221">
        <f>+IF(X36&lt;&gt;0,+(Y36/X36)*100,0)</f>
        <v>-46.55849516980312</v>
      </c>
      <c r="AA36" s="239">
        <f>SUM(AA32:AA35)</f>
        <v>324865071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43051043</v>
      </c>
      <c r="D6" s="155"/>
      <c r="E6" s="59">
        <v>165464250</v>
      </c>
      <c r="F6" s="60">
        <v>165464250</v>
      </c>
      <c r="G6" s="60">
        <v>141623079</v>
      </c>
      <c r="H6" s="60">
        <v>81521709</v>
      </c>
      <c r="I6" s="60">
        <v>38256532</v>
      </c>
      <c r="J6" s="60">
        <v>38256532</v>
      </c>
      <c r="K6" s="60">
        <v>66047639</v>
      </c>
      <c r="L6" s="60">
        <v>41649208</v>
      </c>
      <c r="M6" s="60">
        <v>51370270</v>
      </c>
      <c r="N6" s="60">
        <v>51370270</v>
      </c>
      <c r="O6" s="60"/>
      <c r="P6" s="60"/>
      <c r="Q6" s="60"/>
      <c r="R6" s="60"/>
      <c r="S6" s="60"/>
      <c r="T6" s="60"/>
      <c r="U6" s="60"/>
      <c r="V6" s="60"/>
      <c r="W6" s="60">
        <v>51370270</v>
      </c>
      <c r="X6" s="60">
        <v>82732125</v>
      </c>
      <c r="Y6" s="60">
        <v>-31361855</v>
      </c>
      <c r="Z6" s="140">
        <v>-37.91</v>
      </c>
      <c r="AA6" s="62">
        <v>165464250</v>
      </c>
    </row>
    <row r="7" spans="1:27" ht="12.75">
      <c r="A7" s="249" t="s">
        <v>144</v>
      </c>
      <c r="B7" s="182"/>
      <c r="C7" s="155">
        <v>12957188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189630059</v>
      </c>
      <c r="D8" s="155"/>
      <c r="E8" s="59">
        <v>282137678</v>
      </c>
      <c r="F8" s="60">
        <v>282137678</v>
      </c>
      <c r="G8" s="60">
        <v>273164410</v>
      </c>
      <c r="H8" s="60">
        <v>228621752</v>
      </c>
      <c r="I8" s="60">
        <v>290536726</v>
      </c>
      <c r="J8" s="60">
        <v>290536726</v>
      </c>
      <c r="K8" s="60">
        <v>292365255</v>
      </c>
      <c r="L8" s="60">
        <v>294613743</v>
      </c>
      <c r="M8" s="60">
        <v>293716537</v>
      </c>
      <c r="N8" s="60">
        <v>293716537</v>
      </c>
      <c r="O8" s="60"/>
      <c r="P8" s="60"/>
      <c r="Q8" s="60"/>
      <c r="R8" s="60"/>
      <c r="S8" s="60"/>
      <c r="T8" s="60"/>
      <c r="U8" s="60"/>
      <c r="V8" s="60"/>
      <c r="W8" s="60">
        <v>293716537</v>
      </c>
      <c r="X8" s="60">
        <v>141068839</v>
      </c>
      <c r="Y8" s="60">
        <v>152647698</v>
      </c>
      <c r="Z8" s="140">
        <v>108.21</v>
      </c>
      <c r="AA8" s="62">
        <v>282137678</v>
      </c>
    </row>
    <row r="9" spans="1:27" ht="12.75">
      <c r="A9" s="249" t="s">
        <v>146</v>
      </c>
      <c r="B9" s="182"/>
      <c r="C9" s="155">
        <v>967085</v>
      </c>
      <c r="D9" s="155"/>
      <c r="E9" s="59">
        <v>31394143</v>
      </c>
      <c r="F9" s="60">
        <v>31394143</v>
      </c>
      <c r="G9" s="60">
        <v>40218420</v>
      </c>
      <c r="H9" s="60">
        <v>1194756</v>
      </c>
      <c r="I9" s="60">
        <v>41907115</v>
      </c>
      <c r="J9" s="60">
        <v>41907115</v>
      </c>
      <c r="K9" s="60">
        <v>39689863</v>
      </c>
      <c r="L9" s="60">
        <v>39873603</v>
      </c>
      <c r="M9" s="60">
        <v>39873603</v>
      </c>
      <c r="N9" s="60">
        <v>39873603</v>
      </c>
      <c r="O9" s="60"/>
      <c r="P9" s="60"/>
      <c r="Q9" s="60"/>
      <c r="R9" s="60"/>
      <c r="S9" s="60"/>
      <c r="T9" s="60"/>
      <c r="U9" s="60"/>
      <c r="V9" s="60"/>
      <c r="W9" s="60">
        <v>39873603</v>
      </c>
      <c r="X9" s="60">
        <v>15697072</v>
      </c>
      <c r="Y9" s="60">
        <v>24176531</v>
      </c>
      <c r="Z9" s="140">
        <v>154.02</v>
      </c>
      <c r="AA9" s="62">
        <v>31394143</v>
      </c>
    </row>
    <row r="10" spans="1:27" ht="12.75">
      <c r="A10" s="249" t="s">
        <v>147</v>
      </c>
      <c r="B10" s="182"/>
      <c r="C10" s="155">
        <v>1307795</v>
      </c>
      <c r="D10" s="155"/>
      <c r="E10" s="59">
        <v>1625673</v>
      </c>
      <c r="F10" s="60">
        <v>1625673</v>
      </c>
      <c r="G10" s="159">
        <v>1307795</v>
      </c>
      <c r="H10" s="159">
        <v>1307795</v>
      </c>
      <c r="I10" s="159">
        <v>8406287</v>
      </c>
      <c r="J10" s="60">
        <v>8406287</v>
      </c>
      <c r="K10" s="159">
        <v>7723816</v>
      </c>
      <c r="L10" s="159">
        <v>7107562</v>
      </c>
      <c r="M10" s="60">
        <v>6499447</v>
      </c>
      <c r="N10" s="159">
        <v>6499447</v>
      </c>
      <c r="O10" s="159"/>
      <c r="P10" s="159"/>
      <c r="Q10" s="60"/>
      <c r="R10" s="159"/>
      <c r="S10" s="159"/>
      <c r="T10" s="60"/>
      <c r="U10" s="159"/>
      <c r="V10" s="159"/>
      <c r="W10" s="159">
        <v>6499447</v>
      </c>
      <c r="X10" s="60">
        <v>812837</v>
      </c>
      <c r="Y10" s="159">
        <v>5686610</v>
      </c>
      <c r="Z10" s="141">
        <v>699.6</v>
      </c>
      <c r="AA10" s="225">
        <v>1625673</v>
      </c>
    </row>
    <row r="11" spans="1:27" ht="12.75">
      <c r="A11" s="249" t="s">
        <v>148</v>
      </c>
      <c r="B11" s="182"/>
      <c r="C11" s="155">
        <v>2909183</v>
      </c>
      <c r="D11" s="155"/>
      <c r="E11" s="59">
        <v>4355104</v>
      </c>
      <c r="F11" s="60">
        <v>4355104</v>
      </c>
      <c r="G11" s="60">
        <v>4890309</v>
      </c>
      <c r="H11" s="60">
        <v>4890309</v>
      </c>
      <c r="I11" s="60">
        <v>4579472</v>
      </c>
      <c r="J11" s="60">
        <v>4579472</v>
      </c>
      <c r="K11" s="60">
        <v>2854612</v>
      </c>
      <c r="L11" s="60">
        <v>2367216</v>
      </c>
      <c r="M11" s="60">
        <v>3035024</v>
      </c>
      <c r="N11" s="60">
        <v>3035024</v>
      </c>
      <c r="O11" s="60"/>
      <c r="P11" s="60"/>
      <c r="Q11" s="60"/>
      <c r="R11" s="60"/>
      <c r="S11" s="60"/>
      <c r="T11" s="60"/>
      <c r="U11" s="60"/>
      <c r="V11" s="60"/>
      <c r="W11" s="60">
        <v>3035024</v>
      </c>
      <c r="X11" s="60">
        <v>2177552</v>
      </c>
      <c r="Y11" s="60">
        <v>857472</v>
      </c>
      <c r="Z11" s="140">
        <v>39.38</v>
      </c>
      <c r="AA11" s="62">
        <v>4355104</v>
      </c>
    </row>
    <row r="12" spans="1:27" ht="12.75">
      <c r="A12" s="250" t="s">
        <v>56</v>
      </c>
      <c r="B12" s="251"/>
      <c r="C12" s="168">
        <f aca="true" t="shared" si="0" ref="C12:Y12">SUM(C6:C11)</f>
        <v>250822353</v>
      </c>
      <c r="D12" s="168">
        <f>SUM(D6:D11)</f>
        <v>0</v>
      </c>
      <c r="E12" s="72">
        <f t="shared" si="0"/>
        <v>484976848</v>
      </c>
      <c r="F12" s="73">
        <f t="shared" si="0"/>
        <v>484976848</v>
      </c>
      <c r="G12" s="73">
        <f t="shared" si="0"/>
        <v>461204013</v>
      </c>
      <c r="H12" s="73">
        <f t="shared" si="0"/>
        <v>317536321</v>
      </c>
      <c r="I12" s="73">
        <f t="shared" si="0"/>
        <v>383686132</v>
      </c>
      <c r="J12" s="73">
        <f t="shared" si="0"/>
        <v>383686132</v>
      </c>
      <c r="K12" s="73">
        <f t="shared" si="0"/>
        <v>408681185</v>
      </c>
      <c r="L12" s="73">
        <f t="shared" si="0"/>
        <v>385611332</v>
      </c>
      <c r="M12" s="73">
        <f t="shared" si="0"/>
        <v>394494881</v>
      </c>
      <c r="N12" s="73">
        <f t="shared" si="0"/>
        <v>394494881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394494881</v>
      </c>
      <c r="X12" s="73">
        <f t="shared" si="0"/>
        <v>242488425</v>
      </c>
      <c r="Y12" s="73">
        <f t="shared" si="0"/>
        <v>152006456</v>
      </c>
      <c r="Z12" s="170">
        <f>+IF(X12&lt;&gt;0,+(Y12/X12)*100,0)</f>
        <v>62.686066767929226</v>
      </c>
      <c r="AA12" s="74">
        <f>SUM(AA6:AA11)</f>
        <v>484976848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1049201</v>
      </c>
      <c r="D15" s="155"/>
      <c r="E15" s="59">
        <v>1427886</v>
      </c>
      <c r="F15" s="60">
        <v>1427886</v>
      </c>
      <c r="G15" s="60">
        <v>1049201</v>
      </c>
      <c r="H15" s="60">
        <v>1049201</v>
      </c>
      <c r="I15" s="60">
        <v>1049201</v>
      </c>
      <c r="J15" s="60">
        <v>1049201</v>
      </c>
      <c r="K15" s="60">
        <v>1049201</v>
      </c>
      <c r="L15" s="60">
        <v>1049201</v>
      </c>
      <c r="M15" s="60">
        <v>1049201</v>
      </c>
      <c r="N15" s="60">
        <v>1049201</v>
      </c>
      <c r="O15" s="60"/>
      <c r="P15" s="60"/>
      <c r="Q15" s="60"/>
      <c r="R15" s="60"/>
      <c r="S15" s="60"/>
      <c r="T15" s="60"/>
      <c r="U15" s="60"/>
      <c r="V15" s="60"/>
      <c r="W15" s="60">
        <v>1049201</v>
      </c>
      <c r="X15" s="60">
        <v>713943</v>
      </c>
      <c r="Y15" s="60">
        <v>335258</v>
      </c>
      <c r="Z15" s="140">
        <v>46.96</v>
      </c>
      <c r="AA15" s="62">
        <v>1427886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4023768</v>
      </c>
      <c r="H16" s="159">
        <v>4023768</v>
      </c>
      <c r="I16" s="159">
        <v>4077940</v>
      </c>
      <c r="J16" s="60">
        <v>4077940</v>
      </c>
      <c r="K16" s="159">
        <v>4077940</v>
      </c>
      <c r="L16" s="159">
        <v>4077940</v>
      </c>
      <c r="M16" s="60">
        <v>4077940</v>
      </c>
      <c r="N16" s="159">
        <v>4077940</v>
      </c>
      <c r="O16" s="159"/>
      <c r="P16" s="159"/>
      <c r="Q16" s="60"/>
      <c r="R16" s="159"/>
      <c r="S16" s="159"/>
      <c r="T16" s="60"/>
      <c r="U16" s="159"/>
      <c r="V16" s="159"/>
      <c r="W16" s="159">
        <v>4077940</v>
      </c>
      <c r="X16" s="60"/>
      <c r="Y16" s="159">
        <v>4077940</v>
      </c>
      <c r="Z16" s="141"/>
      <c r="AA16" s="225"/>
    </row>
    <row r="17" spans="1:27" ht="12.75">
      <c r="A17" s="249" t="s">
        <v>152</v>
      </c>
      <c r="B17" s="182"/>
      <c r="C17" s="155">
        <v>239590271</v>
      </c>
      <c r="D17" s="155"/>
      <c r="E17" s="59">
        <v>290133983</v>
      </c>
      <c r="F17" s="60">
        <v>290133983</v>
      </c>
      <c r="G17" s="60">
        <v>256280371</v>
      </c>
      <c r="H17" s="60">
        <v>239590271</v>
      </c>
      <c r="I17" s="60">
        <v>239590271</v>
      </c>
      <c r="J17" s="60">
        <v>239590271</v>
      </c>
      <c r="K17" s="60">
        <v>239590271</v>
      </c>
      <c r="L17" s="60">
        <v>239590271</v>
      </c>
      <c r="M17" s="60">
        <v>239590271</v>
      </c>
      <c r="N17" s="60">
        <v>239590271</v>
      </c>
      <c r="O17" s="60"/>
      <c r="P17" s="60"/>
      <c r="Q17" s="60"/>
      <c r="R17" s="60"/>
      <c r="S17" s="60"/>
      <c r="T17" s="60"/>
      <c r="U17" s="60"/>
      <c r="V17" s="60"/>
      <c r="W17" s="60">
        <v>239590271</v>
      </c>
      <c r="X17" s="60">
        <v>145066992</v>
      </c>
      <c r="Y17" s="60">
        <v>94523279</v>
      </c>
      <c r="Z17" s="140">
        <v>65.16</v>
      </c>
      <c r="AA17" s="62">
        <v>290133983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3808586983</v>
      </c>
      <c r="D19" s="155"/>
      <c r="E19" s="59">
        <v>4198499640</v>
      </c>
      <c r="F19" s="60">
        <v>4198499640</v>
      </c>
      <c r="G19" s="60">
        <v>3760016040</v>
      </c>
      <c r="H19" s="60">
        <v>3809899844</v>
      </c>
      <c r="I19" s="60">
        <v>3780626521</v>
      </c>
      <c r="J19" s="60">
        <v>3780626521</v>
      </c>
      <c r="K19" s="60">
        <v>3804678268</v>
      </c>
      <c r="L19" s="60">
        <v>3819859550</v>
      </c>
      <c r="M19" s="60">
        <v>3816922497</v>
      </c>
      <c r="N19" s="60">
        <v>3816922497</v>
      </c>
      <c r="O19" s="60"/>
      <c r="P19" s="60"/>
      <c r="Q19" s="60"/>
      <c r="R19" s="60"/>
      <c r="S19" s="60"/>
      <c r="T19" s="60"/>
      <c r="U19" s="60"/>
      <c r="V19" s="60"/>
      <c r="W19" s="60">
        <v>3816922497</v>
      </c>
      <c r="X19" s="60">
        <v>2099249820</v>
      </c>
      <c r="Y19" s="60">
        <v>1717672677</v>
      </c>
      <c r="Z19" s="140">
        <v>81.82</v>
      </c>
      <c r="AA19" s="62">
        <v>4198499640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614857</v>
      </c>
      <c r="D21" s="155"/>
      <c r="E21" s="59">
        <v>704665</v>
      </c>
      <c r="F21" s="60">
        <v>704665</v>
      </c>
      <c r="G21" s="60">
        <v>614857</v>
      </c>
      <c r="H21" s="60">
        <v>614857</v>
      </c>
      <c r="I21" s="60">
        <v>614857</v>
      </c>
      <c r="J21" s="60">
        <v>614857</v>
      </c>
      <c r="K21" s="60">
        <v>614857</v>
      </c>
      <c r="L21" s="60">
        <v>614857</v>
      </c>
      <c r="M21" s="60">
        <v>614857</v>
      </c>
      <c r="N21" s="60">
        <v>614857</v>
      </c>
      <c r="O21" s="60"/>
      <c r="P21" s="60"/>
      <c r="Q21" s="60"/>
      <c r="R21" s="60"/>
      <c r="S21" s="60"/>
      <c r="T21" s="60"/>
      <c r="U21" s="60"/>
      <c r="V21" s="60"/>
      <c r="W21" s="60">
        <v>614857</v>
      </c>
      <c r="X21" s="60">
        <v>352333</v>
      </c>
      <c r="Y21" s="60">
        <v>262524</v>
      </c>
      <c r="Z21" s="140">
        <v>74.51</v>
      </c>
      <c r="AA21" s="62">
        <v>704665</v>
      </c>
    </row>
    <row r="22" spans="1:27" ht="12.75">
      <c r="A22" s="249" t="s">
        <v>157</v>
      </c>
      <c r="B22" s="182"/>
      <c r="C22" s="155">
        <v>8470715</v>
      </c>
      <c r="D22" s="155"/>
      <c r="E22" s="59">
        <v>6681215</v>
      </c>
      <c r="F22" s="60">
        <v>6681215</v>
      </c>
      <c r="G22" s="60">
        <v>6826733</v>
      </c>
      <c r="H22" s="60">
        <v>9871240</v>
      </c>
      <c r="I22" s="60">
        <v>8217713</v>
      </c>
      <c r="J22" s="60">
        <v>8217713</v>
      </c>
      <c r="K22" s="60">
        <v>8217713</v>
      </c>
      <c r="L22" s="60">
        <v>8217713</v>
      </c>
      <c r="M22" s="60">
        <v>8470716</v>
      </c>
      <c r="N22" s="60">
        <v>8470716</v>
      </c>
      <c r="O22" s="60"/>
      <c r="P22" s="60"/>
      <c r="Q22" s="60"/>
      <c r="R22" s="60"/>
      <c r="S22" s="60"/>
      <c r="T22" s="60"/>
      <c r="U22" s="60"/>
      <c r="V22" s="60"/>
      <c r="W22" s="60">
        <v>8470716</v>
      </c>
      <c r="X22" s="60">
        <v>3340608</v>
      </c>
      <c r="Y22" s="60">
        <v>5130108</v>
      </c>
      <c r="Z22" s="140">
        <v>153.57</v>
      </c>
      <c r="AA22" s="62">
        <v>6681215</v>
      </c>
    </row>
    <row r="23" spans="1:27" ht="12.75">
      <c r="A23" s="249" t="s">
        <v>158</v>
      </c>
      <c r="B23" s="182"/>
      <c r="C23" s="155">
        <v>4284231</v>
      </c>
      <c r="D23" s="155"/>
      <c r="E23" s="59">
        <v>4818780</v>
      </c>
      <c r="F23" s="60">
        <v>4818780</v>
      </c>
      <c r="G23" s="159">
        <v>4256512</v>
      </c>
      <c r="H23" s="159">
        <v>4284231</v>
      </c>
      <c r="I23" s="159">
        <v>4284231</v>
      </c>
      <c r="J23" s="60">
        <v>4284231</v>
      </c>
      <c r="K23" s="159">
        <v>4284231</v>
      </c>
      <c r="L23" s="159">
        <v>4284231</v>
      </c>
      <c r="M23" s="60">
        <v>4284231</v>
      </c>
      <c r="N23" s="159">
        <v>4284231</v>
      </c>
      <c r="O23" s="159"/>
      <c r="P23" s="159"/>
      <c r="Q23" s="60"/>
      <c r="R23" s="159"/>
      <c r="S23" s="159"/>
      <c r="T23" s="60"/>
      <c r="U23" s="159"/>
      <c r="V23" s="159"/>
      <c r="W23" s="159">
        <v>4284231</v>
      </c>
      <c r="X23" s="60">
        <v>2409390</v>
      </c>
      <c r="Y23" s="159">
        <v>1874841</v>
      </c>
      <c r="Z23" s="141">
        <v>77.81</v>
      </c>
      <c r="AA23" s="225">
        <v>4818780</v>
      </c>
    </row>
    <row r="24" spans="1:27" ht="12.75">
      <c r="A24" s="250" t="s">
        <v>57</v>
      </c>
      <c r="B24" s="253"/>
      <c r="C24" s="168">
        <f aca="true" t="shared" si="1" ref="C24:Y24">SUM(C15:C23)</f>
        <v>4062596258</v>
      </c>
      <c r="D24" s="168">
        <f>SUM(D15:D23)</f>
        <v>0</v>
      </c>
      <c r="E24" s="76">
        <f t="shared" si="1"/>
        <v>4502266169</v>
      </c>
      <c r="F24" s="77">
        <f t="shared" si="1"/>
        <v>4502266169</v>
      </c>
      <c r="G24" s="77">
        <f t="shared" si="1"/>
        <v>4033067482</v>
      </c>
      <c r="H24" s="77">
        <f t="shared" si="1"/>
        <v>4069333412</v>
      </c>
      <c r="I24" s="77">
        <f t="shared" si="1"/>
        <v>4038460734</v>
      </c>
      <c r="J24" s="77">
        <f t="shared" si="1"/>
        <v>4038460734</v>
      </c>
      <c r="K24" s="77">
        <f t="shared" si="1"/>
        <v>4062512481</v>
      </c>
      <c r="L24" s="77">
        <f t="shared" si="1"/>
        <v>4077693763</v>
      </c>
      <c r="M24" s="77">
        <f t="shared" si="1"/>
        <v>4075009713</v>
      </c>
      <c r="N24" s="77">
        <f t="shared" si="1"/>
        <v>4075009713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4075009713</v>
      </c>
      <c r="X24" s="77">
        <f t="shared" si="1"/>
        <v>2251133086</v>
      </c>
      <c r="Y24" s="77">
        <f t="shared" si="1"/>
        <v>1823876627</v>
      </c>
      <c r="Z24" s="212">
        <f>+IF(X24&lt;&gt;0,+(Y24/X24)*100,0)</f>
        <v>81.02038206194266</v>
      </c>
      <c r="AA24" s="79">
        <f>SUM(AA15:AA23)</f>
        <v>4502266169</v>
      </c>
    </row>
    <row r="25" spans="1:27" ht="12.75">
      <c r="A25" s="250" t="s">
        <v>159</v>
      </c>
      <c r="B25" s="251"/>
      <c r="C25" s="168">
        <f aca="true" t="shared" si="2" ref="C25:Y25">+C12+C24</f>
        <v>4313418611</v>
      </c>
      <c r="D25" s="168">
        <f>+D12+D24</f>
        <v>0</v>
      </c>
      <c r="E25" s="72">
        <f t="shared" si="2"/>
        <v>4987243017</v>
      </c>
      <c r="F25" s="73">
        <f t="shared" si="2"/>
        <v>4987243017</v>
      </c>
      <c r="G25" s="73">
        <f t="shared" si="2"/>
        <v>4494271495</v>
      </c>
      <c r="H25" s="73">
        <f t="shared" si="2"/>
        <v>4386869733</v>
      </c>
      <c r="I25" s="73">
        <f t="shared" si="2"/>
        <v>4422146866</v>
      </c>
      <c r="J25" s="73">
        <f t="shared" si="2"/>
        <v>4422146866</v>
      </c>
      <c r="K25" s="73">
        <f t="shared" si="2"/>
        <v>4471193666</v>
      </c>
      <c r="L25" s="73">
        <f t="shared" si="2"/>
        <v>4463305095</v>
      </c>
      <c r="M25" s="73">
        <f t="shared" si="2"/>
        <v>4469504594</v>
      </c>
      <c r="N25" s="73">
        <f t="shared" si="2"/>
        <v>4469504594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4469504594</v>
      </c>
      <c r="X25" s="73">
        <f t="shared" si="2"/>
        <v>2493621511</v>
      </c>
      <c r="Y25" s="73">
        <f t="shared" si="2"/>
        <v>1975883083</v>
      </c>
      <c r="Z25" s="170">
        <f>+IF(X25&lt;&gt;0,+(Y25/X25)*100,0)</f>
        <v>79.23748950207063</v>
      </c>
      <c r="AA25" s="74">
        <f>+AA12+AA24</f>
        <v>4987243017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1428712</v>
      </c>
      <c r="D30" s="155"/>
      <c r="E30" s="59"/>
      <c r="F30" s="60"/>
      <c r="G30" s="60">
        <v>1428712</v>
      </c>
      <c r="H30" s="60">
        <v>1428712</v>
      </c>
      <c r="I30" s="60"/>
      <c r="J30" s="60"/>
      <c r="K30" s="60">
        <v>1428712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61048090</v>
      </c>
      <c r="D31" s="155"/>
      <c r="E31" s="59">
        <v>47943801</v>
      </c>
      <c r="F31" s="60">
        <v>47943801</v>
      </c>
      <c r="G31" s="60">
        <v>60955593</v>
      </c>
      <c r="H31" s="60">
        <v>61048090</v>
      </c>
      <c r="I31" s="60">
        <v>61170410</v>
      </c>
      <c r="J31" s="60">
        <v>61170410</v>
      </c>
      <c r="K31" s="60">
        <v>55690245</v>
      </c>
      <c r="L31" s="60">
        <v>55759911</v>
      </c>
      <c r="M31" s="60">
        <v>55839641</v>
      </c>
      <c r="N31" s="60">
        <v>55839641</v>
      </c>
      <c r="O31" s="60"/>
      <c r="P31" s="60"/>
      <c r="Q31" s="60"/>
      <c r="R31" s="60"/>
      <c r="S31" s="60"/>
      <c r="T31" s="60"/>
      <c r="U31" s="60"/>
      <c r="V31" s="60"/>
      <c r="W31" s="60">
        <v>55839641</v>
      </c>
      <c r="X31" s="60">
        <v>23971901</v>
      </c>
      <c r="Y31" s="60">
        <v>31867740</v>
      </c>
      <c r="Z31" s="140">
        <v>132.94</v>
      </c>
      <c r="AA31" s="62">
        <v>47943801</v>
      </c>
    </row>
    <row r="32" spans="1:27" ht="12.75">
      <c r="A32" s="249" t="s">
        <v>164</v>
      </c>
      <c r="B32" s="182"/>
      <c r="C32" s="155">
        <v>777669216</v>
      </c>
      <c r="D32" s="155"/>
      <c r="E32" s="59">
        <v>499588973</v>
      </c>
      <c r="F32" s="60">
        <v>499588973</v>
      </c>
      <c r="G32" s="60">
        <v>498603724</v>
      </c>
      <c r="H32" s="60">
        <v>604170209</v>
      </c>
      <c r="I32" s="60">
        <v>526087140</v>
      </c>
      <c r="J32" s="60">
        <v>526087140</v>
      </c>
      <c r="K32" s="60">
        <v>695995052</v>
      </c>
      <c r="L32" s="60">
        <v>579144376</v>
      </c>
      <c r="M32" s="60">
        <v>551056778</v>
      </c>
      <c r="N32" s="60">
        <v>551056778</v>
      </c>
      <c r="O32" s="60"/>
      <c r="P32" s="60"/>
      <c r="Q32" s="60"/>
      <c r="R32" s="60"/>
      <c r="S32" s="60"/>
      <c r="T32" s="60"/>
      <c r="U32" s="60"/>
      <c r="V32" s="60"/>
      <c r="W32" s="60">
        <v>551056778</v>
      </c>
      <c r="X32" s="60">
        <v>249794487</v>
      </c>
      <c r="Y32" s="60">
        <v>301262291</v>
      </c>
      <c r="Z32" s="140">
        <v>120.6</v>
      </c>
      <c r="AA32" s="62">
        <v>499588973</v>
      </c>
    </row>
    <row r="33" spans="1:27" ht="12.75">
      <c r="A33" s="249" t="s">
        <v>165</v>
      </c>
      <c r="B33" s="182"/>
      <c r="C33" s="155">
        <v>4062180</v>
      </c>
      <c r="D33" s="155"/>
      <c r="E33" s="59">
        <v>3207851</v>
      </c>
      <c r="F33" s="60">
        <v>3207851</v>
      </c>
      <c r="G33" s="60">
        <v>4243702</v>
      </c>
      <c r="H33" s="60">
        <v>4062180</v>
      </c>
      <c r="I33" s="60">
        <v>4062180</v>
      </c>
      <c r="J33" s="60">
        <v>4062180</v>
      </c>
      <c r="K33" s="60">
        <v>4062180</v>
      </c>
      <c r="L33" s="60">
        <v>4062180</v>
      </c>
      <c r="M33" s="60">
        <v>4062180</v>
      </c>
      <c r="N33" s="60">
        <v>4062180</v>
      </c>
      <c r="O33" s="60"/>
      <c r="P33" s="60"/>
      <c r="Q33" s="60"/>
      <c r="R33" s="60"/>
      <c r="S33" s="60"/>
      <c r="T33" s="60"/>
      <c r="U33" s="60"/>
      <c r="V33" s="60"/>
      <c r="W33" s="60">
        <v>4062180</v>
      </c>
      <c r="X33" s="60">
        <v>1603926</v>
      </c>
      <c r="Y33" s="60">
        <v>2458254</v>
      </c>
      <c r="Z33" s="140">
        <v>153.26</v>
      </c>
      <c r="AA33" s="62">
        <v>3207851</v>
      </c>
    </row>
    <row r="34" spans="1:27" ht="12.75">
      <c r="A34" s="250" t="s">
        <v>58</v>
      </c>
      <c r="B34" s="251"/>
      <c r="C34" s="168">
        <f aca="true" t="shared" si="3" ref="C34:Y34">SUM(C29:C33)</f>
        <v>844208198</v>
      </c>
      <c r="D34" s="168">
        <f>SUM(D29:D33)</f>
        <v>0</v>
      </c>
      <c r="E34" s="72">
        <f t="shared" si="3"/>
        <v>550740625</v>
      </c>
      <c r="F34" s="73">
        <f t="shared" si="3"/>
        <v>550740625</v>
      </c>
      <c r="G34" s="73">
        <f t="shared" si="3"/>
        <v>565231731</v>
      </c>
      <c r="H34" s="73">
        <f t="shared" si="3"/>
        <v>670709191</v>
      </c>
      <c r="I34" s="73">
        <f t="shared" si="3"/>
        <v>591319730</v>
      </c>
      <c r="J34" s="73">
        <f t="shared" si="3"/>
        <v>591319730</v>
      </c>
      <c r="K34" s="73">
        <f t="shared" si="3"/>
        <v>757176189</v>
      </c>
      <c r="L34" s="73">
        <f t="shared" si="3"/>
        <v>638966467</v>
      </c>
      <c r="M34" s="73">
        <f t="shared" si="3"/>
        <v>610958599</v>
      </c>
      <c r="N34" s="73">
        <f t="shared" si="3"/>
        <v>610958599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610958599</v>
      </c>
      <c r="X34" s="73">
        <f t="shared" si="3"/>
        <v>275370314</v>
      </c>
      <c r="Y34" s="73">
        <f t="shared" si="3"/>
        <v>335588285</v>
      </c>
      <c r="Z34" s="170">
        <f>+IF(X34&lt;&gt;0,+(Y34/X34)*100,0)</f>
        <v>121.86799663525096</v>
      </c>
      <c r="AA34" s="74">
        <f>SUM(AA29:AA33)</f>
        <v>550740625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319070416</v>
      </c>
      <c r="D38" s="155"/>
      <c r="E38" s="59">
        <v>378618705</v>
      </c>
      <c r="F38" s="60">
        <v>378618705</v>
      </c>
      <c r="G38" s="60">
        <v>351937143</v>
      </c>
      <c r="H38" s="60">
        <v>319070416</v>
      </c>
      <c r="I38" s="60">
        <v>319070416</v>
      </c>
      <c r="J38" s="60">
        <v>319070416</v>
      </c>
      <c r="K38" s="60">
        <v>319070416</v>
      </c>
      <c r="L38" s="60">
        <v>319070416</v>
      </c>
      <c r="M38" s="60">
        <v>319070416</v>
      </c>
      <c r="N38" s="60">
        <v>319070416</v>
      </c>
      <c r="O38" s="60"/>
      <c r="P38" s="60"/>
      <c r="Q38" s="60"/>
      <c r="R38" s="60"/>
      <c r="S38" s="60"/>
      <c r="T38" s="60"/>
      <c r="U38" s="60"/>
      <c r="V38" s="60"/>
      <c r="W38" s="60">
        <v>319070416</v>
      </c>
      <c r="X38" s="60">
        <v>189309353</v>
      </c>
      <c r="Y38" s="60">
        <v>129761063</v>
      </c>
      <c r="Z38" s="140">
        <v>68.54</v>
      </c>
      <c r="AA38" s="62">
        <v>378618705</v>
      </c>
    </row>
    <row r="39" spans="1:27" ht="12.75">
      <c r="A39" s="250" t="s">
        <v>59</v>
      </c>
      <c r="B39" s="253"/>
      <c r="C39" s="168">
        <f aca="true" t="shared" si="4" ref="C39:Y39">SUM(C37:C38)</f>
        <v>319070416</v>
      </c>
      <c r="D39" s="168">
        <f>SUM(D37:D38)</f>
        <v>0</v>
      </c>
      <c r="E39" s="76">
        <f t="shared" si="4"/>
        <v>378618705</v>
      </c>
      <c r="F39" s="77">
        <f t="shared" si="4"/>
        <v>378618705</v>
      </c>
      <c r="G39" s="77">
        <f t="shared" si="4"/>
        <v>351937143</v>
      </c>
      <c r="H39" s="77">
        <f t="shared" si="4"/>
        <v>319070416</v>
      </c>
      <c r="I39" s="77">
        <f t="shared" si="4"/>
        <v>319070416</v>
      </c>
      <c r="J39" s="77">
        <f t="shared" si="4"/>
        <v>319070416</v>
      </c>
      <c r="K39" s="77">
        <f t="shared" si="4"/>
        <v>319070416</v>
      </c>
      <c r="L39" s="77">
        <f t="shared" si="4"/>
        <v>319070416</v>
      </c>
      <c r="M39" s="77">
        <f t="shared" si="4"/>
        <v>319070416</v>
      </c>
      <c r="N39" s="77">
        <f t="shared" si="4"/>
        <v>319070416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319070416</v>
      </c>
      <c r="X39" s="77">
        <f t="shared" si="4"/>
        <v>189309353</v>
      </c>
      <c r="Y39" s="77">
        <f t="shared" si="4"/>
        <v>129761063</v>
      </c>
      <c r="Z39" s="212">
        <f>+IF(X39&lt;&gt;0,+(Y39/X39)*100,0)</f>
        <v>68.54445432497992</v>
      </c>
      <c r="AA39" s="79">
        <f>SUM(AA37:AA38)</f>
        <v>378618705</v>
      </c>
    </row>
    <row r="40" spans="1:27" ht="12.75">
      <c r="A40" s="250" t="s">
        <v>167</v>
      </c>
      <c r="B40" s="251"/>
      <c r="C40" s="168">
        <f aca="true" t="shared" si="5" ref="C40:Y40">+C34+C39</f>
        <v>1163278614</v>
      </c>
      <c r="D40" s="168">
        <f>+D34+D39</f>
        <v>0</v>
      </c>
      <c r="E40" s="72">
        <f t="shared" si="5"/>
        <v>929359330</v>
      </c>
      <c r="F40" s="73">
        <f t="shared" si="5"/>
        <v>929359330</v>
      </c>
      <c r="G40" s="73">
        <f t="shared" si="5"/>
        <v>917168874</v>
      </c>
      <c r="H40" s="73">
        <f t="shared" si="5"/>
        <v>989779607</v>
      </c>
      <c r="I40" s="73">
        <f t="shared" si="5"/>
        <v>910390146</v>
      </c>
      <c r="J40" s="73">
        <f t="shared" si="5"/>
        <v>910390146</v>
      </c>
      <c r="K40" s="73">
        <f t="shared" si="5"/>
        <v>1076246605</v>
      </c>
      <c r="L40" s="73">
        <f t="shared" si="5"/>
        <v>958036883</v>
      </c>
      <c r="M40" s="73">
        <f t="shared" si="5"/>
        <v>930029015</v>
      </c>
      <c r="N40" s="73">
        <f t="shared" si="5"/>
        <v>930029015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930029015</v>
      </c>
      <c r="X40" s="73">
        <f t="shared" si="5"/>
        <v>464679667</v>
      </c>
      <c r="Y40" s="73">
        <f t="shared" si="5"/>
        <v>465349348</v>
      </c>
      <c r="Z40" s="170">
        <f>+IF(X40&lt;&gt;0,+(Y40/X40)*100,0)</f>
        <v>100.14411669964463</v>
      </c>
      <c r="AA40" s="74">
        <f>+AA34+AA39</f>
        <v>929359330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3150139997</v>
      </c>
      <c r="D42" s="257">
        <f>+D25-D40</f>
        <v>0</v>
      </c>
      <c r="E42" s="258">
        <f t="shared" si="6"/>
        <v>4057883687</v>
      </c>
      <c r="F42" s="259">
        <f t="shared" si="6"/>
        <v>4057883687</v>
      </c>
      <c r="G42" s="259">
        <f t="shared" si="6"/>
        <v>3577102621</v>
      </c>
      <c r="H42" s="259">
        <f t="shared" si="6"/>
        <v>3397090126</v>
      </c>
      <c r="I42" s="259">
        <f t="shared" si="6"/>
        <v>3511756720</v>
      </c>
      <c r="J42" s="259">
        <f t="shared" si="6"/>
        <v>3511756720</v>
      </c>
      <c r="K42" s="259">
        <f t="shared" si="6"/>
        <v>3394947061</v>
      </c>
      <c r="L42" s="259">
        <f t="shared" si="6"/>
        <v>3505268212</v>
      </c>
      <c r="M42" s="259">
        <f t="shared" si="6"/>
        <v>3539475579</v>
      </c>
      <c r="N42" s="259">
        <f t="shared" si="6"/>
        <v>3539475579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3539475579</v>
      </c>
      <c r="X42" s="259">
        <f t="shared" si="6"/>
        <v>2028941844</v>
      </c>
      <c r="Y42" s="259">
        <f t="shared" si="6"/>
        <v>1510533735</v>
      </c>
      <c r="Z42" s="260">
        <f>+IF(X42&lt;&gt;0,+(Y42/X42)*100,0)</f>
        <v>74.44933621271403</v>
      </c>
      <c r="AA42" s="261">
        <f>+AA25-AA40</f>
        <v>4057883687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3148469055</v>
      </c>
      <c r="D45" s="155"/>
      <c r="E45" s="59">
        <v>4056212744</v>
      </c>
      <c r="F45" s="60">
        <v>4056212744</v>
      </c>
      <c r="G45" s="60">
        <v>3575431679</v>
      </c>
      <c r="H45" s="60">
        <v>3395419184</v>
      </c>
      <c r="I45" s="60">
        <v>3510085777</v>
      </c>
      <c r="J45" s="60">
        <v>3510085777</v>
      </c>
      <c r="K45" s="60">
        <v>3393276117</v>
      </c>
      <c r="L45" s="60">
        <v>3503597270</v>
      </c>
      <c r="M45" s="60">
        <v>3537804637</v>
      </c>
      <c r="N45" s="60">
        <v>3537804637</v>
      </c>
      <c r="O45" s="60"/>
      <c r="P45" s="60"/>
      <c r="Q45" s="60"/>
      <c r="R45" s="60"/>
      <c r="S45" s="60"/>
      <c r="T45" s="60"/>
      <c r="U45" s="60"/>
      <c r="V45" s="60"/>
      <c r="W45" s="60">
        <v>3537804637</v>
      </c>
      <c r="X45" s="60">
        <v>2028106372</v>
      </c>
      <c r="Y45" s="60">
        <v>1509698265</v>
      </c>
      <c r="Z45" s="139">
        <v>74.44</v>
      </c>
      <c r="AA45" s="62">
        <v>4056212744</v>
      </c>
    </row>
    <row r="46" spans="1:27" ht="12.75">
      <c r="A46" s="249" t="s">
        <v>171</v>
      </c>
      <c r="B46" s="182"/>
      <c r="C46" s="155">
        <v>1670942</v>
      </c>
      <c r="D46" s="155"/>
      <c r="E46" s="59">
        <v>1670942</v>
      </c>
      <c r="F46" s="60">
        <v>1670942</v>
      </c>
      <c r="G46" s="60">
        <v>1670942</v>
      </c>
      <c r="H46" s="60">
        <v>1670942</v>
      </c>
      <c r="I46" s="60">
        <v>1670942</v>
      </c>
      <c r="J46" s="60">
        <v>1670942</v>
      </c>
      <c r="K46" s="60">
        <v>1670942</v>
      </c>
      <c r="L46" s="60">
        <v>1670942</v>
      </c>
      <c r="M46" s="60">
        <v>1670942</v>
      </c>
      <c r="N46" s="60">
        <v>1670942</v>
      </c>
      <c r="O46" s="60"/>
      <c r="P46" s="60"/>
      <c r="Q46" s="60"/>
      <c r="R46" s="60"/>
      <c r="S46" s="60"/>
      <c r="T46" s="60"/>
      <c r="U46" s="60"/>
      <c r="V46" s="60"/>
      <c r="W46" s="60">
        <v>1670942</v>
      </c>
      <c r="X46" s="60">
        <v>835471</v>
      </c>
      <c r="Y46" s="60">
        <v>835471</v>
      </c>
      <c r="Z46" s="139">
        <v>100</v>
      </c>
      <c r="AA46" s="62">
        <v>1670942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3150139997</v>
      </c>
      <c r="D48" s="217">
        <f>SUM(D45:D47)</f>
        <v>0</v>
      </c>
      <c r="E48" s="264">
        <f t="shared" si="7"/>
        <v>4057883686</v>
      </c>
      <c r="F48" s="219">
        <f t="shared" si="7"/>
        <v>4057883686</v>
      </c>
      <c r="G48" s="219">
        <f t="shared" si="7"/>
        <v>3577102621</v>
      </c>
      <c r="H48" s="219">
        <f t="shared" si="7"/>
        <v>3397090126</v>
      </c>
      <c r="I48" s="219">
        <f t="shared" si="7"/>
        <v>3511756719</v>
      </c>
      <c r="J48" s="219">
        <f t="shared" si="7"/>
        <v>3511756719</v>
      </c>
      <c r="K48" s="219">
        <f t="shared" si="7"/>
        <v>3394947059</v>
      </c>
      <c r="L48" s="219">
        <f t="shared" si="7"/>
        <v>3505268212</v>
      </c>
      <c r="M48" s="219">
        <f t="shared" si="7"/>
        <v>3539475579</v>
      </c>
      <c r="N48" s="219">
        <f t="shared" si="7"/>
        <v>3539475579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3539475579</v>
      </c>
      <c r="X48" s="219">
        <f t="shared" si="7"/>
        <v>2028941843</v>
      </c>
      <c r="Y48" s="219">
        <f t="shared" si="7"/>
        <v>1510533736</v>
      </c>
      <c r="Z48" s="265">
        <f>+IF(X48&lt;&gt;0,+(Y48/X48)*100,0)</f>
        <v>74.44933629869449</v>
      </c>
      <c r="AA48" s="232">
        <f>SUM(AA45:AA47)</f>
        <v>4057883686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97140009</v>
      </c>
      <c r="D6" s="155"/>
      <c r="E6" s="59">
        <v>211057595</v>
      </c>
      <c r="F6" s="60">
        <v>211057595</v>
      </c>
      <c r="G6" s="60">
        <v>11466008</v>
      </c>
      <c r="H6" s="60">
        <v>17902666</v>
      </c>
      <c r="I6" s="60">
        <v>12987965</v>
      </c>
      <c r="J6" s="60">
        <v>42356639</v>
      </c>
      <c r="K6" s="60">
        <v>16308102</v>
      </c>
      <c r="L6" s="60">
        <v>25420943</v>
      </c>
      <c r="M6" s="60">
        <v>15078337</v>
      </c>
      <c r="N6" s="60">
        <v>56807382</v>
      </c>
      <c r="O6" s="60"/>
      <c r="P6" s="60"/>
      <c r="Q6" s="60"/>
      <c r="R6" s="60"/>
      <c r="S6" s="60"/>
      <c r="T6" s="60"/>
      <c r="U6" s="60"/>
      <c r="V6" s="60"/>
      <c r="W6" s="60">
        <v>99164021</v>
      </c>
      <c r="X6" s="60">
        <v>117254480</v>
      </c>
      <c r="Y6" s="60">
        <v>-18090459</v>
      </c>
      <c r="Z6" s="140">
        <v>-15.43</v>
      </c>
      <c r="AA6" s="62">
        <v>211057595</v>
      </c>
    </row>
    <row r="7" spans="1:27" ht="12.75">
      <c r="A7" s="249" t="s">
        <v>32</v>
      </c>
      <c r="B7" s="182"/>
      <c r="C7" s="155">
        <v>928108613</v>
      </c>
      <c r="D7" s="155"/>
      <c r="E7" s="59">
        <v>1002297901</v>
      </c>
      <c r="F7" s="60">
        <v>1002297901</v>
      </c>
      <c r="G7" s="60">
        <v>58118831</v>
      </c>
      <c r="H7" s="60">
        <v>63730969</v>
      </c>
      <c r="I7" s="60">
        <v>87323403</v>
      </c>
      <c r="J7" s="60">
        <v>209173203</v>
      </c>
      <c r="K7" s="60">
        <v>80972995</v>
      </c>
      <c r="L7" s="60">
        <v>70976828</v>
      </c>
      <c r="M7" s="60">
        <v>65071325</v>
      </c>
      <c r="N7" s="60">
        <v>217021148</v>
      </c>
      <c r="O7" s="60"/>
      <c r="P7" s="60"/>
      <c r="Q7" s="60"/>
      <c r="R7" s="60"/>
      <c r="S7" s="60"/>
      <c r="T7" s="60"/>
      <c r="U7" s="60"/>
      <c r="V7" s="60"/>
      <c r="W7" s="60">
        <v>426194351</v>
      </c>
      <c r="X7" s="60">
        <v>516392961</v>
      </c>
      <c r="Y7" s="60">
        <v>-90198610</v>
      </c>
      <c r="Z7" s="140">
        <v>-17.47</v>
      </c>
      <c r="AA7" s="62">
        <v>1002297901</v>
      </c>
    </row>
    <row r="8" spans="1:27" ht="12.75">
      <c r="A8" s="249" t="s">
        <v>178</v>
      </c>
      <c r="B8" s="182"/>
      <c r="C8" s="155">
        <v>99408570</v>
      </c>
      <c r="D8" s="155"/>
      <c r="E8" s="59">
        <v>69914328</v>
      </c>
      <c r="F8" s="60">
        <v>69914328</v>
      </c>
      <c r="G8" s="60">
        <v>1844787</v>
      </c>
      <c r="H8" s="60">
        <v>7681933</v>
      </c>
      <c r="I8" s="60">
        <v>27810243</v>
      </c>
      <c r="J8" s="60">
        <v>37336963</v>
      </c>
      <c r="K8" s="60">
        <v>20435549</v>
      </c>
      <c r="L8" s="60">
        <v>15111246</v>
      </c>
      <c r="M8" s="60">
        <v>1163047</v>
      </c>
      <c r="N8" s="60">
        <v>36709842</v>
      </c>
      <c r="O8" s="60"/>
      <c r="P8" s="60"/>
      <c r="Q8" s="60"/>
      <c r="R8" s="60"/>
      <c r="S8" s="60"/>
      <c r="T8" s="60"/>
      <c r="U8" s="60"/>
      <c r="V8" s="60"/>
      <c r="W8" s="60">
        <v>74046805</v>
      </c>
      <c r="X8" s="60">
        <v>34957164</v>
      </c>
      <c r="Y8" s="60">
        <v>39089641</v>
      </c>
      <c r="Z8" s="140">
        <v>111.82</v>
      </c>
      <c r="AA8" s="62">
        <v>69914328</v>
      </c>
    </row>
    <row r="9" spans="1:27" ht="12.75">
      <c r="A9" s="249" t="s">
        <v>179</v>
      </c>
      <c r="B9" s="182"/>
      <c r="C9" s="155">
        <v>262854890</v>
      </c>
      <c r="D9" s="155"/>
      <c r="E9" s="59">
        <v>307469315</v>
      </c>
      <c r="F9" s="60">
        <v>307469315</v>
      </c>
      <c r="G9" s="60">
        <v>114548000</v>
      </c>
      <c r="H9" s="60">
        <v>4705000</v>
      </c>
      <c r="I9" s="60">
        <v>10000000</v>
      </c>
      <c r="J9" s="60">
        <v>129253000</v>
      </c>
      <c r="K9" s="60">
        <v>960000</v>
      </c>
      <c r="L9" s="60"/>
      <c r="M9" s="60">
        <v>91639000</v>
      </c>
      <c r="N9" s="60">
        <v>92599000</v>
      </c>
      <c r="O9" s="60"/>
      <c r="P9" s="60"/>
      <c r="Q9" s="60"/>
      <c r="R9" s="60"/>
      <c r="S9" s="60"/>
      <c r="T9" s="60"/>
      <c r="U9" s="60"/>
      <c r="V9" s="60"/>
      <c r="W9" s="60">
        <v>221852000</v>
      </c>
      <c r="X9" s="60">
        <v>231500000</v>
      </c>
      <c r="Y9" s="60">
        <v>-9648000</v>
      </c>
      <c r="Z9" s="140">
        <v>-4.17</v>
      </c>
      <c r="AA9" s="62">
        <v>307469315</v>
      </c>
    </row>
    <row r="10" spans="1:27" ht="12.75">
      <c r="A10" s="249" t="s">
        <v>180</v>
      </c>
      <c r="B10" s="182"/>
      <c r="C10" s="155">
        <v>137679324</v>
      </c>
      <c r="D10" s="155"/>
      <c r="E10" s="59">
        <v>305594140</v>
      </c>
      <c r="F10" s="60">
        <v>305594140</v>
      </c>
      <c r="G10" s="60">
        <v>59710000</v>
      </c>
      <c r="H10" s="60">
        <v>2000000</v>
      </c>
      <c r="I10" s="60">
        <v>3000000</v>
      </c>
      <c r="J10" s="60">
        <v>64710000</v>
      </c>
      <c r="K10" s="60">
        <v>97383000</v>
      </c>
      <c r="L10" s="60">
        <v>33999000</v>
      </c>
      <c r="M10" s="60">
        <v>2000000</v>
      </c>
      <c r="N10" s="60">
        <v>133382000</v>
      </c>
      <c r="O10" s="60"/>
      <c r="P10" s="60"/>
      <c r="Q10" s="60"/>
      <c r="R10" s="60"/>
      <c r="S10" s="60"/>
      <c r="T10" s="60"/>
      <c r="U10" s="60"/>
      <c r="V10" s="60"/>
      <c r="W10" s="60">
        <v>198092000</v>
      </c>
      <c r="X10" s="60">
        <v>180000000</v>
      </c>
      <c r="Y10" s="60">
        <v>18092000</v>
      </c>
      <c r="Z10" s="140">
        <v>10.05</v>
      </c>
      <c r="AA10" s="62">
        <v>305594140</v>
      </c>
    </row>
    <row r="11" spans="1:27" ht="12.75">
      <c r="A11" s="249" t="s">
        <v>181</v>
      </c>
      <c r="B11" s="182"/>
      <c r="C11" s="155">
        <v>30705733</v>
      </c>
      <c r="D11" s="155"/>
      <c r="E11" s="59">
        <v>26867424</v>
      </c>
      <c r="F11" s="60">
        <v>26867424</v>
      </c>
      <c r="G11" s="60">
        <v>1054279</v>
      </c>
      <c r="H11" s="60">
        <v>623462</v>
      </c>
      <c r="I11" s="60">
        <v>863739</v>
      </c>
      <c r="J11" s="60">
        <v>2541480</v>
      </c>
      <c r="K11" s="60">
        <v>521832</v>
      </c>
      <c r="L11" s="60">
        <v>1495089</v>
      </c>
      <c r="M11" s="60">
        <v>529757</v>
      </c>
      <c r="N11" s="60">
        <v>2546678</v>
      </c>
      <c r="O11" s="60"/>
      <c r="P11" s="60"/>
      <c r="Q11" s="60"/>
      <c r="R11" s="60"/>
      <c r="S11" s="60"/>
      <c r="T11" s="60"/>
      <c r="U11" s="60"/>
      <c r="V11" s="60"/>
      <c r="W11" s="60">
        <v>5088158</v>
      </c>
      <c r="X11" s="60">
        <v>13433712</v>
      </c>
      <c r="Y11" s="60">
        <v>-8345554</v>
      </c>
      <c r="Z11" s="140">
        <v>-62.12</v>
      </c>
      <c r="AA11" s="62">
        <v>26867424</v>
      </c>
    </row>
    <row r="12" spans="1:27" ht="12.75">
      <c r="A12" s="249" t="s">
        <v>182</v>
      </c>
      <c r="B12" s="182"/>
      <c r="C12" s="155"/>
      <c r="D12" s="155"/>
      <c r="E12" s="59">
        <v>53200</v>
      </c>
      <c r="F12" s="60">
        <v>53200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53000</v>
      </c>
      <c r="Y12" s="60">
        <v>-53000</v>
      </c>
      <c r="Z12" s="140">
        <v>-100</v>
      </c>
      <c r="AA12" s="62">
        <v>53200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-1378896921</v>
      </c>
      <c r="D14" s="155"/>
      <c r="E14" s="59">
        <v>-1525617720</v>
      </c>
      <c r="F14" s="60">
        <v>-1525617720</v>
      </c>
      <c r="G14" s="60">
        <v>-136467693</v>
      </c>
      <c r="H14" s="60">
        <v>-122484470</v>
      </c>
      <c r="I14" s="60">
        <v>-153694889</v>
      </c>
      <c r="J14" s="60">
        <v>-412647052</v>
      </c>
      <c r="K14" s="60">
        <v>-142063906</v>
      </c>
      <c r="L14" s="60">
        <v>-131407520</v>
      </c>
      <c r="M14" s="60">
        <v>-150857861</v>
      </c>
      <c r="N14" s="60">
        <v>-424329287</v>
      </c>
      <c r="O14" s="60"/>
      <c r="P14" s="60"/>
      <c r="Q14" s="60"/>
      <c r="R14" s="60"/>
      <c r="S14" s="60"/>
      <c r="T14" s="60"/>
      <c r="U14" s="60"/>
      <c r="V14" s="60"/>
      <c r="W14" s="60">
        <v>-836976339</v>
      </c>
      <c r="X14" s="60">
        <v>-757925864</v>
      </c>
      <c r="Y14" s="60">
        <v>-79050475</v>
      </c>
      <c r="Z14" s="140">
        <v>10.43</v>
      </c>
      <c r="AA14" s="62">
        <v>-1525617720</v>
      </c>
    </row>
    <row r="15" spans="1:27" ht="12.75">
      <c r="A15" s="249" t="s">
        <v>40</v>
      </c>
      <c r="B15" s="182"/>
      <c r="C15" s="155">
        <v>-23735063</v>
      </c>
      <c r="D15" s="155"/>
      <c r="E15" s="59">
        <v>-8430576</v>
      </c>
      <c r="F15" s="60">
        <v>-8430576</v>
      </c>
      <c r="G15" s="60"/>
      <c r="H15" s="60">
        <v>-96112</v>
      </c>
      <c r="I15" s="60">
        <v>-1637455</v>
      </c>
      <c r="J15" s="60">
        <v>-1733567</v>
      </c>
      <c r="K15" s="60"/>
      <c r="L15" s="60">
        <v>-369041</v>
      </c>
      <c r="M15" s="60">
        <v>-832769</v>
      </c>
      <c r="N15" s="60">
        <v>-1201810</v>
      </c>
      <c r="O15" s="60"/>
      <c r="P15" s="60"/>
      <c r="Q15" s="60"/>
      <c r="R15" s="60"/>
      <c r="S15" s="60"/>
      <c r="T15" s="60"/>
      <c r="U15" s="60"/>
      <c r="V15" s="60"/>
      <c r="W15" s="60">
        <v>-2935377</v>
      </c>
      <c r="X15" s="60">
        <v>-4215288</v>
      </c>
      <c r="Y15" s="60">
        <v>1279911</v>
      </c>
      <c r="Z15" s="140">
        <v>-30.36</v>
      </c>
      <c r="AA15" s="62">
        <v>-8430576</v>
      </c>
    </row>
    <row r="16" spans="1:27" ht="12.75">
      <c r="A16" s="249" t="s">
        <v>42</v>
      </c>
      <c r="B16" s="182"/>
      <c r="C16" s="155">
        <v>-1590000</v>
      </c>
      <c r="D16" s="155"/>
      <c r="E16" s="59">
        <v>-1590000</v>
      </c>
      <c r="F16" s="60">
        <v>-1590000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-795000</v>
      </c>
      <c r="Y16" s="60">
        <v>795000</v>
      </c>
      <c r="Z16" s="140">
        <v>-100</v>
      </c>
      <c r="AA16" s="62">
        <v>-1590000</v>
      </c>
    </row>
    <row r="17" spans="1:27" ht="12.75">
      <c r="A17" s="250" t="s">
        <v>185</v>
      </c>
      <c r="B17" s="251"/>
      <c r="C17" s="168">
        <f aca="true" t="shared" si="0" ref="C17:Y17">SUM(C6:C16)</f>
        <v>151675155</v>
      </c>
      <c r="D17" s="168">
        <f t="shared" si="0"/>
        <v>0</v>
      </c>
      <c r="E17" s="72">
        <f t="shared" si="0"/>
        <v>387615607</v>
      </c>
      <c r="F17" s="73">
        <f t="shared" si="0"/>
        <v>387615607</v>
      </c>
      <c r="G17" s="73">
        <f t="shared" si="0"/>
        <v>110274212</v>
      </c>
      <c r="H17" s="73">
        <f t="shared" si="0"/>
        <v>-25936552</v>
      </c>
      <c r="I17" s="73">
        <f t="shared" si="0"/>
        <v>-13346994</v>
      </c>
      <c r="J17" s="73">
        <f t="shared" si="0"/>
        <v>70990666</v>
      </c>
      <c r="K17" s="73">
        <f t="shared" si="0"/>
        <v>74517572</v>
      </c>
      <c r="L17" s="73">
        <f t="shared" si="0"/>
        <v>15226545</v>
      </c>
      <c r="M17" s="73">
        <f t="shared" si="0"/>
        <v>23790836</v>
      </c>
      <c r="N17" s="73">
        <f t="shared" si="0"/>
        <v>113534953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184525619</v>
      </c>
      <c r="X17" s="73">
        <f t="shared" si="0"/>
        <v>330655165</v>
      </c>
      <c r="Y17" s="73">
        <f t="shared" si="0"/>
        <v>-146129546</v>
      </c>
      <c r="Z17" s="170">
        <f>+IF(X17&lt;&gt;0,+(Y17/X17)*100,0)</f>
        <v>-44.19394023377799</v>
      </c>
      <c r="AA17" s="74">
        <f>SUM(AA6:AA16)</f>
        <v>387615607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340265</v>
      </c>
      <c r="D22" s="155"/>
      <c r="E22" s="268">
        <v>785477</v>
      </c>
      <c r="F22" s="159">
        <v>785477</v>
      </c>
      <c r="G22" s="60">
        <v>-4931603</v>
      </c>
      <c r="H22" s="60">
        <v>-8047870</v>
      </c>
      <c r="I22" s="60">
        <v>-10657801</v>
      </c>
      <c r="J22" s="60">
        <v>-23637274</v>
      </c>
      <c r="K22" s="60">
        <v>-7884840</v>
      </c>
      <c r="L22" s="60">
        <v>-6909995</v>
      </c>
      <c r="M22" s="159">
        <v>-8200426</v>
      </c>
      <c r="N22" s="60">
        <v>-22995261</v>
      </c>
      <c r="O22" s="60"/>
      <c r="P22" s="60"/>
      <c r="Q22" s="60"/>
      <c r="R22" s="60"/>
      <c r="S22" s="60"/>
      <c r="T22" s="159"/>
      <c r="U22" s="60"/>
      <c r="V22" s="60"/>
      <c r="W22" s="60">
        <v>-46632535</v>
      </c>
      <c r="X22" s="60"/>
      <c r="Y22" s="60">
        <v>-46632535</v>
      </c>
      <c r="Z22" s="140"/>
      <c r="AA22" s="62">
        <v>785477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13847024</v>
      </c>
      <c r="F24" s="60">
        <v>13847024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13847024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-232018823</v>
      </c>
      <c r="D26" s="155"/>
      <c r="E26" s="59">
        <v>-324865525</v>
      </c>
      <c r="F26" s="60">
        <v>-324865525</v>
      </c>
      <c r="G26" s="60">
        <v>-5132421</v>
      </c>
      <c r="H26" s="60">
        <v>-26114653</v>
      </c>
      <c r="I26" s="60">
        <v>-17953991</v>
      </c>
      <c r="J26" s="60">
        <v>-49201065</v>
      </c>
      <c r="K26" s="60">
        <v>-38927387</v>
      </c>
      <c r="L26" s="60">
        <v>-32789191</v>
      </c>
      <c r="M26" s="60">
        <v>-5983604</v>
      </c>
      <c r="N26" s="60">
        <v>-77700182</v>
      </c>
      <c r="O26" s="60"/>
      <c r="P26" s="60"/>
      <c r="Q26" s="60"/>
      <c r="R26" s="60"/>
      <c r="S26" s="60"/>
      <c r="T26" s="60"/>
      <c r="U26" s="60"/>
      <c r="V26" s="60"/>
      <c r="W26" s="60">
        <v>-126901247</v>
      </c>
      <c r="X26" s="60">
        <v>-101067644</v>
      </c>
      <c r="Y26" s="60">
        <v>-25833603</v>
      </c>
      <c r="Z26" s="140">
        <v>25.56</v>
      </c>
      <c r="AA26" s="62">
        <v>-324865525</v>
      </c>
    </row>
    <row r="27" spans="1:27" ht="12.75">
      <c r="A27" s="250" t="s">
        <v>192</v>
      </c>
      <c r="B27" s="251"/>
      <c r="C27" s="168">
        <f aca="true" t="shared" si="1" ref="C27:Y27">SUM(C21:C26)</f>
        <v>-231678558</v>
      </c>
      <c r="D27" s="168">
        <f>SUM(D21:D26)</f>
        <v>0</v>
      </c>
      <c r="E27" s="72">
        <f t="shared" si="1"/>
        <v>-310233024</v>
      </c>
      <c r="F27" s="73">
        <f t="shared" si="1"/>
        <v>-310233024</v>
      </c>
      <c r="G27" s="73">
        <f t="shared" si="1"/>
        <v>-10064024</v>
      </c>
      <c r="H27" s="73">
        <f t="shared" si="1"/>
        <v>-34162523</v>
      </c>
      <c r="I27" s="73">
        <f t="shared" si="1"/>
        <v>-28611792</v>
      </c>
      <c r="J27" s="73">
        <f t="shared" si="1"/>
        <v>-72838339</v>
      </c>
      <c r="K27" s="73">
        <f t="shared" si="1"/>
        <v>-46812227</v>
      </c>
      <c r="L27" s="73">
        <f t="shared" si="1"/>
        <v>-39699186</v>
      </c>
      <c r="M27" s="73">
        <f t="shared" si="1"/>
        <v>-14184030</v>
      </c>
      <c r="N27" s="73">
        <f t="shared" si="1"/>
        <v>-100695443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-173533782</v>
      </c>
      <c r="X27" s="73">
        <f t="shared" si="1"/>
        <v>-101067644</v>
      </c>
      <c r="Y27" s="73">
        <f t="shared" si="1"/>
        <v>-72466138</v>
      </c>
      <c r="Z27" s="170">
        <f>+IF(X27&lt;&gt;0,+(Y27/X27)*100,0)</f>
        <v>71.70063052028797</v>
      </c>
      <c r="AA27" s="74">
        <f>SUM(AA21:AA26)</f>
        <v>-310233024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166120</v>
      </c>
      <c r="H33" s="159">
        <v>-2295</v>
      </c>
      <c r="I33" s="159">
        <v>122320</v>
      </c>
      <c r="J33" s="159">
        <v>286145</v>
      </c>
      <c r="K33" s="60">
        <v>85762</v>
      </c>
      <c r="L33" s="60">
        <v>74210</v>
      </c>
      <c r="M33" s="60">
        <v>114256</v>
      </c>
      <c r="N33" s="60">
        <v>274228</v>
      </c>
      <c r="O33" s="159"/>
      <c r="P33" s="159"/>
      <c r="Q33" s="159"/>
      <c r="R33" s="60"/>
      <c r="S33" s="60"/>
      <c r="T33" s="60"/>
      <c r="U33" s="60"/>
      <c r="V33" s="159"/>
      <c r="W33" s="159">
        <v>560373</v>
      </c>
      <c r="X33" s="159"/>
      <c r="Y33" s="60">
        <v>560373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-4888520</v>
      </c>
      <c r="D35" s="155"/>
      <c r="E35" s="59">
        <v>-2337712</v>
      </c>
      <c r="F35" s="60">
        <v>-2337712</v>
      </c>
      <c r="G35" s="60"/>
      <c r="H35" s="60"/>
      <c r="I35" s="60">
        <v>-1428711</v>
      </c>
      <c r="J35" s="60">
        <v>-1428711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-1428711</v>
      </c>
      <c r="X35" s="60">
        <v>-2337712</v>
      </c>
      <c r="Y35" s="60">
        <v>909001</v>
      </c>
      <c r="Z35" s="140">
        <v>-38.88</v>
      </c>
      <c r="AA35" s="62">
        <v>-2337712</v>
      </c>
    </row>
    <row r="36" spans="1:27" ht="12.75">
      <c r="A36" s="250" t="s">
        <v>198</v>
      </c>
      <c r="B36" s="251"/>
      <c r="C36" s="168">
        <f aca="true" t="shared" si="2" ref="C36:Y36">SUM(C31:C35)</f>
        <v>-4888520</v>
      </c>
      <c r="D36" s="168">
        <f>SUM(D31:D35)</f>
        <v>0</v>
      </c>
      <c r="E36" s="72">
        <f t="shared" si="2"/>
        <v>-2337712</v>
      </c>
      <c r="F36" s="73">
        <f t="shared" si="2"/>
        <v>-2337712</v>
      </c>
      <c r="G36" s="73">
        <f t="shared" si="2"/>
        <v>166120</v>
      </c>
      <c r="H36" s="73">
        <f t="shared" si="2"/>
        <v>-2295</v>
      </c>
      <c r="I36" s="73">
        <f t="shared" si="2"/>
        <v>-1306391</v>
      </c>
      <c r="J36" s="73">
        <f t="shared" si="2"/>
        <v>-1142566</v>
      </c>
      <c r="K36" s="73">
        <f t="shared" si="2"/>
        <v>85762</v>
      </c>
      <c r="L36" s="73">
        <f t="shared" si="2"/>
        <v>74210</v>
      </c>
      <c r="M36" s="73">
        <f t="shared" si="2"/>
        <v>114256</v>
      </c>
      <c r="N36" s="73">
        <f t="shared" si="2"/>
        <v>274228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-868338</v>
      </c>
      <c r="X36" s="73">
        <f t="shared" si="2"/>
        <v>-2337712</v>
      </c>
      <c r="Y36" s="73">
        <f t="shared" si="2"/>
        <v>1469374</v>
      </c>
      <c r="Z36" s="170">
        <f>+IF(X36&lt;&gt;0,+(Y36/X36)*100,0)</f>
        <v>-62.8552191202338</v>
      </c>
      <c r="AA36" s="74">
        <f>SUM(AA31:AA35)</f>
        <v>-2337712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-84891923</v>
      </c>
      <c r="D38" s="153">
        <f>+D17+D27+D36</f>
        <v>0</v>
      </c>
      <c r="E38" s="99">
        <f t="shared" si="3"/>
        <v>75044871</v>
      </c>
      <c r="F38" s="100">
        <f t="shared" si="3"/>
        <v>75044871</v>
      </c>
      <c r="G38" s="100">
        <f t="shared" si="3"/>
        <v>100376308</v>
      </c>
      <c r="H38" s="100">
        <f t="shared" si="3"/>
        <v>-60101370</v>
      </c>
      <c r="I38" s="100">
        <f t="shared" si="3"/>
        <v>-43265177</v>
      </c>
      <c r="J38" s="100">
        <f t="shared" si="3"/>
        <v>-2990239</v>
      </c>
      <c r="K38" s="100">
        <f t="shared" si="3"/>
        <v>27791107</v>
      </c>
      <c r="L38" s="100">
        <f t="shared" si="3"/>
        <v>-24398431</v>
      </c>
      <c r="M38" s="100">
        <f t="shared" si="3"/>
        <v>9721062</v>
      </c>
      <c r="N38" s="100">
        <f t="shared" si="3"/>
        <v>13113738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10123499</v>
      </c>
      <c r="X38" s="100">
        <f t="shared" si="3"/>
        <v>227249809</v>
      </c>
      <c r="Y38" s="100">
        <f t="shared" si="3"/>
        <v>-217126310</v>
      </c>
      <c r="Z38" s="137">
        <f>+IF(X38&lt;&gt;0,+(Y38/X38)*100,0)</f>
        <v>-95.54521121731725</v>
      </c>
      <c r="AA38" s="102">
        <f>+AA17+AA27+AA36</f>
        <v>75044871</v>
      </c>
    </row>
    <row r="39" spans="1:27" ht="12.75">
      <c r="A39" s="249" t="s">
        <v>200</v>
      </c>
      <c r="B39" s="182"/>
      <c r="C39" s="153">
        <v>127942966</v>
      </c>
      <c r="D39" s="153"/>
      <c r="E39" s="99">
        <v>89902474</v>
      </c>
      <c r="F39" s="100">
        <v>89902474</v>
      </c>
      <c r="G39" s="100">
        <v>41246771</v>
      </c>
      <c r="H39" s="100">
        <v>141623079</v>
      </c>
      <c r="I39" s="100">
        <v>81521709</v>
      </c>
      <c r="J39" s="100">
        <v>41246771</v>
      </c>
      <c r="K39" s="100">
        <v>38256532</v>
      </c>
      <c r="L39" s="100">
        <v>66047639</v>
      </c>
      <c r="M39" s="100">
        <v>41649208</v>
      </c>
      <c r="N39" s="100">
        <v>38256532</v>
      </c>
      <c r="O39" s="100"/>
      <c r="P39" s="100"/>
      <c r="Q39" s="100"/>
      <c r="R39" s="100"/>
      <c r="S39" s="100"/>
      <c r="T39" s="100"/>
      <c r="U39" s="100"/>
      <c r="V39" s="100"/>
      <c r="W39" s="100">
        <v>41246771</v>
      </c>
      <c r="X39" s="100">
        <v>89902474</v>
      </c>
      <c r="Y39" s="100">
        <v>-48655703</v>
      </c>
      <c r="Z39" s="137">
        <v>-54.12</v>
      </c>
      <c r="AA39" s="102">
        <v>89902474</v>
      </c>
    </row>
    <row r="40" spans="1:27" ht="12.75">
      <c r="A40" s="269" t="s">
        <v>201</v>
      </c>
      <c r="B40" s="256"/>
      <c r="C40" s="257">
        <v>43051043</v>
      </c>
      <c r="D40" s="257"/>
      <c r="E40" s="258">
        <v>164947346</v>
      </c>
      <c r="F40" s="259">
        <v>164947346</v>
      </c>
      <c r="G40" s="259">
        <v>141623079</v>
      </c>
      <c r="H40" s="259">
        <v>81521709</v>
      </c>
      <c r="I40" s="259">
        <v>38256532</v>
      </c>
      <c r="J40" s="259">
        <v>38256532</v>
      </c>
      <c r="K40" s="259">
        <v>66047639</v>
      </c>
      <c r="L40" s="259">
        <v>41649208</v>
      </c>
      <c r="M40" s="259">
        <v>51370270</v>
      </c>
      <c r="N40" s="259">
        <v>51370270</v>
      </c>
      <c r="O40" s="259"/>
      <c r="P40" s="259"/>
      <c r="Q40" s="259"/>
      <c r="R40" s="259"/>
      <c r="S40" s="259"/>
      <c r="T40" s="259"/>
      <c r="U40" s="259"/>
      <c r="V40" s="259"/>
      <c r="W40" s="259">
        <v>51370270</v>
      </c>
      <c r="X40" s="259">
        <v>317152284</v>
      </c>
      <c r="Y40" s="259">
        <v>-265782014</v>
      </c>
      <c r="Z40" s="260">
        <v>-83.8</v>
      </c>
      <c r="AA40" s="261">
        <v>164947346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212511054</v>
      </c>
      <c r="D5" s="200">
        <f t="shared" si="0"/>
        <v>0</v>
      </c>
      <c r="E5" s="106">
        <f t="shared" si="0"/>
        <v>279558287</v>
      </c>
      <c r="F5" s="106">
        <f t="shared" si="0"/>
        <v>279558287</v>
      </c>
      <c r="G5" s="106">
        <f t="shared" si="0"/>
        <v>9384152</v>
      </c>
      <c r="H5" s="106">
        <f t="shared" si="0"/>
        <v>26114736</v>
      </c>
      <c r="I5" s="106">
        <f t="shared" si="0"/>
        <v>16758251</v>
      </c>
      <c r="J5" s="106">
        <f t="shared" si="0"/>
        <v>52257139</v>
      </c>
      <c r="K5" s="106">
        <f t="shared" si="0"/>
        <v>32322652</v>
      </c>
      <c r="L5" s="106">
        <f t="shared" si="0"/>
        <v>27756364</v>
      </c>
      <c r="M5" s="106">
        <f t="shared" si="0"/>
        <v>4700949</v>
      </c>
      <c r="N5" s="106">
        <f t="shared" si="0"/>
        <v>64779965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117037104</v>
      </c>
      <c r="X5" s="106">
        <f t="shared" si="0"/>
        <v>139779145</v>
      </c>
      <c r="Y5" s="106">
        <f t="shared" si="0"/>
        <v>-22742041</v>
      </c>
      <c r="Z5" s="201">
        <f>+IF(X5&lt;&gt;0,+(Y5/X5)*100,0)</f>
        <v>-16.269981476850496</v>
      </c>
      <c r="AA5" s="199">
        <f>SUM(AA11:AA18)</f>
        <v>279558287</v>
      </c>
    </row>
    <row r="6" spans="1:27" ht="12.75">
      <c r="A6" s="291" t="s">
        <v>206</v>
      </c>
      <c r="B6" s="142"/>
      <c r="C6" s="62"/>
      <c r="D6" s="156"/>
      <c r="E6" s="60">
        <v>48784773</v>
      </c>
      <c r="F6" s="60">
        <v>48784773</v>
      </c>
      <c r="G6" s="60">
        <v>77581</v>
      </c>
      <c r="H6" s="60">
        <v>1493029</v>
      </c>
      <c r="I6" s="60">
        <v>6006173</v>
      </c>
      <c r="J6" s="60">
        <v>7576783</v>
      </c>
      <c r="K6" s="60">
        <v>3869649</v>
      </c>
      <c r="L6" s="60">
        <v>5238900</v>
      </c>
      <c r="M6" s="60">
        <v>3688295</v>
      </c>
      <c r="N6" s="60">
        <v>12796844</v>
      </c>
      <c r="O6" s="60"/>
      <c r="P6" s="60"/>
      <c r="Q6" s="60"/>
      <c r="R6" s="60"/>
      <c r="S6" s="60"/>
      <c r="T6" s="60"/>
      <c r="U6" s="60"/>
      <c r="V6" s="60"/>
      <c r="W6" s="60">
        <v>20373627</v>
      </c>
      <c r="X6" s="60">
        <v>24392387</v>
      </c>
      <c r="Y6" s="60">
        <v>-4018760</v>
      </c>
      <c r="Z6" s="140">
        <v>-16.48</v>
      </c>
      <c r="AA6" s="155">
        <v>48784773</v>
      </c>
    </row>
    <row r="7" spans="1:27" ht="12.75">
      <c r="A7" s="291" t="s">
        <v>207</v>
      </c>
      <c r="B7" s="142"/>
      <c r="C7" s="62"/>
      <c r="D7" s="156"/>
      <c r="E7" s="60">
        <v>73000000</v>
      </c>
      <c r="F7" s="60">
        <v>73000000</v>
      </c>
      <c r="G7" s="60"/>
      <c r="H7" s="60">
        <v>7079850</v>
      </c>
      <c r="I7" s="60">
        <v>3334472</v>
      </c>
      <c r="J7" s="60">
        <v>10414322</v>
      </c>
      <c r="K7" s="60">
        <v>9802068</v>
      </c>
      <c r="L7" s="60"/>
      <c r="M7" s="60">
        <v>837437</v>
      </c>
      <c r="N7" s="60">
        <v>10639505</v>
      </c>
      <c r="O7" s="60"/>
      <c r="P7" s="60"/>
      <c r="Q7" s="60"/>
      <c r="R7" s="60"/>
      <c r="S7" s="60"/>
      <c r="T7" s="60"/>
      <c r="U7" s="60"/>
      <c r="V7" s="60"/>
      <c r="W7" s="60">
        <v>21053827</v>
      </c>
      <c r="X7" s="60">
        <v>36500000</v>
      </c>
      <c r="Y7" s="60">
        <v>-15446173</v>
      </c>
      <c r="Z7" s="140">
        <v>-42.32</v>
      </c>
      <c r="AA7" s="155">
        <v>73000000</v>
      </c>
    </row>
    <row r="8" spans="1:27" ht="12.75">
      <c r="A8" s="291" t="s">
        <v>208</v>
      </c>
      <c r="B8" s="142"/>
      <c r="C8" s="62"/>
      <c r="D8" s="156"/>
      <c r="E8" s="60">
        <v>145002239</v>
      </c>
      <c r="F8" s="60">
        <v>145002239</v>
      </c>
      <c r="G8" s="60">
        <v>9306571</v>
      </c>
      <c r="H8" s="60">
        <v>15709072</v>
      </c>
      <c r="I8" s="60">
        <v>7417606</v>
      </c>
      <c r="J8" s="60">
        <v>32433249</v>
      </c>
      <c r="K8" s="60">
        <v>18350935</v>
      </c>
      <c r="L8" s="60">
        <v>12366404</v>
      </c>
      <c r="M8" s="60">
        <v>175217</v>
      </c>
      <c r="N8" s="60">
        <v>30892556</v>
      </c>
      <c r="O8" s="60"/>
      <c r="P8" s="60"/>
      <c r="Q8" s="60"/>
      <c r="R8" s="60"/>
      <c r="S8" s="60"/>
      <c r="T8" s="60"/>
      <c r="U8" s="60"/>
      <c r="V8" s="60"/>
      <c r="W8" s="60">
        <v>63325805</v>
      </c>
      <c r="X8" s="60">
        <v>72501120</v>
      </c>
      <c r="Y8" s="60">
        <v>-9175315</v>
      </c>
      <c r="Z8" s="140">
        <v>-12.66</v>
      </c>
      <c r="AA8" s="155">
        <v>145002239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108147415</v>
      </c>
      <c r="D10" s="156"/>
      <c r="E10" s="60">
        <v>200000</v>
      </c>
      <c r="F10" s="60">
        <v>200000</v>
      </c>
      <c r="G10" s="60"/>
      <c r="H10" s="60"/>
      <c r="I10" s="60"/>
      <c r="J10" s="60"/>
      <c r="K10" s="60"/>
      <c r="L10" s="60">
        <v>9451060</v>
      </c>
      <c r="M10" s="60"/>
      <c r="N10" s="60">
        <v>9451060</v>
      </c>
      <c r="O10" s="60"/>
      <c r="P10" s="60"/>
      <c r="Q10" s="60"/>
      <c r="R10" s="60"/>
      <c r="S10" s="60"/>
      <c r="T10" s="60"/>
      <c r="U10" s="60"/>
      <c r="V10" s="60"/>
      <c r="W10" s="60">
        <v>9451060</v>
      </c>
      <c r="X10" s="60">
        <v>100000</v>
      </c>
      <c r="Y10" s="60">
        <v>9351060</v>
      </c>
      <c r="Z10" s="140">
        <v>9351.06</v>
      </c>
      <c r="AA10" s="155">
        <v>200000</v>
      </c>
    </row>
    <row r="11" spans="1:27" ht="12.75">
      <c r="A11" s="292" t="s">
        <v>211</v>
      </c>
      <c r="B11" s="142"/>
      <c r="C11" s="293">
        <f aca="true" t="shared" si="1" ref="C11:Y11">SUM(C6:C10)</f>
        <v>108147415</v>
      </c>
      <c r="D11" s="294">
        <f t="shared" si="1"/>
        <v>0</v>
      </c>
      <c r="E11" s="295">
        <f t="shared" si="1"/>
        <v>266987012</v>
      </c>
      <c r="F11" s="295">
        <f t="shared" si="1"/>
        <v>266987012</v>
      </c>
      <c r="G11" s="295">
        <f t="shared" si="1"/>
        <v>9384152</v>
      </c>
      <c r="H11" s="295">
        <f t="shared" si="1"/>
        <v>24281951</v>
      </c>
      <c r="I11" s="295">
        <f t="shared" si="1"/>
        <v>16758251</v>
      </c>
      <c r="J11" s="295">
        <f t="shared" si="1"/>
        <v>50424354</v>
      </c>
      <c r="K11" s="295">
        <f t="shared" si="1"/>
        <v>32022652</v>
      </c>
      <c r="L11" s="295">
        <f t="shared" si="1"/>
        <v>27056364</v>
      </c>
      <c r="M11" s="295">
        <f t="shared" si="1"/>
        <v>4700949</v>
      </c>
      <c r="N11" s="295">
        <f t="shared" si="1"/>
        <v>63779965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114204319</v>
      </c>
      <c r="X11" s="295">
        <f t="shared" si="1"/>
        <v>133493507</v>
      </c>
      <c r="Y11" s="295">
        <f t="shared" si="1"/>
        <v>-19289188</v>
      </c>
      <c r="Z11" s="296">
        <f>+IF(X11&lt;&gt;0,+(Y11/X11)*100,0)</f>
        <v>-14.449532740195373</v>
      </c>
      <c r="AA11" s="297">
        <f>SUM(AA6:AA10)</f>
        <v>266987012</v>
      </c>
    </row>
    <row r="12" spans="1:27" ht="12.75">
      <c r="A12" s="298" t="s">
        <v>212</v>
      </c>
      <c r="B12" s="136"/>
      <c r="C12" s="62">
        <v>72593154</v>
      </c>
      <c r="D12" s="156"/>
      <c r="E12" s="60">
        <v>3000000</v>
      </c>
      <c r="F12" s="60">
        <v>3000000</v>
      </c>
      <c r="G12" s="60"/>
      <c r="H12" s="60">
        <v>1832785</v>
      </c>
      <c r="I12" s="60"/>
      <c r="J12" s="60">
        <v>1832785</v>
      </c>
      <c r="K12" s="60">
        <v>300000</v>
      </c>
      <c r="L12" s="60">
        <v>700000</v>
      </c>
      <c r="M12" s="60"/>
      <c r="N12" s="60">
        <v>1000000</v>
      </c>
      <c r="O12" s="60"/>
      <c r="P12" s="60"/>
      <c r="Q12" s="60"/>
      <c r="R12" s="60"/>
      <c r="S12" s="60"/>
      <c r="T12" s="60"/>
      <c r="U12" s="60"/>
      <c r="V12" s="60"/>
      <c r="W12" s="60">
        <v>2832785</v>
      </c>
      <c r="X12" s="60">
        <v>1500000</v>
      </c>
      <c r="Y12" s="60">
        <v>1332785</v>
      </c>
      <c r="Z12" s="140">
        <v>88.85</v>
      </c>
      <c r="AA12" s="155">
        <v>3000000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31770485</v>
      </c>
      <c r="D15" s="156"/>
      <c r="E15" s="60">
        <v>9571275</v>
      </c>
      <c r="F15" s="60">
        <v>9571275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4785638</v>
      </c>
      <c r="Y15" s="60">
        <v>-4785638</v>
      </c>
      <c r="Z15" s="140">
        <v>-100</v>
      </c>
      <c r="AA15" s="155">
        <v>9571275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45306784</v>
      </c>
      <c r="F20" s="100">
        <f t="shared" si="2"/>
        <v>45306784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22653392</v>
      </c>
      <c r="Y20" s="100">
        <f t="shared" si="2"/>
        <v>-22653392</v>
      </c>
      <c r="Z20" s="137">
        <f>+IF(X20&lt;&gt;0,+(Y20/X20)*100,0)</f>
        <v>-100</v>
      </c>
      <c r="AA20" s="153">
        <f>SUM(AA26:AA33)</f>
        <v>45306784</v>
      </c>
    </row>
    <row r="21" spans="1:27" ht="12.75">
      <c r="A21" s="291" t="s">
        <v>206</v>
      </c>
      <c r="B21" s="142"/>
      <c r="C21" s="62"/>
      <c r="D21" s="156"/>
      <c r="E21" s="60">
        <v>31606784</v>
      </c>
      <c r="F21" s="60">
        <v>31606784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15803392</v>
      </c>
      <c r="Y21" s="60">
        <v>-15803392</v>
      </c>
      <c r="Z21" s="140">
        <v>-100</v>
      </c>
      <c r="AA21" s="155">
        <v>31606784</v>
      </c>
    </row>
    <row r="22" spans="1:27" ht="12.75">
      <c r="A22" s="291" t="s">
        <v>207</v>
      </c>
      <c r="B22" s="142"/>
      <c r="C22" s="62"/>
      <c r="D22" s="156"/>
      <c r="E22" s="60">
        <v>2000000</v>
      </c>
      <c r="F22" s="60">
        <v>2000000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155">
        <v>2000000</v>
      </c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33606784</v>
      </c>
      <c r="F26" s="295">
        <f t="shared" si="3"/>
        <v>33606784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16803392</v>
      </c>
      <c r="Y26" s="295">
        <f t="shared" si="3"/>
        <v>-16803392</v>
      </c>
      <c r="Z26" s="296">
        <f>+IF(X26&lt;&gt;0,+(Y26/X26)*100,0)</f>
        <v>-100</v>
      </c>
      <c r="AA26" s="297">
        <f>SUM(AA21:AA25)</f>
        <v>33606784</v>
      </c>
    </row>
    <row r="27" spans="1:27" ht="12.75">
      <c r="A27" s="298" t="s">
        <v>212</v>
      </c>
      <c r="B27" s="147"/>
      <c r="C27" s="62"/>
      <c r="D27" s="156"/>
      <c r="E27" s="60">
        <v>11500000</v>
      </c>
      <c r="F27" s="60">
        <v>11500000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5750000</v>
      </c>
      <c r="Y27" s="60">
        <v>-5750000</v>
      </c>
      <c r="Z27" s="140">
        <v>-100</v>
      </c>
      <c r="AA27" s="155">
        <v>11500000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200000</v>
      </c>
      <c r="F30" s="60">
        <v>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100000</v>
      </c>
      <c r="Y30" s="60">
        <v>-100000</v>
      </c>
      <c r="Z30" s="140">
        <v>-100</v>
      </c>
      <c r="AA30" s="155">
        <v>200000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80391557</v>
      </c>
      <c r="F36" s="60">
        <f t="shared" si="4"/>
        <v>80391557</v>
      </c>
      <c r="G36" s="60">
        <f t="shared" si="4"/>
        <v>77581</v>
      </c>
      <c r="H36" s="60">
        <f t="shared" si="4"/>
        <v>1493029</v>
      </c>
      <c r="I36" s="60">
        <f t="shared" si="4"/>
        <v>6006173</v>
      </c>
      <c r="J36" s="60">
        <f t="shared" si="4"/>
        <v>7576783</v>
      </c>
      <c r="K36" s="60">
        <f t="shared" si="4"/>
        <v>3869649</v>
      </c>
      <c r="L36" s="60">
        <f t="shared" si="4"/>
        <v>5238900</v>
      </c>
      <c r="M36" s="60">
        <f t="shared" si="4"/>
        <v>3688295</v>
      </c>
      <c r="N36" s="60">
        <f t="shared" si="4"/>
        <v>12796844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20373627</v>
      </c>
      <c r="X36" s="60">
        <f t="shared" si="4"/>
        <v>40195779</v>
      </c>
      <c r="Y36" s="60">
        <f t="shared" si="4"/>
        <v>-19822152</v>
      </c>
      <c r="Z36" s="140">
        <f aca="true" t="shared" si="5" ref="Z36:Z49">+IF(X36&lt;&gt;0,+(Y36/X36)*100,0)</f>
        <v>-49.31401379234372</v>
      </c>
      <c r="AA36" s="155">
        <f>AA6+AA21</f>
        <v>80391557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75000000</v>
      </c>
      <c r="F37" s="60">
        <f t="shared" si="4"/>
        <v>75000000</v>
      </c>
      <c r="G37" s="60">
        <f t="shared" si="4"/>
        <v>0</v>
      </c>
      <c r="H37" s="60">
        <f t="shared" si="4"/>
        <v>7079850</v>
      </c>
      <c r="I37" s="60">
        <f t="shared" si="4"/>
        <v>3334472</v>
      </c>
      <c r="J37" s="60">
        <f t="shared" si="4"/>
        <v>10414322</v>
      </c>
      <c r="K37" s="60">
        <f t="shared" si="4"/>
        <v>9802068</v>
      </c>
      <c r="L37" s="60">
        <f t="shared" si="4"/>
        <v>0</v>
      </c>
      <c r="M37" s="60">
        <f t="shared" si="4"/>
        <v>837437</v>
      </c>
      <c r="N37" s="60">
        <f t="shared" si="4"/>
        <v>10639505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21053827</v>
      </c>
      <c r="X37" s="60">
        <f t="shared" si="4"/>
        <v>37500000</v>
      </c>
      <c r="Y37" s="60">
        <f t="shared" si="4"/>
        <v>-16446173</v>
      </c>
      <c r="Z37" s="140">
        <f t="shared" si="5"/>
        <v>-43.856461333333336</v>
      </c>
      <c r="AA37" s="155">
        <f>AA7+AA22</f>
        <v>75000000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145002239</v>
      </c>
      <c r="F38" s="60">
        <f t="shared" si="4"/>
        <v>145002239</v>
      </c>
      <c r="G38" s="60">
        <f t="shared" si="4"/>
        <v>9306571</v>
      </c>
      <c r="H38" s="60">
        <f t="shared" si="4"/>
        <v>15709072</v>
      </c>
      <c r="I38" s="60">
        <f t="shared" si="4"/>
        <v>7417606</v>
      </c>
      <c r="J38" s="60">
        <f t="shared" si="4"/>
        <v>32433249</v>
      </c>
      <c r="K38" s="60">
        <f t="shared" si="4"/>
        <v>18350935</v>
      </c>
      <c r="L38" s="60">
        <f t="shared" si="4"/>
        <v>12366404</v>
      </c>
      <c r="M38" s="60">
        <f t="shared" si="4"/>
        <v>175217</v>
      </c>
      <c r="N38" s="60">
        <f t="shared" si="4"/>
        <v>30892556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63325805</v>
      </c>
      <c r="X38" s="60">
        <f t="shared" si="4"/>
        <v>72501120</v>
      </c>
      <c r="Y38" s="60">
        <f t="shared" si="4"/>
        <v>-9175315</v>
      </c>
      <c r="Z38" s="140">
        <f t="shared" si="5"/>
        <v>-12.655411392265389</v>
      </c>
      <c r="AA38" s="155">
        <f>AA8+AA23</f>
        <v>145002239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108147415</v>
      </c>
      <c r="D40" s="156">
        <f t="shared" si="4"/>
        <v>0</v>
      </c>
      <c r="E40" s="60">
        <f t="shared" si="4"/>
        <v>200000</v>
      </c>
      <c r="F40" s="60">
        <f t="shared" si="4"/>
        <v>200000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9451060</v>
      </c>
      <c r="M40" s="60">
        <f t="shared" si="4"/>
        <v>0</v>
      </c>
      <c r="N40" s="60">
        <f t="shared" si="4"/>
        <v>9451060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9451060</v>
      </c>
      <c r="X40" s="60">
        <f t="shared" si="4"/>
        <v>100000</v>
      </c>
      <c r="Y40" s="60">
        <f t="shared" si="4"/>
        <v>9351060</v>
      </c>
      <c r="Z40" s="140">
        <f t="shared" si="5"/>
        <v>9351.06</v>
      </c>
      <c r="AA40" s="155">
        <f>AA10+AA25</f>
        <v>200000</v>
      </c>
    </row>
    <row r="41" spans="1:27" ht="12.75">
      <c r="A41" s="292" t="s">
        <v>211</v>
      </c>
      <c r="B41" s="142"/>
      <c r="C41" s="293">
        <f aca="true" t="shared" si="6" ref="C41:Y41">SUM(C36:C40)</f>
        <v>108147415</v>
      </c>
      <c r="D41" s="294">
        <f t="shared" si="6"/>
        <v>0</v>
      </c>
      <c r="E41" s="295">
        <f t="shared" si="6"/>
        <v>300593796</v>
      </c>
      <c r="F41" s="295">
        <f t="shared" si="6"/>
        <v>300593796</v>
      </c>
      <c r="G41" s="295">
        <f t="shared" si="6"/>
        <v>9384152</v>
      </c>
      <c r="H41" s="295">
        <f t="shared" si="6"/>
        <v>24281951</v>
      </c>
      <c r="I41" s="295">
        <f t="shared" si="6"/>
        <v>16758251</v>
      </c>
      <c r="J41" s="295">
        <f t="shared" si="6"/>
        <v>50424354</v>
      </c>
      <c r="K41" s="295">
        <f t="shared" si="6"/>
        <v>32022652</v>
      </c>
      <c r="L41" s="295">
        <f t="shared" si="6"/>
        <v>27056364</v>
      </c>
      <c r="M41" s="295">
        <f t="shared" si="6"/>
        <v>4700949</v>
      </c>
      <c r="N41" s="295">
        <f t="shared" si="6"/>
        <v>63779965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114204319</v>
      </c>
      <c r="X41" s="295">
        <f t="shared" si="6"/>
        <v>150296899</v>
      </c>
      <c r="Y41" s="295">
        <f t="shared" si="6"/>
        <v>-36092580</v>
      </c>
      <c r="Z41" s="296">
        <f t="shared" si="5"/>
        <v>-24.01418807716053</v>
      </c>
      <c r="AA41" s="297">
        <f>SUM(AA36:AA40)</f>
        <v>300593796</v>
      </c>
    </row>
    <row r="42" spans="1:27" ht="12.75">
      <c r="A42" s="298" t="s">
        <v>212</v>
      </c>
      <c r="B42" s="136"/>
      <c r="C42" s="95">
        <f aca="true" t="shared" si="7" ref="C42:Y48">C12+C27</f>
        <v>72593154</v>
      </c>
      <c r="D42" s="129">
        <f t="shared" si="7"/>
        <v>0</v>
      </c>
      <c r="E42" s="54">
        <f t="shared" si="7"/>
        <v>14500000</v>
      </c>
      <c r="F42" s="54">
        <f t="shared" si="7"/>
        <v>14500000</v>
      </c>
      <c r="G42" s="54">
        <f t="shared" si="7"/>
        <v>0</v>
      </c>
      <c r="H42" s="54">
        <f t="shared" si="7"/>
        <v>1832785</v>
      </c>
      <c r="I42" s="54">
        <f t="shared" si="7"/>
        <v>0</v>
      </c>
      <c r="J42" s="54">
        <f t="shared" si="7"/>
        <v>1832785</v>
      </c>
      <c r="K42" s="54">
        <f t="shared" si="7"/>
        <v>300000</v>
      </c>
      <c r="L42" s="54">
        <f t="shared" si="7"/>
        <v>700000</v>
      </c>
      <c r="M42" s="54">
        <f t="shared" si="7"/>
        <v>0</v>
      </c>
      <c r="N42" s="54">
        <f t="shared" si="7"/>
        <v>1000000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2832785</v>
      </c>
      <c r="X42" s="54">
        <f t="shared" si="7"/>
        <v>7250000</v>
      </c>
      <c r="Y42" s="54">
        <f t="shared" si="7"/>
        <v>-4417215</v>
      </c>
      <c r="Z42" s="184">
        <f t="shared" si="5"/>
        <v>-60.927103448275865</v>
      </c>
      <c r="AA42" s="130">
        <f aca="true" t="shared" si="8" ref="AA42:AA48">AA12+AA27</f>
        <v>14500000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31770485</v>
      </c>
      <c r="D45" s="129">
        <f t="shared" si="7"/>
        <v>0</v>
      </c>
      <c r="E45" s="54">
        <f t="shared" si="7"/>
        <v>9771275</v>
      </c>
      <c r="F45" s="54">
        <f t="shared" si="7"/>
        <v>9771275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4885638</v>
      </c>
      <c r="Y45" s="54">
        <f t="shared" si="7"/>
        <v>-4885638</v>
      </c>
      <c r="Z45" s="184">
        <f t="shared" si="5"/>
        <v>-100</v>
      </c>
      <c r="AA45" s="130">
        <f t="shared" si="8"/>
        <v>9771275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212511054</v>
      </c>
      <c r="D49" s="218">
        <f t="shared" si="9"/>
        <v>0</v>
      </c>
      <c r="E49" s="220">
        <f t="shared" si="9"/>
        <v>324865071</v>
      </c>
      <c r="F49" s="220">
        <f t="shared" si="9"/>
        <v>324865071</v>
      </c>
      <c r="G49" s="220">
        <f t="shared" si="9"/>
        <v>9384152</v>
      </c>
      <c r="H49" s="220">
        <f t="shared" si="9"/>
        <v>26114736</v>
      </c>
      <c r="I49" s="220">
        <f t="shared" si="9"/>
        <v>16758251</v>
      </c>
      <c r="J49" s="220">
        <f t="shared" si="9"/>
        <v>52257139</v>
      </c>
      <c r="K49" s="220">
        <f t="shared" si="9"/>
        <v>32322652</v>
      </c>
      <c r="L49" s="220">
        <f t="shared" si="9"/>
        <v>27756364</v>
      </c>
      <c r="M49" s="220">
        <f t="shared" si="9"/>
        <v>4700949</v>
      </c>
      <c r="N49" s="220">
        <f t="shared" si="9"/>
        <v>64779965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117037104</v>
      </c>
      <c r="X49" s="220">
        <f t="shared" si="9"/>
        <v>162432537</v>
      </c>
      <c r="Y49" s="220">
        <f t="shared" si="9"/>
        <v>-45395433</v>
      </c>
      <c r="Z49" s="221">
        <f t="shared" si="5"/>
        <v>-27.94725357272478</v>
      </c>
      <c r="AA49" s="222">
        <f>SUM(AA41:AA48)</f>
        <v>324865071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101601804</v>
      </c>
      <c r="F51" s="54">
        <f t="shared" si="10"/>
        <v>101601804</v>
      </c>
      <c r="G51" s="54">
        <f t="shared" si="10"/>
        <v>5054841</v>
      </c>
      <c r="H51" s="54">
        <f t="shared" si="10"/>
        <v>0</v>
      </c>
      <c r="I51" s="54">
        <f t="shared" si="10"/>
        <v>1195740</v>
      </c>
      <c r="J51" s="54">
        <f t="shared" si="10"/>
        <v>6250581</v>
      </c>
      <c r="K51" s="54">
        <f t="shared" si="10"/>
        <v>6604735</v>
      </c>
      <c r="L51" s="54">
        <f t="shared" si="10"/>
        <v>5032828</v>
      </c>
      <c r="M51" s="54">
        <f t="shared" si="10"/>
        <v>1282654</v>
      </c>
      <c r="N51" s="54">
        <f t="shared" si="10"/>
        <v>12920217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19170798</v>
      </c>
      <c r="X51" s="54">
        <f t="shared" si="10"/>
        <v>50800905</v>
      </c>
      <c r="Y51" s="54">
        <f t="shared" si="10"/>
        <v>-31630107</v>
      </c>
      <c r="Z51" s="184">
        <f>+IF(X51&lt;&gt;0,+(Y51/X51)*100,0)</f>
        <v>-62.26288094670755</v>
      </c>
      <c r="AA51" s="130">
        <f>SUM(AA57:AA61)</f>
        <v>101601804</v>
      </c>
    </row>
    <row r="52" spans="1:27" ht="12.75">
      <c r="A52" s="310" t="s">
        <v>206</v>
      </c>
      <c r="B52" s="142"/>
      <c r="C52" s="62"/>
      <c r="D52" s="156"/>
      <c r="E52" s="60">
        <v>35591069</v>
      </c>
      <c r="F52" s="60">
        <v>35591069</v>
      </c>
      <c r="G52" s="60">
        <v>2191328</v>
      </c>
      <c r="H52" s="60"/>
      <c r="I52" s="60">
        <v>410550</v>
      </c>
      <c r="J52" s="60">
        <v>2601878</v>
      </c>
      <c r="K52" s="60">
        <v>4170761</v>
      </c>
      <c r="L52" s="60">
        <v>695819</v>
      </c>
      <c r="M52" s="60">
        <v>1282654</v>
      </c>
      <c r="N52" s="60">
        <v>6149234</v>
      </c>
      <c r="O52" s="60"/>
      <c r="P52" s="60"/>
      <c r="Q52" s="60"/>
      <c r="R52" s="60"/>
      <c r="S52" s="60"/>
      <c r="T52" s="60"/>
      <c r="U52" s="60"/>
      <c r="V52" s="60"/>
      <c r="W52" s="60">
        <v>8751112</v>
      </c>
      <c r="X52" s="60">
        <v>17795535</v>
      </c>
      <c r="Y52" s="60">
        <v>-9044423</v>
      </c>
      <c r="Z52" s="140">
        <v>-50.82</v>
      </c>
      <c r="AA52" s="155">
        <v>35591069</v>
      </c>
    </row>
    <row r="53" spans="1:27" ht="12.75">
      <c r="A53" s="310" t="s">
        <v>207</v>
      </c>
      <c r="B53" s="142"/>
      <c r="C53" s="62"/>
      <c r="D53" s="156"/>
      <c r="E53" s="60">
        <v>20486053</v>
      </c>
      <c r="F53" s="60">
        <v>20486053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10243027</v>
      </c>
      <c r="Y53" s="60">
        <v>-10243027</v>
      </c>
      <c r="Z53" s="140">
        <v>-100</v>
      </c>
      <c r="AA53" s="155">
        <v>20486053</v>
      </c>
    </row>
    <row r="54" spans="1:27" ht="12.75">
      <c r="A54" s="310" t="s">
        <v>208</v>
      </c>
      <c r="B54" s="142"/>
      <c r="C54" s="62"/>
      <c r="D54" s="156"/>
      <c r="E54" s="60">
        <v>9784835</v>
      </c>
      <c r="F54" s="60">
        <v>9784835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4892418</v>
      </c>
      <c r="Y54" s="60">
        <v>-4892418</v>
      </c>
      <c r="Z54" s="140">
        <v>-100</v>
      </c>
      <c r="AA54" s="155">
        <v>9784835</v>
      </c>
    </row>
    <row r="55" spans="1:27" ht="12.75">
      <c r="A55" s="310" t="s">
        <v>209</v>
      </c>
      <c r="B55" s="142"/>
      <c r="C55" s="62"/>
      <c r="D55" s="156"/>
      <c r="E55" s="60">
        <v>2955915</v>
      </c>
      <c r="F55" s="60">
        <v>2955915</v>
      </c>
      <c r="G55" s="60"/>
      <c r="H55" s="60"/>
      <c r="I55" s="60"/>
      <c r="J55" s="60"/>
      <c r="K55" s="60">
        <v>824179</v>
      </c>
      <c r="L55" s="60"/>
      <c r="M55" s="60"/>
      <c r="N55" s="60">
        <v>824179</v>
      </c>
      <c r="O55" s="60"/>
      <c r="P55" s="60"/>
      <c r="Q55" s="60"/>
      <c r="R55" s="60"/>
      <c r="S55" s="60"/>
      <c r="T55" s="60"/>
      <c r="U55" s="60"/>
      <c r="V55" s="60"/>
      <c r="W55" s="60">
        <v>824179</v>
      </c>
      <c r="X55" s="60">
        <v>1477958</v>
      </c>
      <c r="Y55" s="60">
        <v>-653779</v>
      </c>
      <c r="Z55" s="140">
        <v>-44.24</v>
      </c>
      <c r="AA55" s="155">
        <v>2955915</v>
      </c>
    </row>
    <row r="56" spans="1:27" ht="12.75">
      <c r="A56" s="310" t="s">
        <v>210</v>
      </c>
      <c r="B56" s="142"/>
      <c r="C56" s="62"/>
      <c r="D56" s="156"/>
      <c r="E56" s="60">
        <v>17493798</v>
      </c>
      <c r="F56" s="60">
        <v>17493798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8746899</v>
      </c>
      <c r="Y56" s="60">
        <v>-8746899</v>
      </c>
      <c r="Z56" s="140">
        <v>-100</v>
      </c>
      <c r="AA56" s="155">
        <v>17493798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86311670</v>
      </c>
      <c r="F57" s="295">
        <f t="shared" si="11"/>
        <v>86311670</v>
      </c>
      <c r="G57" s="295">
        <f t="shared" si="11"/>
        <v>2191328</v>
      </c>
      <c r="H57" s="295">
        <f t="shared" si="11"/>
        <v>0</v>
      </c>
      <c r="I57" s="295">
        <f t="shared" si="11"/>
        <v>410550</v>
      </c>
      <c r="J57" s="295">
        <f t="shared" si="11"/>
        <v>2601878</v>
      </c>
      <c r="K57" s="295">
        <f t="shared" si="11"/>
        <v>4994940</v>
      </c>
      <c r="L57" s="295">
        <f t="shared" si="11"/>
        <v>695819</v>
      </c>
      <c r="M57" s="295">
        <f t="shared" si="11"/>
        <v>1282654</v>
      </c>
      <c r="N57" s="295">
        <f t="shared" si="11"/>
        <v>6973413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9575291</v>
      </c>
      <c r="X57" s="295">
        <f t="shared" si="11"/>
        <v>43155837</v>
      </c>
      <c r="Y57" s="295">
        <f t="shared" si="11"/>
        <v>-33580546</v>
      </c>
      <c r="Z57" s="296">
        <f>+IF(X57&lt;&gt;0,+(Y57/X57)*100,0)</f>
        <v>-77.81229222827957</v>
      </c>
      <c r="AA57" s="297">
        <f>SUM(AA52:AA56)</f>
        <v>86311670</v>
      </c>
    </row>
    <row r="58" spans="1:27" ht="12.75">
      <c r="A58" s="311" t="s">
        <v>212</v>
      </c>
      <c r="B58" s="136"/>
      <c r="C58" s="62"/>
      <c r="D58" s="156"/>
      <c r="E58" s="60">
        <v>4512789</v>
      </c>
      <c r="F58" s="60">
        <v>4512789</v>
      </c>
      <c r="G58" s="60">
        <v>2863513</v>
      </c>
      <c r="H58" s="60"/>
      <c r="I58" s="60">
        <v>785190</v>
      </c>
      <c r="J58" s="60">
        <v>3648703</v>
      </c>
      <c r="K58" s="60">
        <v>1609795</v>
      </c>
      <c r="L58" s="60">
        <v>4337009</v>
      </c>
      <c r="M58" s="60"/>
      <c r="N58" s="60">
        <v>5946804</v>
      </c>
      <c r="O58" s="60"/>
      <c r="P58" s="60"/>
      <c r="Q58" s="60"/>
      <c r="R58" s="60"/>
      <c r="S58" s="60"/>
      <c r="T58" s="60"/>
      <c r="U58" s="60"/>
      <c r="V58" s="60"/>
      <c r="W58" s="60">
        <v>9595507</v>
      </c>
      <c r="X58" s="60">
        <v>2256395</v>
      </c>
      <c r="Y58" s="60">
        <v>7339112</v>
      </c>
      <c r="Z58" s="140">
        <v>325.26</v>
      </c>
      <c r="AA58" s="155">
        <v>4512789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10777345</v>
      </c>
      <c r="F61" s="60">
        <v>10777345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5388673</v>
      </c>
      <c r="Y61" s="60">
        <v>-5388673</v>
      </c>
      <c r="Z61" s="140">
        <v>-100</v>
      </c>
      <c r="AA61" s="155">
        <v>10777345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42782167</v>
      </c>
      <c r="H65" s="60">
        <v>48187335</v>
      </c>
      <c r="I65" s="60">
        <v>45198736</v>
      </c>
      <c r="J65" s="60">
        <v>136168238</v>
      </c>
      <c r="K65" s="60">
        <v>44698147</v>
      </c>
      <c r="L65" s="60">
        <v>45705883</v>
      </c>
      <c r="M65" s="60">
        <v>46198043</v>
      </c>
      <c r="N65" s="60">
        <v>136602073</v>
      </c>
      <c r="O65" s="60"/>
      <c r="P65" s="60"/>
      <c r="Q65" s="60"/>
      <c r="R65" s="60"/>
      <c r="S65" s="60"/>
      <c r="T65" s="60"/>
      <c r="U65" s="60"/>
      <c r="V65" s="60"/>
      <c r="W65" s="60">
        <v>272770311</v>
      </c>
      <c r="X65" s="60"/>
      <c r="Y65" s="60">
        <v>272770311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101601804</v>
      </c>
      <c r="F66" s="275"/>
      <c r="G66" s="275">
        <v>4809704</v>
      </c>
      <c r="H66" s="275">
        <v>1197069</v>
      </c>
      <c r="I66" s="275">
        <v>10178946</v>
      </c>
      <c r="J66" s="275">
        <v>16185719</v>
      </c>
      <c r="K66" s="275">
        <v>2679757</v>
      </c>
      <c r="L66" s="275">
        <v>15268310</v>
      </c>
      <c r="M66" s="275">
        <v>4921418</v>
      </c>
      <c r="N66" s="275">
        <v>22869485</v>
      </c>
      <c r="O66" s="275"/>
      <c r="P66" s="275"/>
      <c r="Q66" s="275"/>
      <c r="R66" s="275"/>
      <c r="S66" s="275"/>
      <c r="T66" s="275"/>
      <c r="U66" s="275"/>
      <c r="V66" s="275"/>
      <c r="W66" s="275">
        <v>39055204</v>
      </c>
      <c r="X66" s="275"/>
      <c r="Y66" s="275">
        <v>39055204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2223780</v>
      </c>
      <c r="H67" s="60">
        <v>5342404</v>
      </c>
      <c r="I67" s="60">
        <v>4596723</v>
      </c>
      <c r="J67" s="60">
        <v>12162907</v>
      </c>
      <c r="K67" s="60">
        <v>5364736</v>
      </c>
      <c r="L67" s="60">
        <v>4619031</v>
      </c>
      <c r="M67" s="60">
        <v>3924106</v>
      </c>
      <c r="N67" s="60">
        <v>13907873</v>
      </c>
      <c r="O67" s="60"/>
      <c r="P67" s="60"/>
      <c r="Q67" s="60"/>
      <c r="R67" s="60"/>
      <c r="S67" s="60"/>
      <c r="T67" s="60"/>
      <c r="U67" s="60"/>
      <c r="V67" s="60"/>
      <c r="W67" s="60">
        <v>26070780</v>
      </c>
      <c r="X67" s="60"/>
      <c r="Y67" s="60">
        <v>26070780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6412954</v>
      </c>
      <c r="H68" s="60">
        <v>5250059</v>
      </c>
      <c r="I68" s="60">
        <v>7828491</v>
      </c>
      <c r="J68" s="60">
        <v>19491504</v>
      </c>
      <c r="K68" s="60">
        <v>7265326</v>
      </c>
      <c r="L68" s="60">
        <v>22395058</v>
      </c>
      <c r="M68" s="60">
        <v>12515855</v>
      </c>
      <c r="N68" s="60">
        <v>42176239</v>
      </c>
      <c r="O68" s="60"/>
      <c r="P68" s="60"/>
      <c r="Q68" s="60"/>
      <c r="R68" s="60"/>
      <c r="S68" s="60"/>
      <c r="T68" s="60"/>
      <c r="U68" s="60"/>
      <c r="V68" s="60"/>
      <c r="W68" s="60">
        <v>61667743</v>
      </c>
      <c r="X68" s="60"/>
      <c r="Y68" s="60">
        <v>61667743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101601804</v>
      </c>
      <c r="F69" s="220">
        <f t="shared" si="12"/>
        <v>0</v>
      </c>
      <c r="G69" s="220">
        <f t="shared" si="12"/>
        <v>56228605</v>
      </c>
      <c r="H69" s="220">
        <f t="shared" si="12"/>
        <v>59976867</v>
      </c>
      <c r="I69" s="220">
        <f t="shared" si="12"/>
        <v>67802896</v>
      </c>
      <c r="J69" s="220">
        <f t="shared" si="12"/>
        <v>184008368</v>
      </c>
      <c r="K69" s="220">
        <f t="shared" si="12"/>
        <v>60007966</v>
      </c>
      <c r="L69" s="220">
        <f t="shared" si="12"/>
        <v>87988282</v>
      </c>
      <c r="M69" s="220">
        <f t="shared" si="12"/>
        <v>67559422</v>
      </c>
      <c r="N69" s="220">
        <f t="shared" si="12"/>
        <v>215555670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399564038</v>
      </c>
      <c r="X69" s="220">
        <f t="shared" si="12"/>
        <v>0</v>
      </c>
      <c r="Y69" s="220">
        <f t="shared" si="12"/>
        <v>399564038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108147415</v>
      </c>
      <c r="D5" s="357">
        <f t="shared" si="0"/>
        <v>0</v>
      </c>
      <c r="E5" s="356">
        <f t="shared" si="0"/>
        <v>266987012</v>
      </c>
      <c r="F5" s="358">
        <f t="shared" si="0"/>
        <v>266987012</v>
      </c>
      <c r="G5" s="358">
        <f t="shared" si="0"/>
        <v>9384152</v>
      </c>
      <c r="H5" s="356">
        <f t="shared" si="0"/>
        <v>24281951</v>
      </c>
      <c r="I5" s="356">
        <f t="shared" si="0"/>
        <v>16758251</v>
      </c>
      <c r="J5" s="358">
        <f t="shared" si="0"/>
        <v>50424354</v>
      </c>
      <c r="K5" s="358">
        <f t="shared" si="0"/>
        <v>32022652</v>
      </c>
      <c r="L5" s="356">
        <f t="shared" si="0"/>
        <v>27056364</v>
      </c>
      <c r="M5" s="356">
        <f t="shared" si="0"/>
        <v>4700949</v>
      </c>
      <c r="N5" s="358">
        <f t="shared" si="0"/>
        <v>63779965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114204319</v>
      </c>
      <c r="X5" s="356">
        <f t="shared" si="0"/>
        <v>133493507</v>
      </c>
      <c r="Y5" s="358">
        <f t="shared" si="0"/>
        <v>-19289188</v>
      </c>
      <c r="Z5" s="359">
        <f>+IF(X5&lt;&gt;0,+(Y5/X5)*100,0)</f>
        <v>-14.449532740195373</v>
      </c>
      <c r="AA5" s="360">
        <f>+AA6+AA8+AA11+AA13+AA15</f>
        <v>266987012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48784773</v>
      </c>
      <c r="F6" s="59">
        <f t="shared" si="1"/>
        <v>48784773</v>
      </c>
      <c r="G6" s="59">
        <f t="shared" si="1"/>
        <v>77581</v>
      </c>
      <c r="H6" s="60">
        <f t="shared" si="1"/>
        <v>1493029</v>
      </c>
      <c r="I6" s="60">
        <f t="shared" si="1"/>
        <v>6006173</v>
      </c>
      <c r="J6" s="59">
        <f t="shared" si="1"/>
        <v>7576783</v>
      </c>
      <c r="K6" s="59">
        <f t="shared" si="1"/>
        <v>3869649</v>
      </c>
      <c r="L6" s="60">
        <f t="shared" si="1"/>
        <v>5238900</v>
      </c>
      <c r="M6" s="60">
        <f t="shared" si="1"/>
        <v>3688295</v>
      </c>
      <c r="N6" s="59">
        <f t="shared" si="1"/>
        <v>12796844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20373627</v>
      </c>
      <c r="X6" s="60">
        <f t="shared" si="1"/>
        <v>24392387</v>
      </c>
      <c r="Y6" s="59">
        <f t="shared" si="1"/>
        <v>-4018760</v>
      </c>
      <c r="Z6" s="61">
        <f>+IF(X6&lt;&gt;0,+(Y6/X6)*100,0)</f>
        <v>-16.47546835002249</v>
      </c>
      <c r="AA6" s="62">
        <f t="shared" si="1"/>
        <v>48784773</v>
      </c>
    </row>
    <row r="7" spans="1:27" ht="12.75">
      <c r="A7" s="291" t="s">
        <v>230</v>
      </c>
      <c r="B7" s="142"/>
      <c r="C7" s="60"/>
      <c r="D7" s="340"/>
      <c r="E7" s="60">
        <v>48784773</v>
      </c>
      <c r="F7" s="59">
        <v>48784773</v>
      </c>
      <c r="G7" s="59">
        <v>77581</v>
      </c>
      <c r="H7" s="60">
        <v>1493029</v>
      </c>
      <c r="I7" s="60">
        <v>6006173</v>
      </c>
      <c r="J7" s="59">
        <v>7576783</v>
      </c>
      <c r="K7" s="59">
        <v>3869649</v>
      </c>
      <c r="L7" s="60">
        <v>5238900</v>
      </c>
      <c r="M7" s="60">
        <v>3688295</v>
      </c>
      <c r="N7" s="59">
        <v>12796844</v>
      </c>
      <c r="O7" s="59"/>
      <c r="P7" s="60"/>
      <c r="Q7" s="60"/>
      <c r="R7" s="59"/>
      <c r="S7" s="59"/>
      <c r="T7" s="60"/>
      <c r="U7" s="60"/>
      <c r="V7" s="59"/>
      <c r="W7" s="59">
        <v>20373627</v>
      </c>
      <c r="X7" s="60">
        <v>24392387</v>
      </c>
      <c r="Y7" s="59">
        <v>-4018760</v>
      </c>
      <c r="Z7" s="61">
        <v>-16.48</v>
      </c>
      <c r="AA7" s="62">
        <v>48784773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73000000</v>
      </c>
      <c r="F8" s="59">
        <f t="shared" si="2"/>
        <v>73000000</v>
      </c>
      <c r="G8" s="59">
        <f t="shared" si="2"/>
        <v>0</v>
      </c>
      <c r="H8" s="60">
        <f t="shared" si="2"/>
        <v>7079850</v>
      </c>
      <c r="I8" s="60">
        <f t="shared" si="2"/>
        <v>3334472</v>
      </c>
      <c r="J8" s="59">
        <f t="shared" si="2"/>
        <v>10414322</v>
      </c>
      <c r="K8" s="59">
        <f t="shared" si="2"/>
        <v>9802068</v>
      </c>
      <c r="L8" s="60">
        <f t="shared" si="2"/>
        <v>0</v>
      </c>
      <c r="M8" s="60">
        <f t="shared" si="2"/>
        <v>837437</v>
      </c>
      <c r="N8" s="59">
        <f t="shared" si="2"/>
        <v>10639505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21053827</v>
      </c>
      <c r="X8" s="60">
        <f t="shared" si="2"/>
        <v>36500000</v>
      </c>
      <c r="Y8" s="59">
        <f t="shared" si="2"/>
        <v>-15446173</v>
      </c>
      <c r="Z8" s="61">
        <f>+IF(X8&lt;&gt;0,+(Y8/X8)*100,0)</f>
        <v>-42.318282191780824</v>
      </c>
      <c r="AA8" s="62">
        <f>SUM(AA9:AA10)</f>
        <v>73000000</v>
      </c>
    </row>
    <row r="9" spans="1:27" ht="12.75">
      <c r="A9" s="291" t="s">
        <v>231</v>
      </c>
      <c r="B9" s="142"/>
      <c r="C9" s="60"/>
      <c r="D9" s="340"/>
      <c r="E9" s="60">
        <v>71000000</v>
      </c>
      <c r="F9" s="59">
        <v>71000000</v>
      </c>
      <c r="G9" s="59"/>
      <c r="H9" s="60">
        <v>7079850</v>
      </c>
      <c r="I9" s="60">
        <v>3334472</v>
      </c>
      <c r="J9" s="59">
        <v>10414322</v>
      </c>
      <c r="K9" s="59">
        <v>9802068</v>
      </c>
      <c r="L9" s="60"/>
      <c r="M9" s="60">
        <v>837437</v>
      </c>
      <c r="N9" s="59">
        <v>10639505</v>
      </c>
      <c r="O9" s="59"/>
      <c r="P9" s="60"/>
      <c r="Q9" s="60"/>
      <c r="R9" s="59"/>
      <c r="S9" s="59"/>
      <c r="T9" s="60"/>
      <c r="U9" s="60"/>
      <c r="V9" s="59"/>
      <c r="W9" s="59">
        <v>21053827</v>
      </c>
      <c r="X9" s="60">
        <v>35500000</v>
      </c>
      <c r="Y9" s="59">
        <v>-14446173</v>
      </c>
      <c r="Z9" s="61">
        <v>-40.69</v>
      </c>
      <c r="AA9" s="62">
        <v>71000000</v>
      </c>
    </row>
    <row r="10" spans="1:27" ht="12.75">
      <c r="A10" s="291" t="s">
        <v>232</v>
      </c>
      <c r="B10" s="142"/>
      <c r="C10" s="60"/>
      <c r="D10" s="340"/>
      <c r="E10" s="60">
        <v>2000000</v>
      </c>
      <c r="F10" s="59">
        <v>2000000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1000000</v>
      </c>
      <c r="Y10" s="59">
        <v>-1000000</v>
      </c>
      <c r="Z10" s="61">
        <v>-100</v>
      </c>
      <c r="AA10" s="62">
        <v>2000000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145002239</v>
      </c>
      <c r="F11" s="364">
        <f t="shared" si="3"/>
        <v>145002239</v>
      </c>
      <c r="G11" s="364">
        <f t="shared" si="3"/>
        <v>9306571</v>
      </c>
      <c r="H11" s="362">
        <f t="shared" si="3"/>
        <v>15709072</v>
      </c>
      <c r="I11" s="362">
        <f t="shared" si="3"/>
        <v>7417606</v>
      </c>
      <c r="J11" s="364">
        <f t="shared" si="3"/>
        <v>32433249</v>
      </c>
      <c r="K11" s="364">
        <f t="shared" si="3"/>
        <v>18350935</v>
      </c>
      <c r="L11" s="362">
        <f t="shared" si="3"/>
        <v>12366404</v>
      </c>
      <c r="M11" s="362">
        <f t="shared" si="3"/>
        <v>175217</v>
      </c>
      <c r="N11" s="364">
        <f t="shared" si="3"/>
        <v>30892556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63325805</v>
      </c>
      <c r="X11" s="362">
        <f t="shared" si="3"/>
        <v>72501120</v>
      </c>
      <c r="Y11" s="364">
        <f t="shared" si="3"/>
        <v>-9175315</v>
      </c>
      <c r="Z11" s="365">
        <f>+IF(X11&lt;&gt;0,+(Y11/X11)*100,0)</f>
        <v>-12.655411392265389</v>
      </c>
      <c r="AA11" s="366">
        <f t="shared" si="3"/>
        <v>145002239</v>
      </c>
    </row>
    <row r="12" spans="1:27" ht="12.75">
      <c r="A12" s="291" t="s">
        <v>233</v>
      </c>
      <c r="B12" s="136"/>
      <c r="C12" s="60"/>
      <c r="D12" s="340"/>
      <c r="E12" s="60">
        <v>145002239</v>
      </c>
      <c r="F12" s="59">
        <v>145002239</v>
      </c>
      <c r="G12" s="59">
        <v>9306571</v>
      </c>
      <c r="H12" s="60">
        <v>15709072</v>
      </c>
      <c r="I12" s="60">
        <v>7417606</v>
      </c>
      <c r="J12" s="59">
        <v>32433249</v>
      </c>
      <c r="K12" s="59">
        <v>18350935</v>
      </c>
      <c r="L12" s="60">
        <v>12366404</v>
      </c>
      <c r="M12" s="60">
        <v>175217</v>
      </c>
      <c r="N12" s="59">
        <v>30892556</v>
      </c>
      <c r="O12" s="59"/>
      <c r="P12" s="60"/>
      <c r="Q12" s="60"/>
      <c r="R12" s="59"/>
      <c r="S12" s="59"/>
      <c r="T12" s="60"/>
      <c r="U12" s="60"/>
      <c r="V12" s="59"/>
      <c r="W12" s="59">
        <v>63325805</v>
      </c>
      <c r="X12" s="60">
        <v>72501120</v>
      </c>
      <c r="Y12" s="59">
        <v>-9175315</v>
      </c>
      <c r="Z12" s="61">
        <v>-12.66</v>
      </c>
      <c r="AA12" s="62">
        <v>145002239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108147415</v>
      </c>
      <c r="D15" s="340">
        <f t="shared" si="5"/>
        <v>0</v>
      </c>
      <c r="E15" s="60">
        <f t="shared" si="5"/>
        <v>200000</v>
      </c>
      <c r="F15" s="59">
        <f t="shared" si="5"/>
        <v>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9451060</v>
      </c>
      <c r="M15" s="60">
        <f t="shared" si="5"/>
        <v>0</v>
      </c>
      <c r="N15" s="59">
        <f t="shared" si="5"/>
        <v>9451060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9451060</v>
      </c>
      <c r="X15" s="60">
        <f t="shared" si="5"/>
        <v>100000</v>
      </c>
      <c r="Y15" s="59">
        <f t="shared" si="5"/>
        <v>9351060</v>
      </c>
      <c r="Z15" s="61">
        <f>+IF(X15&lt;&gt;0,+(Y15/X15)*100,0)</f>
        <v>9351.06</v>
      </c>
      <c r="AA15" s="62">
        <f>SUM(AA16:AA20)</f>
        <v>200000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38000000</v>
      </c>
      <c r="F18" s="59">
        <v>38000000</v>
      </c>
      <c r="G18" s="59"/>
      <c r="H18" s="60"/>
      <c r="I18" s="60"/>
      <c r="J18" s="59"/>
      <c r="K18" s="59"/>
      <c r="L18" s="60">
        <v>9451060</v>
      </c>
      <c r="M18" s="60"/>
      <c r="N18" s="59">
        <v>9451060</v>
      </c>
      <c r="O18" s="59"/>
      <c r="P18" s="60"/>
      <c r="Q18" s="60"/>
      <c r="R18" s="59"/>
      <c r="S18" s="59"/>
      <c r="T18" s="60"/>
      <c r="U18" s="60"/>
      <c r="V18" s="59"/>
      <c r="W18" s="59">
        <v>9451060</v>
      </c>
      <c r="X18" s="60">
        <v>19000000</v>
      </c>
      <c r="Y18" s="59">
        <v>-9548940</v>
      </c>
      <c r="Z18" s="61">
        <v>-50.26</v>
      </c>
      <c r="AA18" s="62">
        <v>38000000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108147415</v>
      </c>
      <c r="D20" s="340"/>
      <c r="E20" s="60">
        <v>-37800000</v>
      </c>
      <c r="F20" s="59">
        <v>-37800000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-18900000</v>
      </c>
      <c r="Y20" s="59">
        <v>18900000</v>
      </c>
      <c r="Z20" s="61">
        <v>-100</v>
      </c>
      <c r="AA20" s="62">
        <v>-37800000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72593154</v>
      </c>
      <c r="D22" s="344">
        <f t="shared" si="6"/>
        <v>0</v>
      </c>
      <c r="E22" s="343">
        <f t="shared" si="6"/>
        <v>3000000</v>
      </c>
      <c r="F22" s="345">
        <f t="shared" si="6"/>
        <v>3000000</v>
      </c>
      <c r="G22" s="345">
        <f t="shared" si="6"/>
        <v>0</v>
      </c>
      <c r="H22" s="343">
        <f t="shared" si="6"/>
        <v>1832785</v>
      </c>
      <c r="I22" s="343">
        <f t="shared" si="6"/>
        <v>0</v>
      </c>
      <c r="J22" s="345">
        <f t="shared" si="6"/>
        <v>1832785</v>
      </c>
      <c r="K22" s="345">
        <f t="shared" si="6"/>
        <v>300000</v>
      </c>
      <c r="L22" s="343">
        <f t="shared" si="6"/>
        <v>700000</v>
      </c>
      <c r="M22" s="343">
        <f t="shared" si="6"/>
        <v>0</v>
      </c>
      <c r="N22" s="345">
        <f t="shared" si="6"/>
        <v>1000000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2832785</v>
      </c>
      <c r="X22" s="343">
        <f t="shared" si="6"/>
        <v>1500000</v>
      </c>
      <c r="Y22" s="345">
        <f t="shared" si="6"/>
        <v>1332785</v>
      </c>
      <c r="Z22" s="336">
        <f>+IF(X22&lt;&gt;0,+(Y22/X22)*100,0)</f>
        <v>88.85233333333333</v>
      </c>
      <c r="AA22" s="350">
        <f>SUM(AA23:AA32)</f>
        <v>3000000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>
        <v>1832785</v>
      </c>
      <c r="I24" s="60"/>
      <c r="J24" s="59">
        <v>1832785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1832785</v>
      </c>
      <c r="X24" s="60"/>
      <c r="Y24" s="59">
        <v>1832785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>
        <v>300000</v>
      </c>
      <c r="L26" s="362">
        <v>700000</v>
      </c>
      <c r="M26" s="362"/>
      <c r="N26" s="364">
        <v>1000000</v>
      </c>
      <c r="O26" s="364"/>
      <c r="P26" s="362"/>
      <c r="Q26" s="362"/>
      <c r="R26" s="364"/>
      <c r="S26" s="364"/>
      <c r="T26" s="362"/>
      <c r="U26" s="362"/>
      <c r="V26" s="364"/>
      <c r="W26" s="364">
        <v>1000000</v>
      </c>
      <c r="X26" s="362"/>
      <c r="Y26" s="364">
        <v>1000000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72593154</v>
      </c>
      <c r="D32" s="340"/>
      <c r="E32" s="60">
        <v>3000000</v>
      </c>
      <c r="F32" s="59">
        <v>3000000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1500000</v>
      </c>
      <c r="Y32" s="59">
        <v>-1500000</v>
      </c>
      <c r="Z32" s="61">
        <v>-100</v>
      </c>
      <c r="AA32" s="62">
        <v>3000000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31770485</v>
      </c>
      <c r="D40" s="344">
        <f t="shared" si="9"/>
        <v>0</v>
      </c>
      <c r="E40" s="343">
        <f t="shared" si="9"/>
        <v>9571275</v>
      </c>
      <c r="F40" s="345">
        <f t="shared" si="9"/>
        <v>9571275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4785638</v>
      </c>
      <c r="Y40" s="345">
        <f t="shared" si="9"/>
        <v>-4785638</v>
      </c>
      <c r="Z40" s="336">
        <f>+IF(X40&lt;&gt;0,+(Y40/X40)*100,0)</f>
        <v>-100</v>
      </c>
      <c r="AA40" s="350">
        <f>SUM(AA41:AA49)</f>
        <v>9571275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1971275</v>
      </c>
      <c r="F44" s="53">
        <v>1971275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985638</v>
      </c>
      <c r="Y44" s="53">
        <v>-985638</v>
      </c>
      <c r="Z44" s="94">
        <v>-100</v>
      </c>
      <c r="AA44" s="95">
        <v>1971275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31770485</v>
      </c>
      <c r="D49" s="368"/>
      <c r="E49" s="54">
        <v>7600000</v>
      </c>
      <c r="F49" s="53">
        <v>7600000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3800000</v>
      </c>
      <c r="Y49" s="53">
        <v>-3800000</v>
      </c>
      <c r="Z49" s="94">
        <v>-100</v>
      </c>
      <c r="AA49" s="95">
        <v>7600000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212511054</v>
      </c>
      <c r="D60" s="346">
        <f t="shared" si="14"/>
        <v>0</v>
      </c>
      <c r="E60" s="219">
        <f t="shared" si="14"/>
        <v>279558287</v>
      </c>
      <c r="F60" s="264">
        <f t="shared" si="14"/>
        <v>279558287</v>
      </c>
      <c r="G60" s="264">
        <f t="shared" si="14"/>
        <v>9384152</v>
      </c>
      <c r="H60" s="219">
        <f t="shared" si="14"/>
        <v>26114736</v>
      </c>
      <c r="I60" s="219">
        <f t="shared" si="14"/>
        <v>16758251</v>
      </c>
      <c r="J60" s="264">
        <f t="shared" si="14"/>
        <v>52257139</v>
      </c>
      <c r="K60" s="264">
        <f t="shared" si="14"/>
        <v>32322652</v>
      </c>
      <c r="L60" s="219">
        <f t="shared" si="14"/>
        <v>27756364</v>
      </c>
      <c r="M60" s="219">
        <f t="shared" si="14"/>
        <v>4700949</v>
      </c>
      <c r="N60" s="264">
        <f t="shared" si="14"/>
        <v>64779965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117037104</v>
      </c>
      <c r="X60" s="219">
        <f t="shared" si="14"/>
        <v>139779145</v>
      </c>
      <c r="Y60" s="264">
        <f t="shared" si="14"/>
        <v>-22742041</v>
      </c>
      <c r="Z60" s="337">
        <f>+IF(X60&lt;&gt;0,+(Y60/X60)*100,0)</f>
        <v>-16.269981476850496</v>
      </c>
      <c r="AA60" s="232">
        <f>+AA57+AA54+AA51+AA40+AA37+AA34+AA22+AA5</f>
        <v>279558287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33606784</v>
      </c>
      <c r="F5" s="358">
        <f t="shared" si="0"/>
        <v>33606784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16803392</v>
      </c>
      <c r="Y5" s="358">
        <f t="shared" si="0"/>
        <v>-16803392</v>
      </c>
      <c r="Z5" s="359">
        <f>+IF(X5&lt;&gt;0,+(Y5/X5)*100,0)</f>
        <v>-100</v>
      </c>
      <c r="AA5" s="360">
        <f>+AA6+AA8+AA11+AA13+AA15</f>
        <v>33606784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31606784</v>
      </c>
      <c r="F6" s="59">
        <f t="shared" si="1"/>
        <v>31606784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15803392</v>
      </c>
      <c r="Y6" s="59">
        <f t="shared" si="1"/>
        <v>-15803392</v>
      </c>
      <c r="Z6" s="61">
        <f>+IF(X6&lt;&gt;0,+(Y6/X6)*100,0)</f>
        <v>-100</v>
      </c>
      <c r="AA6" s="62">
        <f t="shared" si="1"/>
        <v>31606784</v>
      </c>
    </row>
    <row r="7" spans="1:27" ht="12.75">
      <c r="A7" s="291" t="s">
        <v>230</v>
      </c>
      <c r="B7" s="142"/>
      <c r="C7" s="60"/>
      <c r="D7" s="340"/>
      <c r="E7" s="60">
        <v>31606784</v>
      </c>
      <c r="F7" s="59">
        <v>31606784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15803392</v>
      </c>
      <c r="Y7" s="59">
        <v>-15803392</v>
      </c>
      <c r="Z7" s="61">
        <v>-100</v>
      </c>
      <c r="AA7" s="62">
        <v>31606784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2000000</v>
      </c>
    </row>
    <row r="9" spans="1:27" ht="12.75">
      <c r="A9" s="291" t="s">
        <v>231</v>
      </c>
      <c r="B9" s="142"/>
      <c r="C9" s="60"/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2000000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11500000</v>
      </c>
      <c r="F22" s="345">
        <f t="shared" si="6"/>
        <v>11500000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5750000</v>
      </c>
      <c r="Y22" s="345">
        <f t="shared" si="6"/>
        <v>-5750000</v>
      </c>
      <c r="Z22" s="336">
        <f>+IF(X22&lt;&gt;0,+(Y22/X22)*100,0)</f>
        <v>-100</v>
      </c>
      <c r="AA22" s="350">
        <f>SUM(AA23:AA32)</f>
        <v>11500000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13257454</v>
      </c>
      <c r="F24" s="59">
        <v>13257454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6628727</v>
      </c>
      <c r="Y24" s="59">
        <v>-6628727</v>
      </c>
      <c r="Z24" s="61">
        <v>-100</v>
      </c>
      <c r="AA24" s="62">
        <v>13257454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>
        <v>1271275</v>
      </c>
      <c r="F31" s="59">
        <v>1271275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635638</v>
      </c>
      <c r="Y31" s="59">
        <v>-635638</v>
      </c>
      <c r="Z31" s="61">
        <v>-100</v>
      </c>
      <c r="AA31" s="62">
        <v>1271275</v>
      </c>
    </row>
    <row r="32" spans="1:27" ht="12.75">
      <c r="A32" s="361" t="s">
        <v>93</v>
      </c>
      <c r="B32" s="136"/>
      <c r="C32" s="60"/>
      <c r="D32" s="340"/>
      <c r="E32" s="60">
        <v>-3028729</v>
      </c>
      <c r="F32" s="59">
        <v>-3028729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-1514365</v>
      </c>
      <c r="Y32" s="59">
        <v>1514365</v>
      </c>
      <c r="Z32" s="61">
        <v>-100</v>
      </c>
      <c r="AA32" s="62">
        <v>-3028729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</v>
      </c>
      <c r="Y40" s="345">
        <f t="shared" si="9"/>
        <v>-100000</v>
      </c>
      <c r="Z40" s="336">
        <f>+IF(X40&lt;&gt;0,+(Y40/X40)*100,0)</f>
        <v>-100</v>
      </c>
      <c r="AA40" s="350">
        <f>SUM(AA41:AA49)</f>
        <v>200000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200000</v>
      </c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45306784</v>
      </c>
      <c r="F60" s="264">
        <f t="shared" si="14"/>
        <v>45306784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22653392</v>
      </c>
      <c r="Y60" s="264">
        <f t="shared" si="14"/>
        <v>-22653392</v>
      </c>
      <c r="Z60" s="337">
        <f>+IF(X60&lt;&gt;0,+(Y60/X60)*100,0)</f>
        <v>-100</v>
      </c>
      <c r="AA60" s="232">
        <f>+AA57+AA54+AA51+AA40+AA37+AA34+AA22+AA5</f>
        <v>45306784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2019-01-31T13:30:58Z</dcterms:created>
  <dcterms:modified xsi:type="dcterms:W3CDTF">2019-01-31T13:31:02Z</dcterms:modified>
  <cp:category/>
  <cp:version/>
  <cp:contentType/>
  <cp:contentStatus/>
</cp:coreProperties>
</file>