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<sst xmlns="http://schemas.openxmlformats.org/spreadsheetml/2006/main" count="859" uniqueCount="304">
  <si>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Umdoni(KZN212)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</si>
  <si>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</si>
  <si>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</si>
  <si>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</si>
  <si>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</si>
  <si>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</si>
  <si>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</si>
  <si>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</si>
  <si>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</si>
  <si>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</si>
  <si>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</si>
  <si>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</si>
  <si>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</si>
  <si>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</si>
  <si>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</si>
  <si>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</si>
  <si>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</si>
  <si>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</si>
  <si>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</si>
  <si>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</si>
  <si>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</si>
  <si>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</si>
  <si>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</si>
  <si>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</si>
  <si>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</si>
  <si>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</si>
  <si>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</si>
  <si>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</si>
  <si>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</si>
  <si>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</si>
  <si>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</si>
  <si>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</si>
  <si>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</si>
  <si>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</si>
  <si>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</si>
  <si>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</si>
  <si>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</si>
  <si>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</si>
  <si>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</si>
  <si>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</si>
  <si>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</si>
  <si>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</si>
  <si>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</si>
  <si>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</si>
  <si>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</si>
  <si>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</si>
  <si>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</si>
  <si>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</si>
  <si>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</si>
  <si>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</si>
  <si>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</si>
  <si>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</si>
  <si>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</si>
  <si>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</si>
  <si>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</si>
  <si>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</si>
  <si>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</si>
  <si>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</si>
  <si>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</si>
  <si>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</si>
  <si>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</si>
  <si>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</si>
  <si>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</si>
  <si>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</si>
  <si>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</si>
  <si>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</si>
  <si>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</si>
  <si>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</si>
  <si>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</si>
  <si>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</si>
  <si>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Umdoni(KZN212)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</si>
  <si>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</si>
  <si>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</si>
  <si>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</si>
  <si>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</si>
  <si>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</si>
  <si>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</si>
  <si>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</si>
  <si>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</si>
  <si>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</si>
  <si>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</si>
  <si>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</si>
  <si>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</si>
  <si>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</si>
  <si>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</si>
  <si>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</si>
  <si>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</si>
  <si>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</si>
  <si>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</si>
  <si>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</si>
  <si>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</si>
  <si>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</si>
  <si>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</si>
  <si>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</si>
  <si>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</si>
  <si>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</si>
  <si>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</si>
  <si>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</si>
  <si>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</si>
  <si>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</si>
  <si>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Umdoni(KZN212)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</si>
  <si>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</si>
  <si>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</si>
  <si>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</si>
  <si>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</si>
  <si>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</si>
  <si>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</si>
  <si>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</si>
  <si>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</si>
  <si>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</si>
  <si>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</si>
  <si>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</si>
  <si>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</si>
  <si>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</si>
  <si>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</si>
  <si>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</si>
  <si>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</si>
  <si>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</si>
  <si>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</si>
  <si>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</si>
  <si>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</si>
  <si>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</si>
  <si>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</si>
  <si>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</si>
  <si>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</si>
  <si>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</si>
  <si>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</si>
  <si>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</si>
  <si>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</si>
  <si>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Umdoni(KZN212)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</si>
  <si>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</si>
  <si>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</si>
  <si>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</si>
  <si>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</si>
  <si>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</si>
  <si>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</si>
  <si>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</si>
  <si>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</si>
  <si>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</si>
  <si>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</si>
  <si>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Umdoni(KZN212)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</si>
  <si>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</si>
  <si>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</si>
  <si>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</si>
  <si>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</si>
  <si>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</si>
  <si>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</si>
  <si>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</si>
  <si>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</si>
  <si>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</si>
  <si>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</si>
  <si>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</si>
  <si>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</si>
  <si>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</si>
  <si>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</si>
  <si>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</si>
  <si>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</si>
  <si>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</si>
  <si>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</si>
  <si>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</si>
  <si>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</si>
  <si>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</si>
  <si>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</si>
  <si>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</si>
  <si>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</si>
  <si>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</si>
  <si>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</si>
  <si>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</si>
  <si>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</si>
  <si>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</si>
  <si>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</si>
  <si>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</si>
  <si>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</si>
  <si>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</si>
  <si>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Umdoni(KZN212)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</si>
  <si>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</si>
  <si>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</si>
  <si>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</si>
  <si>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</si>
  <si>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</si>
  <si>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</si>
  <si>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</si>
  <si>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</si>
  <si>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</si>
  <si>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</si>
  <si>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</si>
  <si>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</si>
  <si>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</si>
  <si>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</si>
  <si>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</si>
  <si>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</si>
  <si>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</si>
  <si>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</si>
  <si>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</si>
  <si>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</si>
  <si>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</si>
  <si>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</si>
  <si>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</si>
  <si>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</si>
  <si>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</si>
  <si>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</si>
  <si>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</si>
  <si>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Umdoni(KZN212)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</si>
  <si>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</si>
  <si>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</si>
  <si>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</si>
  <si>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</si>
  <si>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</si>
  <si>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</si>
  <si>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</si>
  <si>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</si>
  <si>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</si>
  <si>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</si>
  <si>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</si>
  <si>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</si>
  <si>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</si>
  <si>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</si>
  <si>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</si>
  <si>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</si>
  <si>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</si>
  <si>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</si>
  <si>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</si>
  <si>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</si>
  <si>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</si>
  <si>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</si>
  <si>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</si>
  <si>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</si>
  <si>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</si>
  <si>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Umdoni(KZN212)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</si>
  <si>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</si>
  <si>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</si>
  <si>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</si>
  <si>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</si>
  <si>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</si>
  <si>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</si>
  <si>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</si>
  <si>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</si>
  <si>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</si>
  <si>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</si>
  <si>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</si>
  <si>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</si>
  <si>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</si>
  <si>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</si>
  <si>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</si>
  <si>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</si>
  <si>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</si>
  <si>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</si>
  <si>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</si>
  <si>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</si>
  <si>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</si>
  <si>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</si>
  <si>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</si>
  <si>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</si>
  <si>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</si>
  <si>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</si>
  <si>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</si>
  <si>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</si>
  <si>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</si>
  <si>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</si>
  <si>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</si>
  <si>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</si>
  <si>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</si>
  <si>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</si>
  <si>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</si>
  <si>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Umdoni(KZN212)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</si>
  <si>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</si>
  <si>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</si>
  <si>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Kwazulu-Natal: Umdoni(KZN212)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</si>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</sst>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95653170</v>
      </c>
      <c r="C5" s="19">
        <v>0</v>
      </c>
      <c r="D5" s="59">
        <v>91849078</v>
      </c>
      <c r="E5" s="60">
        <v>91849078</v>
      </c>
      <c r="F5" s="60">
        <v>7628066</v>
      </c>
      <c r="G5" s="60">
        <v>27664682</v>
      </c>
      <c r="H5" s="60">
        <v>5699889</v>
      </c>
      <c r="I5" s="60">
        <v>40992637</v>
      </c>
      <c r="J5" s="60">
        <v>5109063</v>
      </c>
      <c r="K5" s="60">
        <v>0</v>
      </c>
      <c r="L5" s="60">
        <v>11532895</v>
      </c>
      <c r="M5" s="60">
        <v>16641958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57634595</v>
      </c>
      <c r="W5" s="60">
        <v>45924540</v>
      </c>
      <c r="X5" s="60">
        <v>11710055</v>
      </c>
      <c r="Y5" s="61">
        <v>25.5</v>
      </c>
      <c r="Z5" s="62">
        <v>91849078</v>
      </c>
    </row>
    <row r="6" spans="1:26" ht="12.75">
      <c r="A6" s="58" t="s">
        <v>32</v>
      </c>
      <c r="B6" s="19">
        <v>9448460</v>
      </c>
      <c r="C6" s="19">
        <v>0</v>
      </c>
      <c r="D6" s="59">
        <v>9151881</v>
      </c>
      <c r="E6" s="60">
        <v>9151881</v>
      </c>
      <c r="F6" s="60">
        <v>2127396</v>
      </c>
      <c r="G6" s="60">
        <v>695392</v>
      </c>
      <c r="H6" s="60">
        <v>663436</v>
      </c>
      <c r="I6" s="60">
        <v>3486224</v>
      </c>
      <c r="J6" s="60">
        <v>551344</v>
      </c>
      <c r="K6" s="60">
        <v>0</v>
      </c>
      <c r="L6" s="60">
        <v>5297221</v>
      </c>
      <c r="M6" s="60">
        <v>5848565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9334789</v>
      </c>
      <c r="W6" s="60">
        <v>4610658</v>
      </c>
      <c r="X6" s="60">
        <v>4724131</v>
      </c>
      <c r="Y6" s="61">
        <v>102.46</v>
      </c>
      <c r="Z6" s="62">
        <v>9151881</v>
      </c>
    </row>
    <row r="7" spans="1:26" ht="12.75">
      <c r="A7" s="58" t="s">
        <v>33</v>
      </c>
      <c r="B7" s="19">
        <v>12548252</v>
      </c>
      <c r="C7" s="19">
        <v>0</v>
      </c>
      <c r="D7" s="59">
        <v>12702900</v>
      </c>
      <c r="E7" s="60">
        <v>12702900</v>
      </c>
      <c r="F7" s="60">
        <v>937464</v>
      </c>
      <c r="G7" s="60">
        <v>1167127</v>
      </c>
      <c r="H7" s="60">
        <v>1032116</v>
      </c>
      <c r="I7" s="60">
        <v>3136707</v>
      </c>
      <c r="J7" s="60">
        <v>1307728</v>
      </c>
      <c r="K7" s="60">
        <v>0</v>
      </c>
      <c r="L7" s="60">
        <v>2609751</v>
      </c>
      <c r="M7" s="60">
        <v>3917479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7054186</v>
      </c>
      <c r="W7" s="60">
        <v>6351450</v>
      </c>
      <c r="X7" s="60">
        <v>702736</v>
      </c>
      <c r="Y7" s="61">
        <v>11.06</v>
      </c>
      <c r="Z7" s="62">
        <v>12702900</v>
      </c>
    </row>
    <row r="8" spans="1:26" ht="12.75">
      <c r="A8" s="58" t="s">
        <v>34</v>
      </c>
      <c r="B8" s="19">
        <v>140585606</v>
      </c>
      <c r="C8" s="19">
        <v>0</v>
      </c>
      <c r="D8" s="59">
        <v>127911972</v>
      </c>
      <c r="E8" s="60">
        <v>127911972</v>
      </c>
      <c r="F8" s="60">
        <v>40623315</v>
      </c>
      <c r="G8" s="60">
        <v>265217</v>
      </c>
      <c r="H8" s="60">
        <v>0</v>
      </c>
      <c r="I8" s="60">
        <v>40888532</v>
      </c>
      <c r="J8" s="60">
        <v>1000000</v>
      </c>
      <c r="K8" s="60">
        <v>0</v>
      </c>
      <c r="L8" s="60">
        <v>37124478</v>
      </c>
      <c r="M8" s="60">
        <v>38124478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79013010</v>
      </c>
      <c r="W8" s="60">
        <v>81400000</v>
      </c>
      <c r="X8" s="60">
        <v>-2386990</v>
      </c>
      <c r="Y8" s="61">
        <v>-2.93</v>
      </c>
      <c r="Z8" s="62">
        <v>127911972</v>
      </c>
    </row>
    <row r="9" spans="1:26" ht="12.75">
      <c r="A9" s="58" t="s">
        <v>35</v>
      </c>
      <c r="B9" s="19">
        <v>19018418</v>
      </c>
      <c r="C9" s="19">
        <v>0</v>
      </c>
      <c r="D9" s="59">
        <v>55213666</v>
      </c>
      <c r="E9" s="60">
        <v>55213666</v>
      </c>
      <c r="F9" s="60">
        <v>1593885</v>
      </c>
      <c r="G9" s="60">
        <v>2150100</v>
      </c>
      <c r="H9" s="60">
        <v>1955057</v>
      </c>
      <c r="I9" s="60">
        <v>5699042</v>
      </c>
      <c r="J9" s="60">
        <v>2296086</v>
      </c>
      <c r="K9" s="60">
        <v>0</v>
      </c>
      <c r="L9" s="60">
        <v>4319910</v>
      </c>
      <c r="M9" s="60">
        <v>6615996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12315038</v>
      </c>
      <c r="W9" s="60">
        <v>27487014</v>
      </c>
      <c r="X9" s="60">
        <v>-15171976</v>
      </c>
      <c r="Y9" s="61">
        <v>-55.2</v>
      </c>
      <c r="Z9" s="62">
        <v>55213666</v>
      </c>
    </row>
    <row r="10" spans="1:26" ht="22.5">
      <c r="A10" s="63" t="s">
        <v>279</v>
      </c>
      <c r="B10" s="64">
        <f>SUM(B5:B9)</f>
        <v>277253906</v>
      </c>
      <c r="C10" s="64">
        <f>SUM(C5:C9)</f>
        <v>0</v>
      </c>
      <c r="D10" s="65">
        <f aca="true" t="shared" si="0" ref="D10:Z10">SUM(D5:D9)</f>
        <v>296829497</v>
      </c>
      <c r="E10" s="66">
        <f t="shared" si="0"/>
        <v>296829497</v>
      </c>
      <c r="F10" s="66">
        <f t="shared" si="0"/>
        <v>52910126</v>
      </c>
      <c r="G10" s="66">
        <f t="shared" si="0"/>
        <v>31942518</v>
      </c>
      <c r="H10" s="66">
        <f t="shared" si="0"/>
        <v>9350498</v>
      </c>
      <c r="I10" s="66">
        <f t="shared" si="0"/>
        <v>94203142</v>
      </c>
      <c r="J10" s="66">
        <f t="shared" si="0"/>
        <v>10264221</v>
      </c>
      <c r="K10" s="66">
        <f t="shared" si="0"/>
        <v>0</v>
      </c>
      <c r="L10" s="66">
        <f t="shared" si="0"/>
        <v>60884255</v>
      </c>
      <c r="M10" s="66">
        <f t="shared" si="0"/>
        <v>71148476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165351618</v>
      </c>
      <c r="W10" s="66">
        <f t="shared" si="0"/>
        <v>165773662</v>
      </c>
      <c r="X10" s="66">
        <f t="shared" si="0"/>
        <v>-422044</v>
      </c>
      <c r="Y10" s="67">
        <f>+IF(W10&lt;&gt;0,(X10/W10)*100,0)</f>
        <v>-0.25459050304384295</v>
      </c>
      <c r="Z10" s="68">
        <f t="shared" si="0"/>
        <v>296829497</v>
      </c>
    </row>
    <row r="11" spans="1:26" ht="12.75">
      <c r="A11" s="58" t="s">
        <v>37</v>
      </c>
      <c r="B11" s="19">
        <v>84577680</v>
      </c>
      <c r="C11" s="19">
        <v>0</v>
      </c>
      <c r="D11" s="59">
        <v>115747482</v>
      </c>
      <c r="E11" s="60">
        <v>115747482</v>
      </c>
      <c r="F11" s="60">
        <v>6801761</v>
      </c>
      <c r="G11" s="60">
        <v>7274382</v>
      </c>
      <c r="H11" s="60">
        <v>7151334</v>
      </c>
      <c r="I11" s="60">
        <v>21227477</v>
      </c>
      <c r="J11" s="60">
        <v>7651342</v>
      </c>
      <c r="K11" s="60">
        <v>0</v>
      </c>
      <c r="L11" s="60">
        <v>20442817</v>
      </c>
      <c r="M11" s="60">
        <v>28094159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49321636</v>
      </c>
      <c r="W11" s="60">
        <v>58744326</v>
      </c>
      <c r="X11" s="60">
        <v>-9422690</v>
      </c>
      <c r="Y11" s="61">
        <v>-16.04</v>
      </c>
      <c r="Z11" s="62">
        <v>115747482</v>
      </c>
    </row>
    <row r="12" spans="1:26" ht="12.75">
      <c r="A12" s="58" t="s">
        <v>38</v>
      </c>
      <c r="B12" s="19">
        <v>13530312</v>
      </c>
      <c r="C12" s="19">
        <v>0</v>
      </c>
      <c r="D12" s="59">
        <v>15569487</v>
      </c>
      <c r="E12" s="60">
        <v>15569487</v>
      </c>
      <c r="F12" s="60">
        <v>1153552</v>
      </c>
      <c r="G12" s="60">
        <v>1153854</v>
      </c>
      <c r="H12" s="60">
        <v>1143966</v>
      </c>
      <c r="I12" s="60">
        <v>3451372</v>
      </c>
      <c r="J12" s="60">
        <v>1176862</v>
      </c>
      <c r="K12" s="60">
        <v>0</v>
      </c>
      <c r="L12" s="60">
        <v>2325968</v>
      </c>
      <c r="M12" s="60">
        <v>3502830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6954202</v>
      </c>
      <c r="W12" s="60">
        <v>7184742</v>
      </c>
      <c r="X12" s="60">
        <v>-230540</v>
      </c>
      <c r="Y12" s="61">
        <v>-3.21</v>
      </c>
      <c r="Z12" s="62">
        <v>15569487</v>
      </c>
    </row>
    <row r="13" spans="1:26" ht="12.75">
      <c r="A13" s="58" t="s">
        <v>280</v>
      </c>
      <c r="B13" s="19">
        <v>40088993</v>
      </c>
      <c r="C13" s="19">
        <v>0</v>
      </c>
      <c r="D13" s="59">
        <v>39000000</v>
      </c>
      <c r="E13" s="60">
        <v>39000000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19641000</v>
      </c>
      <c r="M13" s="60">
        <v>19641000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19641000</v>
      </c>
      <c r="W13" s="60">
        <v>19999998</v>
      </c>
      <c r="X13" s="60">
        <v>-358998</v>
      </c>
      <c r="Y13" s="61">
        <v>-1.79</v>
      </c>
      <c r="Z13" s="62">
        <v>39000000</v>
      </c>
    </row>
    <row r="14" spans="1:26" ht="12.75">
      <c r="A14" s="58" t="s">
        <v>40</v>
      </c>
      <c r="B14" s="19">
        <v>321448</v>
      </c>
      <c r="C14" s="19">
        <v>0</v>
      </c>
      <c r="D14" s="59">
        <v>927450</v>
      </c>
      <c r="E14" s="60">
        <v>927450</v>
      </c>
      <c r="F14" s="60">
        <v>19360</v>
      </c>
      <c r="G14" s="60">
        <v>23860</v>
      </c>
      <c r="H14" s="60">
        <v>15702</v>
      </c>
      <c r="I14" s="60">
        <v>58922</v>
      </c>
      <c r="J14" s="60">
        <v>17869</v>
      </c>
      <c r="K14" s="60">
        <v>0</v>
      </c>
      <c r="L14" s="60">
        <v>23745</v>
      </c>
      <c r="M14" s="60">
        <v>41614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100536</v>
      </c>
      <c r="W14" s="60">
        <v>462918</v>
      </c>
      <c r="X14" s="60">
        <v>-362382</v>
      </c>
      <c r="Y14" s="61">
        <v>-78.28</v>
      </c>
      <c r="Z14" s="62">
        <v>927450</v>
      </c>
    </row>
    <row r="15" spans="1:26" ht="12.75">
      <c r="A15" s="58" t="s">
        <v>41</v>
      </c>
      <c r="B15" s="19">
        <v>0</v>
      </c>
      <c r="C15" s="19">
        <v>0</v>
      </c>
      <c r="D15" s="59">
        <v>2241315</v>
      </c>
      <c r="E15" s="60">
        <v>2241315</v>
      </c>
      <c r="F15" s="60">
        <v>0</v>
      </c>
      <c r="G15" s="60">
        <v>439095</v>
      </c>
      <c r="H15" s="60">
        <v>203205</v>
      </c>
      <c r="I15" s="60">
        <v>642300</v>
      </c>
      <c r="J15" s="60">
        <v>846286</v>
      </c>
      <c r="K15" s="60">
        <v>0</v>
      </c>
      <c r="L15" s="60">
        <v>174769</v>
      </c>
      <c r="M15" s="60">
        <v>1021055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1663355</v>
      </c>
      <c r="W15" s="60">
        <v>540918</v>
      </c>
      <c r="X15" s="60">
        <v>1122437</v>
      </c>
      <c r="Y15" s="61">
        <v>207.51</v>
      </c>
      <c r="Z15" s="62">
        <v>2241315</v>
      </c>
    </row>
    <row r="16" spans="1:26" ht="12.75">
      <c r="A16" s="69" t="s">
        <v>42</v>
      </c>
      <c r="B16" s="19">
        <v>5650486</v>
      </c>
      <c r="C16" s="19">
        <v>0</v>
      </c>
      <c r="D16" s="59">
        <v>4346100</v>
      </c>
      <c r="E16" s="60">
        <v>4346100</v>
      </c>
      <c r="F16" s="60">
        <v>0</v>
      </c>
      <c r="G16" s="60">
        <v>831564</v>
      </c>
      <c r="H16" s="60">
        <v>178464</v>
      </c>
      <c r="I16" s="60">
        <v>1010028</v>
      </c>
      <c r="J16" s="60">
        <v>17000</v>
      </c>
      <c r="K16" s="60">
        <v>0</v>
      </c>
      <c r="L16" s="60">
        <v>-71511</v>
      </c>
      <c r="M16" s="60">
        <v>-54511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955517</v>
      </c>
      <c r="W16" s="60">
        <v>2551022</v>
      </c>
      <c r="X16" s="60">
        <v>-1595505</v>
      </c>
      <c r="Y16" s="61">
        <v>-62.54</v>
      </c>
      <c r="Z16" s="62">
        <v>4346100</v>
      </c>
    </row>
    <row r="17" spans="1:26" ht="12.75">
      <c r="A17" s="58" t="s">
        <v>43</v>
      </c>
      <c r="B17" s="19">
        <v>114823536</v>
      </c>
      <c r="C17" s="19">
        <v>0</v>
      </c>
      <c r="D17" s="59">
        <v>118996878</v>
      </c>
      <c r="E17" s="60">
        <v>118996878</v>
      </c>
      <c r="F17" s="60">
        <v>1247984</v>
      </c>
      <c r="G17" s="60">
        <v>10560131</v>
      </c>
      <c r="H17" s="60">
        <v>11047876</v>
      </c>
      <c r="I17" s="60">
        <v>22855991</v>
      </c>
      <c r="J17" s="60">
        <v>11465649</v>
      </c>
      <c r="K17" s="60">
        <v>0</v>
      </c>
      <c r="L17" s="60">
        <v>43105485</v>
      </c>
      <c r="M17" s="60">
        <v>54571134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77427125</v>
      </c>
      <c r="W17" s="60">
        <v>49910484</v>
      </c>
      <c r="X17" s="60">
        <v>27516641</v>
      </c>
      <c r="Y17" s="61">
        <v>55.13</v>
      </c>
      <c r="Z17" s="62">
        <v>118996878</v>
      </c>
    </row>
    <row r="18" spans="1:26" ht="12.75">
      <c r="A18" s="70" t="s">
        <v>44</v>
      </c>
      <c r="B18" s="71">
        <f>SUM(B11:B17)</f>
        <v>258992455</v>
      </c>
      <c r="C18" s="71">
        <f>SUM(C11:C17)</f>
        <v>0</v>
      </c>
      <c r="D18" s="72">
        <f aca="true" t="shared" si="1" ref="D18:Z18">SUM(D11:D17)</f>
        <v>296828712</v>
      </c>
      <c r="E18" s="73">
        <f t="shared" si="1"/>
        <v>296828712</v>
      </c>
      <c r="F18" s="73">
        <f t="shared" si="1"/>
        <v>9222657</v>
      </c>
      <c r="G18" s="73">
        <f t="shared" si="1"/>
        <v>20282886</v>
      </c>
      <c r="H18" s="73">
        <f t="shared" si="1"/>
        <v>19740547</v>
      </c>
      <c r="I18" s="73">
        <f t="shared" si="1"/>
        <v>49246090</v>
      </c>
      <c r="J18" s="73">
        <f t="shared" si="1"/>
        <v>21175008</v>
      </c>
      <c r="K18" s="73">
        <f t="shared" si="1"/>
        <v>0</v>
      </c>
      <c r="L18" s="73">
        <f t="shared" si="1"/>
        <v>85642273</v>
      </c>
      <c r="M18" s="73">
        <f t="shared" si="1"/>
        <v>106817281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156063371</v>
      </c>
      <c r="W18" s="73">
        <f t="shared" si="1"/>
        <v>139394408</v>
      </c>
      <c r="X18" s="73">
        <f t="shared" si="1"/>
        <v>16668963</v>
      </c>
      <c r="Y18" s="67">
        <f>+IF(W18&lt;&gt;0,(X18/W18)*100,0)</f>
        <v>11.958128908585772</v>
      </c>
      <c r="Z18" s="74">
        <f t="shared" si="1"/>
        <v>296828712</v>
      </c>
    </row>
    <row r="19" spans="1:26" ht="12.75">
      <c r="A19" s="70" t="s">
        <v>45</v>
      </c>
      <c r="B19" s="75">
        <f>+B10-B18</f>
        <v>18261451</v>
      </c>
      <c r="C19" s="75">
        <f>+C10-C18</f>
        <v>0</v>
      </c>
      <c r="D19" s="76">
        <f aca="true" t="shared" si="2" ref="D19:Z19">+D10-D18</f>
        <v>785</v>
      </c>
      <c r="E19" s="77">
        <f t="shared" si="2"/>
        <v>785</v>
      </c>
      <c r="F19" s="77">
        <f t="shared" si="2"/>
        <v>43687469</v>
      </c>
      <c r="G19" s="77">
        <f t="shared" si="2"/>
        <v>11659632</v>
      </c>
      <c r="H19" s="77">
        <f t="shared" si="2"/>
        <v>-10390049</v>
      </c>
      <c r="I19" s="77">
        <f t="shared" si="2"/>
        <v>44957052</v>
      </c>
      <c r="J19" s="77">
        <f t="shared" si="2"/>
        <v>-10910787</v>
      </c>
      <c r="K19" s="77">
        <f t="shared" si="2"/>
        <v>0</v>
      </c>
      <c r="L19" s="77">
        <f t="shared" si="2"/>
        <v>-24758018</v>
      </c>
      <c r="M19" s="77">
        <f t="shared" si="2"/>
        <v>-35668805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9288247</v>
      </c>
      <c r="W19" s="77">
        <f>IF(E10=E18,0,W10-W18)</f>
        <v>26379254</v>
      </c>
      <c r="X19" s="77">
        <f t="shared" si="2"/>
        <v>-17091007</v>
      </c>
      <c r="Y19" s="78">
        <f>+IF(W19&lt;&gt;0,(X19/W19)*100,0)</f>
        <v>-64.78957668780171</v>
      </c>
      <c r="Z19" s="79">
        <f t="shared" si="2"/>
        <v>785</v>
      </c>
    </row>
    <row r="20" spans="1:26" ht="12.75">
      <c r="A20" s="58" t="s">
        <v>46</v>
      </c>
      <c r="B20" s="19">
        <v>50387805</v>
      </c>
      <c r="C20" s="19">
        <v>0</v>
      </c>
      <c r="D20" s="59">
        <v>50484808</v>
      </c>
      <c r="E20" s="60">
        <v>50484808</v>
      </c>
      <c r="F20" s="60">
        <v>0</v>
      </c>
      <c r="G20" s="60">
        <v>8777685</v>
      </c>
      <c r="H20" s="60">
        <v>0</v>
      </c>
      <c r="I20" s="60">
        <v>8777685</v>
      </c>
      <c r="J20" s="60">
        <v>384515</v>
      </c>
      <c r="K20" s="60">
        <v>0</v>
      </c>
      <c r="L20" s="60">
        <v>5289332</v>
      </c>
      <c r="M20" s="60">
        <v>5673847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14451532</v>
      </c>
      <c r="W20" s="60">
        <v>22371960</v>
      </c>
      <c r="X20" s="60">
        <v>-7920428</v>
      </c>
      <c r="Y20" s="61">
        <v>-35.4</v>
      </c>
      <c r="Z20" s="62">
        <v>50484808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14746585</v>
      </c>
      <c r="X21" s="82">
        <v>-14746585</v>
      </c>
      <c r="Y21" s="83">
        <v>-100</v>
      </c>
      <c r="Z21" s="84">
        <v>0</v>
      </c>
    </row>
    <row r="22" spans="1:26" ht="22.5">
      <c r="A22" s="85" t="s">
        <v>282</v>
      </c>
      <c r="B22" s="86">
        <f>SUM(B19:B21)</f>
        <v>68649256</v>
      </c>
      <c r="C22" s="86">
        <f>SUM(C19:C21)</f>
        <v>0</v>
      </c>
      <c r="D22" s="87">
        <f aca="true" t="shared" si="3" ref="D22:Z22">SUM(D19:D21)</f>
        <v>50485593</v>
      </c>
      <c r="E22" s="88">
        <f t="shared" si="3"/>
        <v>50485593</v>
      </c>
      <c r="F22" s="88">
        <f t="shared" si="3"/>
        <v>43687469</v>
      </c>
      <c r="G22" s="88">
        <f t="shared" si="3"/>
        <v>20437317</v>
      </c>
      <c r="H22" s="88">
        <f t="shared" si="3"/>
        <v>-10390049</v>
      </c>
      <c r="I22" s="88">
        <f t="shared" si="3"/>
        <v>53734737</v>
      </c>
      <c r="J22" s="88">
        <f t="shared" si="3"/>
        <v>-10526272</v>
      </c>
      <c r="K22" s="88">
        <f t="shared" si="3"/>
        <v>0</v>
      </c>
      <c r="L22" s="88">
        <f t="shared" si="3"/>
        <v>-19468686</v>
      </c>
      <c r="M22" s="88">
        <f t="shared" si="3"/>
        <v>-29994958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23739779</v>
      </c>
      <c r="W22" s="88">
        <f t="shared" si="3"/>
        <v>63497799</v>
      </c>
      <c r="X22" s="88">
        <f t="shared" si="3"/>
        <v>-39758020</v>
      </c>
      <c r="Y22" s="89">
        <f>+IF(W22&lt;&gt;0,(X22/W22)*100,0)</f>
        <v>-62.61322538124511</v>
      </c>
      <c r="Z22" s="90">
        <f t="shared" si="3"/>
        <v>50485593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68649256</v>
      </c>
      <c r="C24" s="75">
        <f>SUM(C22:C23)</f>
        <v>0</v>
      </c>
      <c r="D24" s="76">
        <f aca="true" t="shared" si="4" ref="D24:Z24">SUM(D22:D23)</f>
        <v>50485593</v>
      </c>
      <c r="E24" s="77">
        <f t="shared" si="4"/>
        <v>50485593</v>
      </c>
      <c r="F24" s="77">
        <f t="shared" si="4"/>
        <v>43687469</v>
      </c>
      <c r="G24" s="77">
        <f t="shared" si="4"/>
        <v>20437317</v>
      </c>
      <c r="H24" s="77">
        <f t="shared" si="4"/>
        <v>-10390049</v>
      </c>
      <c r="I24" s="77">
        <f t="shared" si="4"/>
        <v>53734737</v>
      </c>
      <c r="J24" s="77">
        <f t="shared" si="4"/>
        <v>-10526272</v>
      </c>
      <c r="K24" s="77">
        <f t="shared" si="4"/>
        <v>0</v>
      </c>
      <c r="L24" s="77">
        <f t="shared" si="4"/>
        <v>-19468686</v>
      </c>
      <c r="M24" s="77">
        <f t="shared" si="4"/>
        <v>-29994958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23739779</v>
      </c>
      <c r="W24" s="77">
        <f t="shared" si="4"/>
        <v>63497799</v>
      </c>
      <c r="X24" s="77">
        <f t="shared" si="4"/>
        <v>-39758020</v>
      </c>
      <c r="Y24" s="78">
        <f>+IF(W24&lt;&gt;0,(X24/W24)*100,0)</f>
        <v>-62.61322538124511</v>
      </c>
      <c r="Z24" s="79">
        <f t="shared" si="4"/>
        <v>50485593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94726478</v>
      </c>
      <c r="C27" s="22">
        <v>0</v>
      </c>
      <c r="D27" s="99">
        <v>50484550</v>
      </c>
      <c r="E27" s="100">
        <v>50484550</v>
      </c>
      <c r="F27" s="100">
        <v>0</v>
      </c>
      <c r="G27" s="100">
        <v>847222</v>
      </c>
      <c r="H27" s="100">
        <v>7741029</v>
      </c>
      <c r="I27" s="100">
        <v>8588251</v>
      </c>
      <c r="J27" s="100">
        <v>1473910</v>
      </c>
      <c r="K27" s="100">
        <v>2669032</v>
      </c>
      <c r="L27" s="100">
        <v>3816259</v>
      </c>
      <c r="M27" s="100">
        <v>7959201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16547452</v>
      </c>
      <c r="W27" s="100">
        <v>25242275</v>
      </c>
      <c r="X27" s="100">
        <v>-8694823</v>
      </c>
      <c r="Y27" s="101">
        <v>-34.45</v>
      </c>
      <c r="Z27" s="102">
        <v>50484550</v>
      </c>
    </row>
    <row r="28" spans="1:26" ht="12.75">
      <c r="A28" s="103" t="s">
        <v>46</v>
      </c>
      <c r="B28" s="19">
        <v>57049564</v>
      </c>
      <c r="C28" s="19">
        <v>0</v>
      </c>
      <c r="D28" s="59">
        <v>29418000</v>
      </c>
      <c r="E28" s="60">
        <v>29418000</v>
      </c>
      <c r="F28" s="60">
        <v>0</v>
      </c>
      <c r="G28" s="60">
        <v>338526</v>
      </c>
      <c r="H28" s="60">
        <v>7251773</v>
      </c>
      <c r="I28" s="60">
        <v>7590299</v>
      </c>
      <c r="J28" s="60">
        <v>1473910</v>
      </c>
      <c r="K28" s="60">
        <v>2669032</v>
      </c>
      <c r="L28" s="60">
        <v>3816259</v>
      </c>
      <c r="M28" s="60">
        <v>7959201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15549500</v>
      </c>
      <c r="W28" s="60">
        <v>14709000</v>
      </c>
      <c r="X28" s="60">
        <v>840500</v>
      </c>
      <c r="Y28" s="61">
        <v>5.71</v>
      </c>
      <c r="Z28" s="62">
        <v>29418000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37676914</v>
      </c>
      <c r="C31" s="19">
        <v>0</v>
      </c>
      <c r="D31" s="59">
        <v>21066550</v>
      </c>
      <c r="E31" s="60">
        <v>21066550</v>
      </c>
      <c r="F31" s="60">
        <v>0</v>
      </c>
      <c r="G31" s="60">
        <v>508696</v>
      </c>
      <c r="H31" s="60">
        <v>489256</v>
      </c>
      <c r="I31" s="60">
        <v>997952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997952</v>
      </c>
      <c r="W31" s="60">
        <v>10533275</v>
      </c>
      <c r="X31" s="60">
        <v>-9535323</v>
      </c>
      <c r="Y31" s="61">
        <v>-90.53</v>
      </c>
      <c r="Z31" s="62">
        <v>21066550</v>
      </c>
    </row>
    <row r="32" spans="1:26" ht="12.75">
      <c r="A32" s="70" t="s">
        <v>54</v>
      </c>
      <c r="B32" s="22">
        <f>SUM(B28:B31)</f>
        <v>94726478</v>
      </c>
      <c r="C32" s="22">
        <f>SUM(C28:C31)</f>
        <v>0</v>
      </c>
      <c r="D32" s="99">
        <f aca="true" t="shared" si="5" ref="D32:Z32">SUM(D28:D31)</f>
        <v>50484550</v>
      </c>
      <c r="E32" s="100">
        <f t="shared" si="5"/>
        <v>50484550</v>
      </c>
      <c r="F32" s="100">
        <f t="shared" si="5"/>
        <v>0</v>
      </c>
      <c r="G32" s="100">
        <f t="shared" si="5"/>
        <v>847222</v>
      </c>
      <c r="H32" s="100">
        <f t="shared" si="5"/>
        <v>7741029</v>
      </c>
      <c r="I32" s="100">
        <f t="shared" si="5"/>
        <v>8588251</v>
      </c>
      <c r="J32" s="100">
        <f t="shared" si="5"/>
        <v>1473910</v>
      </c>
      <c r="K32" s="100">
        <f t="shared" si="5"/>
        <v>2669032</v>
      </c>
      <c r="L32" s="100">
        <f t="shared" si="5"/>
        <v>3816259</v>
      </c>
      <c r="M32" s="100">
        <f t="shared" si="5"/>
        <v>7959201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16547452</v>
      </c>
      <c r="W32" s="100">
        <f t="shared" si="5"/>
        <v>25242275</v>
      </c>
      <c r="X32" s="100">
        <f t="shared" si="5"/>
        <v>-8694823</v>
      </c>
      <c r="Y32" s="101">
        <f>+IF(W32&lt;&gt;0,(X32/W32)*100,0)</f>
        <v>-34.44548084512984</v>
      </c>
      <c r="Z32" s="102">
        <f t="shared" si="5"/>
        <v>50484550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280836699</v>
      </c>
      <c r="C35" s="19">
        <v>0</v>
      </c>
      <c r="D35" s="59">
        <v>69127430</v>
      </c>
      <c r="E35" s="60">
        <v>69127430</v>
      </c>
      <c r="F35" s="60">
        <v>321640587</v>
      </c>
      <c r="G35" s="60">
        <v>353817321</v>
      </c>
      <c r="H35" s="60">
        <v>334293867</v>
      </c>
      <c r="I35" s="60">
        <v>334293867</v>
      </c>
      <c r="J35" s="60">
        <v>353817321</v>
      </c>
      <c r="K35" s="60">
        <v>326390105</v>
      </c>
      <c r="L35" s="60">
        <v>326385578</v>
      </c>
      <c r="M35" s="60">
        <v>326385578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326385578</v>
      </c>
      <c r="W35" s="60">
        <v>34563715</v>
      </c>
      <c r="X35" s="60">
        <v>291821863</v>
      </c>
      <c r="Y35" s="61">
        <v>844.3</v>
      </c>
      <c r="Z35" s="62">
        <v>69127430</v>
      </c>
    </row>
    <row r="36" spans="1:26" ht="12.75">
      <c r="A36" s="58" t="s">
        <v>57</v>
      </c>
      <c r="B36" s="19">
        <v>755054391</v>
      </c>
      <c r="C36" s="19">
        <v>0</v>
      </c>
      <c r="D36" s="59">
        <v>785430389</v>
      </c>
      <c r="E36" s="60">
        <v>785430389</v>
      </c>
      <c r="F36" s="60">
        <v>762181165</v>
      </c>
      <c r="G36" s="60">
        <v>755901613</v>
      </c>
      <c r="H36" s="60">
        <v>763642643</v>
      </c>
      <c r="I36" s="60">
        <v>763642643</v>
      </c>
      <c r="J36" s="60">
        <v>755901613</v>
      </c>
      <c r="K36" s="60">
        <v>767785586</v>
      </c>
      <c r="L36" s="60">
        <v>765116555</v>
      </c>
      <c r="M36" s="60">
        <v>765116555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765116555</v>
      </c>
      <c r="W36" s="60">
        <v>392715195</v>
      </c>
      <c r="X36" s="60">
        <v>372401360</v>
      </c>
      <c r="Y36" s="61">
        <v>94.83</v>
      </c>
      <c r="Z36" s="62">
        <v>785430389</v>
      </c>
    </row>
    <row r="37" spans="1:26" ht="12.75">
      <c r="A37" s="58" t="s">
        <v>58</v>
      </c>
      <c r="B37" s="19">
        <v>58873879</v>
      </c>
      <c r="C37" s="19">
        <v>0</v>
      </c>
      <c r="D37" s="59">
        <v>6337118</v>
      </c>
      <c r="E37" s="60">
        <v>6337118</v>
      </c>
      <c r="F37" s="60">
        <v>31601076</v>
      </c>
      <c r="G37" s="60">
        <v>62851669</v>
      </c>
      <c r="H37" s="60">
        <v>24226207</v>
      </c>
      <c r="I37" s="60">
        <v>24226207</v>
      </c>
      <c r="J37" s="60">
        <v>62851669</v>
      </c>
      <c r="K37" s="60">
        <v>53579511</v>
      </c>
      <c r="L37" s="60">
        <v>53529511</v>
      </c>
      <c r="M37" s="60">
        <v>53529511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53529511</v>
      </c>
      <c r="W37" s="60">
        <v>3168559</v>
      </c>
      <c r="X37" s="60">
        <v>50360952</v>
      </c>
      <c r="Y37" s="61">
        <v>1589.4</v>
      </c>
      <c r="Z37" s="62">
        <v>6337118</v>
      </c>
    </row>
    <row r="38" spans="1:26" ht="12.75">
      <c r="A38" s="58" t="s">
        <v>59</v>
      </c>
      <c r="B38" s="19">
        <v>32288636</v>
      </c>
      <c r="C38" s="19">
        <v>0</v>
      </c>
      <c r="D38" s="59">
        <v>31593542</v>
      </c>
      <c r="E38" s="60">
        <v>31593542</v>
      </c>
      <c r="F38" s="60">
        <v>32288636</v>
      </c>
      <c r="G38" s="60">
        <v>31997226</v>
      </c>
      <c r="H38" s="60">
        <v>31726013</v>
      </c>
      <c r="I38" s="60">
        <v>31726013</v>
      </c>
      <c r="J38" s="60">
        <v>31997226</v>
      </c>
      <c r="K38" s="60">
        <v>31701167</v>
      </c>
      <c r="L38" s="60">
        <v>31701167</v>
      </c>
      <c r="M38" s="60">
        <v>31701167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31701167</v>
      </c>
      <c r="W38" s="60">
        <v>15796771</v>
      </c>
      <c r="X38" s="60">
        <v>15904396</v>
      </c>
      <c r="Y38" s="61">
        <v>100.68</v>
      </c>
      <c r="Z38" s="62">
        <v>31593542</v>
      </c>
    </row>
    <row r="39" spans="1:26" ht="12.75">
      <c r="A39" s="58" t="s">
        <v>60</v>
      </c>
      <c r="B39" s="19">
        <v>944728575</v>
      </c>
      <c r="C39" s="19">
        <v>0</v>
      </c>
      <c r="D39" s="59">
        <v>816627158</v>
      </c>
      <c r="E39" s="60">
        <v>816627158</v>
      </c>
      <c r="F39" s="60">
        <v>1019932040</v>
      </c>
      <c r="G39" s="60">
        <v>1014870039</v>
      </c>
      <c r="H39" s="60">
        <v>1041984291</v>
      </c>
      <c r="I39" s="60">
        <v>1041984291</v>
      </c>
      <c r="J39" s="60">
        <v>1014870039</v>
      </c>
      <c r="K39" s="60">
        <v>1008895013</v>
      </c>
      <c r="L39" s="60">
        <v>1006271455</v>
      </c>
      <c r="M39" s="60">
        <v>1006271455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1006271455</v>
      </c>
      <c r="W39" s="60">
        <v>408313579</v>
      </c>
      <c r="X39" s="60">
        <v>597957876</v>
      </c>
      <c r="Y39" s="61">
        <v>146.45</v>
      </c>
      <c r="Z39" s="62">
        <v>816627158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53235803</v>
      </c>
      <c r="C42" s="19">
        <v>0</v>
      </c>
      <c r="D42" s="59">
        <v>35800259</v>
      </c>
      <c r="E42" s="60">
        <v>35800259</v>
      </c>
      <c r="F42" s="60">
        <v>21777737</v>
      </c>
      <c r="G42" s="60">
        <v>-2479142</v>
      </c>
      <c r="H42" s="60">
        <v>-160331</v>
      </c>
      <c r="I42" s="60">
        <v>19138264</v>
      </c>
      <c r="J42" s="60">
        <v>-2115894</v>
      </c>
      <c r="K42" s="60">
        <v>-6178322</v>
      </c>
      <c r="L42" s="60">
        <v>57231915</v>
      </c>
      <c r="M42" s="60">
        <v>48937699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68075963</v>
      </c>
      <c r="W42" s="60">
        <v>60945102</v>
      </c>
      <c r="X42" s="60">
        <v>7130861</v>
      </c>
      <c r="Y42" s="61">
        <v>11.7</v>
      </c>
      <c r="Z42" s="62">
        <v>35800259</v>
      </c>
    </row>
    <row r="43" spans="1:26" ht="12.75">
      <c r="A43" s="58" t="s">
        <v>63</v>
      </c>
      <c r="B43" s="19">
        <v>-57174629</v>
      </c>
      <c r="C43" s="19">
        <v>0</v>
      </c>
      <c r="D43" s="59">
        <v>-20449763</v>
      </c>
      <c r="E43" s="60">
        <v>-20449763</v>
      </c>
      <c r="F43" s="60">
        <v>0</v>
      </c>
      <c r="G43" s="60">
        <v>-847000</v>
      </c>
      <c r="H43" s="60">
        <v>-8179356</v>
      </c>
      <c r="I43" s="60">
        <v>-9026356</v>
      </c>
      <c r="J43" s="60">
        <v>-2926116</v>
      </c>
      <c r="K43" s="60">
        <v>-1186433</v>
      </c>
      <c r="L43" s="60">
        <v>-11790942</v>
      </c>
      <c r="M43" s="60">
        <v>-15903491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-24929847</v>
      </c>
      <c r="W43" s="60">
        <v>-13822600</v>
      </c>
      <c r="X43" s="60">
        <v>-11107247</v>
      </c>
      <c r="Y43" s="61">
        <v>80.36</v>
      </c>
      <c r="Z43" s="62">
        <v>-20449763</v>
      </c>
    </row>
    <row r="44" spans="1:26" ht="12.75">
      <c r="A44" s="58" t="s">
        <v>64</v>
      </c>
      <c r="B44" s="19">
        <v>-1696535</v>
      </c>
      <c r="C44" s="19">
        <v>0</v>
      </c>
      <c r="D44" s="59">
        <v>-1976808</v>
      </c>
      <c r="E44" s="60">
        <v>-1976808</v>
      </c>
      <c r="F44" s="60">
        <v>-164735</v>
      </c>
      <c r="G44" s="60">
        <v>-164735</v>
      </c>
      <c r="H44" s="60">
        <v>-164735</v>
      </c>
      <c r="I44" s="60">
        <v>-494205</v>
      </c>
      <c r="J44" s="60">
        <v>-164735</v>
      </c>
      <c r="K44" s="60">
        <v>-164735</v>
      </c>
      <c r="L44" s="60">
        <v>-147997</v>
      </c>
      <c r="M44" s="60">
        <v>-477467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-971672</v>
      </c>
      <c r="W44" s="60">
        <v>-988404</v>
      </c>
      <c r="X44" s="60">
        <v>16732</v>
      </c>
      <c r="Y44" s="61">
        <v>-1.69</v>
      </c>
      <c r="Z44" s="62">
        <v>-1976808</v>
      </c>
    </row>
    <row r="45" spans="1:26" ht="12.75">
      <c r="A45" s="70" t="s">
        <v>65</v>
      </c>
      <c r="B45" s="22">
        <v>200097179</v>
      </c>
      <c r="C45" s="22">
        <v>0</v>
      </c>
      <c r="D45" s="99">
        <v>13433689</v>
      </c>
      <c r="E45" s="100">
        <v>13433689</v>
      </c>
      <c r="F45" s="100">
        <v>27624500</v>
      </c>
      <c r="G45" s="100">
        <v>24133623</v>
      </c>
      <c r="H45" s="100">
        <v>15629201</v>
      </c>
      <c r="I45" s="100">
        <v>15629201</v>
      </c>
      <c r="J45" s="100">
        <v>10422456</v>
      </c>
      <c r="K45" s="100">
        <v>2892966</v>
      </c>
      <c r="L45" s="100">
        <v>48185942</v>
      </c>
      <c r="M45" s="100">
        <v>48185942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48185942</v>
      </c>
      <c r="W45" s="100">
        <v>46194099</v>
      </c>
      <c r="X45" s="100">
        <v>1991843</v>
      </c>
      <c r="Y45" s="101">
        <v>4.31</v>
      </c>
      <c r="Z45" s="102">
        <v>13433689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-7459657</v>
      </c>
      <c r="C49" s="52">
        <v>0</v>
      </c>
      <c r="D49" s="129">
        <v>5948424</v>
      </c>
      <c r="E49" s="54">
        <v>2608070</v>
      </c>
      <c r="F49" s="54">
        <v>0</v>
      </c>
      <c r="G49" s="54">
        <v>0</v>
      </c>
      <c r="H49" s="54">
        <v>0</v>
      </c>
      <c r="I49" s="54">
        <v>2747232</v>
      </c>
      <c r="J49" s="54">
        <v>0</v>
      </c>
      <c r="K49" s="54">
        <v>0</v>
      </c>
      <c r="L49" s="54">
        <v>0</v>
      </c>
      <c r="M49" s="54">
        <v>1349616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72206027</v>
      </c>
      <c r="W49" s="54">
        <v>0</v>
      </c>
      <c r="X49" s="54">
        <v>0</v>
      </c>
      <c r="Y49" s="54">
        <v>77399712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1985175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1985175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76.38470021216395</v>
      </c>
      <c r="E58" s="7">
        <f t="shared" si="6"/>
        <v>76.38470021216395</v>
      </c>
      <c r="F58" s="7">
        <f t="shared" si="6"/>
        <v>41.91212061509747</v>
      </c>
      <c r="G58" s="7">
        <f t="shared" si="6"/>
        <v>23.997499710258758</v>
      </c>
      <c r="H58" s="7">
        <f t="shared" si="6"/>
        <v>200.48003205871146</v>
      </c>
      <c r="I58" s="7">
        <f t="shared" si="6"/>
        <v>53.17403659597619</v>
      </c>
      <c r="J58" s="7">
        <f t="shared" si="6"/>
        <v>101.89143297120981</v>
      </c>
      <c r="K58" s="7">
        <f t="shared" si="6"/>
        <v>0</v>
      </c>
      <c r="L58" s="7">
        <f t="shared" si="6"/>
        <v>16.255729295362805</v>
      </c>
      <c r="M58" s="7">
        <f t="shared" si="6"/>
        <v>56.46106199354314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54.37125424462186</v>
      </c>
      <c r="W58" s="7">
        <f t="shared" si="6"/>
        <v>68.96486904016712</v>
      </c>
      <c r="X58" s="7">
        <f t="shared" si="6"/>
        <v>0</v>
      </c>
      <c r="Y58" s="7">
        <f t="shared" si="6"/>
        <v>0</v>
      </c>
      <c r="Z58" s="8">
        <f t="shared" si="6"/>
        <v>76.38470021216395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71.30018986145947</v>
      </c>
      <c r="E59" s="10">
        <f t="shared" si="7"/>
        <v>71.30018986145947</v>
      </c>
      <c r="F59" s="10">
        <f t="shared" si="7"/>
        <v>48.606409540766954</v>
      </c>
      <c r="G59" s="10">
        <f t="shared" si="7"/>
        <v>22.093346310649803</v>
      </c>
      <c r="H59" s="10">
        <f t="shared" si="7"/>
        <v>214.0082201600768</v>
      </c>
      <c r="I59" s="10">
        <f t="shared" si="7"/>
        <v>53.71211908128769</v>
      </c>
      <c r="J59" s="10">
        <f t="shared" si="7"/>
        <v>103.81711871628907</v>
      </c>
      <c r="K59" s="10">
        <f t="shared" si="7"/>
        <v>0</v>
      </c>
      <c r="L59" s="10">
        <f t="shared" si="7"/>
        <v>24.195147879175178</v>
      </c>
      <c r="M59" s="10">
        <f t="shared" si="7"/>
        <v>76.6722401294367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60.34184156234637</v>
      </c>
      <c r="W59" s="10">
        <f t="shared" si="7"/>
        <v>63.67576027979812</v>
      </c>
      <c r="X59" s="10">
        <f t="shared" si="7"/>
        <v>0</v>
      </c>
      <c r="Y59" s="10">
        <f t="shared" si="7"/>
        <v>0</v>
      </c>
      <c r="Z59" s="11">
        <f t="shared" si="7"/>
        <v>71.30018986145947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129.58054196727426</v>
      </c>
      <c r="E60" s="13">
        <f t="shared" si="7"/>
        <v>129.58054196727426</v>
      </c>
      <c r="F60" s="13">
        <f t="shared" si="7"/>
        <v>17.908842547414775</v>
      </c>
      <c r="G60" s="13">
        <f t="shared" si="7"/>
        <v>99.79982513460034</v>
      </c>
      <c r="H60" s="13">
        <f t="shared" si="7"/>
        <v>84.25304023296897</v>
      </c>
      <c r="I60" s="13">
        <f t="shared" si="7"/>
        <v>46.86896194851507</v>
      </c>
      <c r="J60" s="13">
        <f t="shared" si="7"/>
        <v>104.13734438027802</v>
      </c>
      <c r="K60" s="13">
        <f t="shared" si="7"/>
        <v>0</v>
      </c>
      <c r="L60" s="13">
        <f t="shared" si="7"/>
        <v>7.8169477920592705</v>
      </c>
      <c r="M60" s="13">
        <f t="shared" si="7"/>
        <v>27.830382324553117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34.940639793786445</v>
      </c>
      <c r="W60" s="13">
        <f t="shared" si="7"/>
        <v>122.48078256942935</v>
      </c>
      <c r="X60" s="13">
        <f t="shared" si="7"/>
        <v>0</v>
      </c>
      <c r="Y60" s="13">
        <f t="shared" si="7"/>
        <v>0</v>
      </c>
      <c r="Z60" s="14">
        <f t="shared" si="7"/>
        <v>129.58054196727426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70.146235511585</v>
      </c>
      <c r="E64" s="13">
        <f t="shared" si="7"/>
        <v>70.146235511585</v>
      </c>
      <c r="F64" s="13">
        <f t="shared" si="7"/>
        <v>0</v>
      </c>
      <c r="G64" s="13">
        <f t="shared" si="7"/>
        <v>99.79982513460034</v>
      </c>
      <c r="H64" s="13">
        <f t="shared" si="7"/>
        <v>84.25304023296897</v>
      </c>
      <c r="I64" s="13">
        <f t="shared" si="7"/>
        <v>120.24752212936443</v>
      </c>
      <c r="J64" s="13">
        <f t="shared" si="7"/>
        <v>104.13734438027802</v>
      </c>
      <c r="K64" s="13">
        <f t="shared" si="7"/>
        <v>0</v>
      </c>
      <c r="L64" s="13">
        <f t="shared" si="7"/>
        <v>0</v>
      </c>
      <c r="M64" s="13">
        <f t="shared" si="7"/>
        <v>295.22004411039205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170.7508538498104</v>
      </c>
      <c r="W64" s="13">
        <f t="shared" si="7"/>
        <v>66.30290080071</v>
      </c>
      <c r="X64" s="13">
        <f t="shared" si="7"/>
        <v>0</v>
      </c>
      <c r="Y64" s="13">
        <f t="shared" si="7"/>
        <v>0</v>
      </c>
      <c r="Z64" s="14">
        <f t="shared" si="7"/>
        <v>70.146235511585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71.00712999429015</v>
      </c>
      <c r="E66" s="16">
        <f t="shared" si="7"/>
        <v>71.00712999429015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71.00712999429015</v>
      </c>
    </row>
    <row r="67" spans="1:26" ht="12.75" hidden="1">
      <c r="A67" s="41" t="s">
        <v>287</v>
      </c>
      <c r="B67" s="24">
        <v>99313383</v>
      </c>
      <c r="C67" s="24"/>
      <c r="D67" s="25">
        <v>104689321</v>
      </c>
      <c r="E67" s="26">
        <v>104689321</v>
      </c>
      <c r="F67" s="26">
        <v>9755462</v>
      </c>
      <c r="G67" s="26">
        <v>28361513</v>
      </c>
      <c r="H67" s="26">
        <v>6363325</v>
      </c>
      <c r="I67" s="26">
        <v>44480300</v>
      </c>
      <c r="J67" s="26">
        <v>5769118</v>
      </c>
      <c r="K67" s="26"/>
      <c r="L67" s="26">
        <v>19712939</v>
      </c>
      <c r="M67" s="26">
        <v>25482057</v>
      </c>
      <c r="N67" s="26"/>
      <c r="O67" s="26"/>
      <c r="P67" s="26"/>
      <c r="Q67" s="26"/>
      <c r="R67" s="26"/>
      <c r="S67" s="26"/>
      <c r="T67" s="26"/>
      <c r="U67" s="26"/>
      <c r="V67" s="26">
        <v>69962357</v>
      </c>
      <c r="W67" s="26">
        <v>50590932</v>
      </c>
      <c r="X67" s="26"/>
      <c r="Y67" s="25"/>
      <c r="Z67" s="27">
        <v>104689321</v>
      </c>
    </row>
    <row r="68" spans="1:26" ht="12.75" hidden="1">
      <c r="A68" s="37" t="s">
        <v>31</v>
      </c>
      <c r="B68" s="19">
        <v>89864923</v>
      </c>
      <c r="C68" s="19"/>
      <c r="D68" s="20">
        <v>91849078</v>
      </c>
      <c r="E68" s="21">
        <v>91849078</v>
      </c>
      <c r="F68" s="21">
        <v>7628066</v>
      </c>
      <c r="G68" s="21">
        <v>27664682</v>
      </c>
      <c r="H68" s="21">
        <v>5699889</v>
      </c>
      <c r="I68" s="21">
        <v>40992637</v>
      </c>
      <c r="J68" s="21">
        <v>5109063</v>
      </c>
      <c r="K68" s="21"/>
      <c r="L68" s="21">
        <v>11532895</v>
      </c>
      <c r="M68" s="21">
        <v>16641958</v>
      </c>
      <c r="N68" s="21"/>
      <c r="O68" s="21"/>
      <c r="P68" s="21"/>
      <c r="Q68" s="21"/>
      <c r="R68" s="21"/>
      <c r="S68" s="21"/>
      <c r="T68" s="21"/>
      <c r="U68" s="21"/>
      <c r="V68" s="21">
        <v>57634595</v>
      </c>
      <c r="W68" s="21">
        <v>45924540</v>
      </c>
      <c r="X68" s="21"/>
      <c r="Y68" s="20"/>
      <c r="Z68" s="23">
        <v>91849078</v>
      </c>
    </row>
    <row r="69" spans="1:26" ht="12.75" hidden="1">
      <c r="A69" s="38" t="s">
        <v>32</v>
      </c>
      <c r="B69" s="19">
        <v>9448460</v>
      </c>
      <c r="C69" s="19"/>
      <c r="D69" s="20">
        <v>9151881</v>
      </c>
      <c r="E69" s="21">
        <v>9151881</v>
      </c>
      <c r="F69" s="21">
        <v>2127396</v>
      </c>
      <c r="G69" s="21">
        <v>695392</v>
      </c>
      <c r="H69" s="21">
        <v>663436</v>
      </c>
      <c r="I69" s="21">
        <v>3486224</v>
      </c>
      <c r="J69" s="21">
        <v>551344</v>
      </c>
      <c r="K69" s="21"/>
      <c r="L69" s="21">
        <v>5297221</v>
      </c>
      <c r="M69" s="21">
        <v>5848565</v>
      </c>
      <c r="N69" s="21"/>
      <c r="O69" s="21"/>
      <c r="P69" s="21"/>
      <c r="Q69" s="21"/>
      <c r="R69" s="21"/>
      <c r="S69" s="21"/>
      <c r="T69" s="21"/>
      <c r="U69" s="21"/>
      <c r="V69" s="21">
        <v>9334789</v>
      </c>
      <c r="W69" s="21">
        <v>4610658</v>
      </c>
      <c r="X69" s="21"/>
      <c r="Y69" s="20"/>
      <c r="Z69" s="23">
        <v>9151881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9151881</v>
      </c>
      <c r="E73" s="21">
        <v>9151881</v>
      </c>
      <c r="F73" s="21"/>
      <c r="G73" s="21">
        <v>695392</v>
      </c>
      <c r="H73" s="21">
        <v>663436</v>
      </c>
      <c r="I73" s="21">
        <v>1358828</v>
      </c>
      <c r="J73" s="21">
        <v>551344</v>
      </c>
      <c r="K73" s="21"/>
      <c r="L73" s="21"/>
      <c r="M73" s="21">
        <v>551344</v>
      </c>
      <c r="N73" s="21"/>
      <c r="O73" s="21"/>
      <c r="P73" s="21"/>
      <c r="Q73" s="21"/>
      <c r="R73" s="21"/>
      <c r="S73" s="21"/>
      <c r="T73" s="21"/>
      <c r="U73" s="21"/>
      <c r="V73" s="21">
        <v>1910172</v>
      </c>
      <c r="W73" s="21">
        <v>4610658</v>
      </c>
      <c r="X73" s="21"/>
      <c r="Y73" s="20"/>
      <c r="Z73" s="23">
        <v>9151881</v>
      </c>
    </row>
    <row r="74" spans="1:26" ht="12.75" hidden="1">
      <c r="A74" s="39" t="s">
        <v>107</v>
      </c>
      <c r="B74" s="19">
        <v>9448460</v>
      </c>
      <c r="C74" s="19"/>
      <c r="D74" s="20"/>
      <c r="E74" s="21"/>
      <c r="F74" s="21">
        <v>2127396</v>
      </c>
      <c r="G74" s="21"/>
      <c r="H74" s="21"/>
      <c r="I74" s="21">
        <v>2127396</v>
      </c>
      <c r="J74" s="21"/>
      <c r="K74" s="21"/>
      <c r="L74" s="21">
        <v>5297221</v>
      </c>
      <c r="M74" s="21">
        <v>5297221</v>
      </c>
      <c r="N74" s="21"/>
      <c r="O74" s="21"/>
      <c r="P74" s="21"/>
      <c r="Q74" s="21"/>
      <c r="R74" s="21"/>
      <c r="S74" s="21"/>
      <c r="T74" s="21"/>
      <c r="U74" s="21"/>
      <c r="V74" s="21">
        <v>7424617</v>
      </c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3688362</v>
      </c>
      <c r="E75" s="30">
        <v>3688362</v>
      </c>
      <c r="F75" s="30"/>
      <c r="G75" s="30">
        <v>1439</v>
      </c>
      <c r="H75" s="30"/>
      <c r="I75" s="30">
        <v>1439</v>
      </c>
      <c r="J75" s="30">
        <v>108711</v>
      </c>
      <c r="K75" s="30"/>
      <c r="L75" s="30">
        <v>2882823</v>
      </c>
      <c r="M75" s="30">
        <v>2991534</v>
      </c>
      <c r="N75" s="30"/>
      <c r="O75" s="30"/>
      <c r="P75" s="30"/>
      <c r="Q75" s="30"/>
      <c r="R75" s="30"/>
      <c r="S75" s="30"/>
      <c r="T75" s="30"/>
      <c r="U75" s="30"/>
      <c r="V75" s="30">
        <v>2992973</v>
      </c>
      <c r="W75" s="30">
        <v>55734</v>
      </c>
      <c r="X75" s="30"/>
      <c r="Y75" s="29"/>
      <c r="Z75" s="31">
        <v>3688362</v>
      </c>
    </row>
    <row r="76" spans="1:26" ht="12.75" hidden="1">
      <c r="A76" s="42" t="s">
        <v>288</v>
      </c>
      <c r="B76" s="32">
        <v>99313383</v>
      </c>
      <c r="C76" s="32"/>
      <c r="D76" s="33">
        <v>79966624</v>
      </c>
      <c r="E76" s="34">
        <v>79966624</v>
      </c>
      <c r="F76" s="34">
        <v>4088721</v>
      </c>
      <c r="G76" s="34">
        <v>6806054</v>
      </c>
      <c r="H76" s="34">
        <v>12757196</v>
      </c>
      <c r="I76" s="34">
        <v>23651971</v>
      </c>
      <c r="J76" s="34">
        <v>5878237</v>
      </c>
      <c r="K76" s="34">
        <v>5304721</v>
      </c>
      <c r="L76" s="34">
        <v>3204482</v>
      </c>
      <c r="M76" s="34">
        <v>14387440</v>
      </c>
      <c r="N76" s="34"/>
      <c r="O76" s="34"/>
      <c r="P76" s="34"/>
      <c r="Q76" s="34"/>
      <c r="R76" s="34"/>
      <c r="S76" s="34"/>
      <c r="T76" s="34"/>
      <c r="U76" s="34"/>
      <c r="V76" s="34">
        <v>38039411</v>
      </c>
      <c r="W76" s="34">
        <v>34889970</v>
      </c>
      <c r="X76" s="34"/>
      <c r="Y76" s="33"/>
      <c r="Z76" s="35">
        <v>79966624</v>
      </c>
    </row>
    <row r="77" spans="1:26" ht="12.75" hidden="1">
      <c r="A77" s="37" t="s">
        <v>31</v>
      </c>
      <c r="B77" s="19">
        <v>89864923</v>
      </c>
      <c r="C77" s="19"/>
      <c r="D77" s="20">
        <v>65488567</v>
      </c>
      <c r="E77" s="21">
        <v>65488567</v>
      </c>
      <c r="F77" s="21">
        <v>3707729</v>
      </c>
      <c r="G77" s="21">
        <v>6112054</v>
      </c>
      <c r="H77" s="21">
        <v>12198231</v>
      </c>
      <c r="I77" s="21">
        <v>22018014</v>
      </c>
      <c r="J77" s="21">
        <v>5304082</v>
      </c>
      <c r="K77" s="21">
        <v>4665279</v>
      </c>
      <c r="L77" s="21">
        <v>2790401</v>
      </c>
      <c r="M77" s="21">
        <v>12759762</v>
      </c>
      <c r="N77" s="21"/>
      <c r="O77" s="21"/>
      <c r="P77" s="21"/>
      <c r="Q77" s="21"/>
      <c r="R77" s="21"/>
      <c r="S77" s="21"/>
      <c r="T77" s="21"/>
      <c r="U77" s="21"/>
      <c r="V77" s="21">
        <v>34777776</v>
      </c>
      <c r="W77" s="21">
        <v>29242800</v>
      </c>
      <c r="X77" s="21"/>
      <c r="Y77" s="20"/>
      <c r="Z77" s="23">
        <v>65488567</v>
      </c>
    </row>
    <row r="78" spans="1:26" ht="12.75" hidden="1">
      <c r="A78" s="38" t="s">
        <v>32</v>
      </c>
      <c r="B78" s="19">
        <v>9448460</v>
      </c>
      <c r="C78" s="19"/>
      <c r="D78" s="20">
        <v>11859057</v>
      </c>
      <c r="E78" s="21">
        <v>11859057</v>
      </c>
      <c r="F78" s="21">
        <v>380992</v>
      </c>
      <c r="G78" s="21">
        <v>694000</v>
      </c>
      <c r="H78" s="21">
        <v>558965</v>
      </c>
      <c r="I78" s="21">
        <v>1633957</v>
      </c>
      <c r="J78" s="21">
        <v>574155</v>
      </c>
      <c r="K78" s="21">
        <v>639442</v>
      </c>
      <c r="L78" s="21">
        <v>414081</v>
      </c>
      <c r="M78" s="21">
        <v>1627678</v>
      </c>
      <c r="N78" s="21"/>
      <c r="O78" s="21"/>
      <c r="P78" s="21"/>
      <c r="Q78" s="21"/>
      <c r="R78" s="21"/>
      <c r="S78" s="21"/>
      <c r="T78" s="21"/>
      <c r="U78" s="21"/>
      <c r="V78" s="21">
        <v>3261635</v>
      </c>
      <c r="W78" s="21">
        <v>5647170</v>
      </c>
      <c r="X78" s="21"/>
      <c r="Y78" s="20"/>
      <c r="Z78" s="23">
        <v>11859057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9448460</v>
      </c>
      <c r="C82" s="19"/>
      <c r="D82" s="20">
        <v>6419700</v>
      </c>
      <c r="E82" s="21">
        <v>6419700</v>
      </c>
      <c r="F82" s="21">
        <v>380992</v>
      </c>
      <c r="G82" s="21">
        <v>694000</v>
      </c>
      <c r="H82" s="21">
        <v>558965</v>
      </c>
      <c r="I82" s="21">
        <v>1633957</v>
      </c>
      <c r="J82" s="21">
        <v>574155</v>
      </c>
      <c r="K82" s="21">
        <v>639442</v>
      </c>
      <c r="L82" s="21">
        <v>414081</v>
      </c>
      <c r="M82" s="21">
        <v>1627678</v>
      </c>
      <c r="N82" s="21"/>
      <c r="O82" s="21"/>
      <c r="P82" s="21"/>
      <c r="Q82" s="21"/>
      <c r="R82" s="21"/>
      <c r="S82" s="21"/>
      <c r="T82" s="21"/>
      <c r="U82" s="21"/>
      <c r="V82" s="21">
        <v>3261635</v>
      </c>
      <c r="W82" s="21">
        <v>3057000</v>
      </c>
      <c r="X82" s="21"/>
      <c r="Y82" s="20"/>
      <c r="Z82" s="23">
        <v>6419700</v>
      </c>
    </row>
    <row r="83" spans="1:26" ht="12.75" hidden="1">
      <c r="A83" s="39" t="s">
        <v>107</v>
      </c>
      <c r="B83" s="19"/>
      <c r="C83" s="19"/>
      <c r="D83" s="20">
        <v>5439357</v>
      </c>
      <c r="E83" s="21">
        <v>5439357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2590170</v>
      </c>
      <c r="X83" s="21"/>
      <c r="Y83" s="20"/>
      <c r="Z83" s="23">
        <v>5439357</v>
      </c>
    </row>
    <row r="84" spans="1:26" ht="12.75" hidden="1">
      <c r="A84" s="40" t="s">
        <v>110</v>
      </c>
      <c r="B84" s="28"/>
      <c r="C84" s="28"/>
      <c r="D84" s="29">
        <v>2619000</v>
      </c>
      <c r="E84" s="30">
        <v>2619000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>
        <v>2619000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7500000</v>
      </c>
      <c r="F5" s="358">
        <f t="shared" si="0"/>
        <v>7500000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959663</v>
      </c>
      <c r="M5" s="356">
        <f t="shared" si="0"/>
        <v>2235348</v>
      </c>
      <c r="N5" s="358">
        <f t="shared" si="0"/>
        <v>3195011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3195011</v>
      </c>
      <c r="X5" s="356">
        <f t="shared" si="0"/>
        <v>3750000</v>
      </c>
      <c r="Y5" s="358">
        <f t="shared" si="0"/>
        <v>-554989</v>
      </c>
      <c r="Z5" s="359">
        <f>+IF(X5&lt;&gt;0,+(Y5/X5)*100,0)</f>
        <v>-14.799706666666667</v>
      </c>
      <c r="AA5" s="360">
        <f>+AA6+AA8+AA11+AA13+AA15</f>
        <v>7500000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959663</v>
      </c>
      <c r="M6" s="60">
        <f t="shared" si="1"/>
        <v>2235348</v>
      </c>
      <c r="N6" s="59">
        <f t="shared" si="1"/>
        <v>3195011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3195011</v>
      </c>
      <c r="X6" s="60">
        <f t="shared" si="1"/>
        <v>0</v>
      </c>
      <c r="Y6" s="59">
        <f t="shared" si="1"/>
        <v>3195011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>
        <v>959663</v>
      </c>
      <c r="M7" s="60">
        <v>2235348</v>
      </c>
      <c r="N7" s="59">
        <v>3195011</v>
      </c>
      <c r="O7" s="59"/>
      <c r="P7" s="60"/>
      <c r="Q7" s="60"/>
      <c r="R7" s="59"/>
      <c r="S7" s="59"/>
      <c r="T7" s="60"/>
      <c r="U7" s="60"/>
      <c r="V7" s="59"/>
      <c r="W7" s="59">
        <v>3195011</v>
      </c>
      <c r="X7" s="60"/>
      <c r="Y7" s="59">
        <v>3195011</v>
      </c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7500000</v>
      </c>
      <c r="F15" s="59">
        <f t="shared" si="5"/>
        <v>7500000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3750000</v>
      </c>
      <c r="Y15" s="59">
        <f t="shared" si="5"/>
        <v>-3750000</v>
      </c>
      <c r="Z15" s="61">
        <f>+IF(X15&lt;&gt;0,+(Y15/X15)*100,0)</f>
        <v>-100</v>
      </c>
      <c r="AA15" s="62">
        <f>SUM(AA16:AA20)</f>
        <v>7500000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7500000</v>
      </c>
      <c r="F20" s="59">
        <v>7500000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3750000</v>
      </c>
      <c r="Y20" s="59">
        <v>-3750000</v>
      </c>
      <c r="Z20" s="61">
        <v>-100</v>
      </c>
      <c r="AA20" s="62">
        <v>7500000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5642074</v>
      </c>
      <c r="F22" s="345">
        <f t="shared" si="6"/>
        <v>5642074</v>
      </c>
      <c r="G22" s="345">
        <f t="shared" si="6"/>
        <v>0</v>
      </c>
      <c r="H22" s="343">
        <f t="shared" si="6"/>
        <v>0</v>
      </c>
      <c r="I22" s="343">
        <f t="shared" si="6"/>
        <v>19080</v>
      </c>
      <c r="J22" s="345">
        <f t="shared" si="6"/>
        <v>19080</v>
      </c>
      <c r="K22" s="345">
        <f t="shared" si="6"/>
        <v>175167</v>
      </c>
      <c r="L22" s="343">
        <f t="shared" si="6"/>
        <v>11700</v>
      </c>
      <c r="M22" s="343">
        <f t="shared" si="6"/>
        <v>293232</v>
      </c>
      <c r="N22" s="345">
        <f t="shared" si="6"/>
        <v>480099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499179</v>
      </c>
      <c r="X22" s="343">
        <f t="shared" si="6"/>
        <v>2821037</v>
      </c>
      <c r="Y22" s="345">
        <f t="shared" si="6"/>
        <v>-2321858</v>
      </c>
      <c r="Z22" s="336">
        <f>+IF(X22&lt;&gt;0,+(Y22/X22)*100,0)</f>
        <v>-82.30512396682497</v>
      </c>
      <c r="AA22" s="350">
        <f>SUM(AA23:AA32)</f>
        <v>5642074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>
        <v>430</v>
      </c>
      <c r="L23" s="60"/>
      <c r="M23" s="60">
        <v>43100</v>
      </c>
      <c r="N23" s="59">
        <v>43530</v>
      </c>
      <c r="O23" s="59"/>
      <c r="P23" s="60"/>
      <c r="Q23" s="60"/>
      <c r="R23" s="59"/>
      <c r="S23" s="59"/>
      <c r="T23" s="60"/>
      <c r="U23" s="60"/>
      <c r="V23" s="59"/>
      <c r="W23" s="59">
        <v>43530</v>
      </c>
      <c r="X23" s="60"/>
      <c r="Y23" s="59">
        <v>43530</v>
      </c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>
        <v>5642074</v>
      </c>
      <c r="F25" s="59">
        <v>5642074</v>
      </c>
      <c r="G25" s="59"/>
      <c r="H25" s="60"/>
      <c r="I25" s="60"/>
      <c r="J25" s="59"/>
      <c r="K25" s="59">
        <v>24860</v>
      </c>
      <c r="L25" s="60"/>
      <c r="M25" s="60">
        <v>22440</v>
      </c>
      <c r="N25" s="59">
        <v>47300</v>
      </c>
      <c r="O25" s="59"/>
      <c r="P25" s="60"/>
      <c r="Q25" s="60"/>
      <c r="R25" s="59"/>
      <c r="S25" s="59"/>
      <c r="T25" s="60"/>
      <c r="U25" s="60"/>
      <c r="V25" s="59"/>
      <c r="W25" s="59">
        <v>47300</v>
      </c>
      <c r="X25" s="60">
        <v>2821037</v>
      </c>
      <c r="Y25" s="59">
        <v>-2773737</v>
      </c>
      <c r="Z25" s="61">
        <v>-98.32</v>
      </c>
      <c r="AA25" s="62">
        <v>5642074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>
        <v>20007</v>
      </c>
      <c r="L26" s="362">
        <v>11700</v>
      </c>
      <c r="M26" s="362">
        <v>24200</v>
      </c>
      <c r="N26" s="364">
        <v>55907</v>
      </c>
      <c r="O26" s="364"/>
      <c r="P26" s="362"/>
      <c r="Q26" s="362"/>
      <c r="R26" s="364"/>
      <c r="S26" s="364"/>
      <c r="T26" s="362"/>
      <c r="U26" s="362"/>
      <c r="V26" s="364"/>
      <c r="W26" s="364">
        <v>55907</v>
      </c>
      <c r="X26" s="362"/>
      <c r="Y26" s="364">
        <v>55907</v>
      </c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>
        <v>19080</v>
      </c>
      <c r="J27" s="59">
        <v>19080</v>
      </c>
      <c r="K27" s="59">
        <v>129870</v>
      </c>
      <c r="L27" s="60"/>
      <c r="M27" s="60">
        <v>203492</v>
      </c>
      <c r="N27" s="59">
        <v>333362</v>
      </c>
      <c r="O27" s="59"/>
      <c r="P27" s="60"/>
      <c r="Q27" s="60"/>
      <c r="R27" s="59"/>
      <c r="S27" s="59"/>
      <c r="T27" s="60"/>
      <c r="U27" s="60"/>
      <c r="V27" s="59"/>
      <c r="W27" s="59">
        <v>352442</v>
      </c>
      <c r="X27" s="60"/>
      <c r="Y27" s="59">
        <v>352442</v>
      </c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3333501</v>
      </c>
      <c r="F40" s="345">
        <f t="shared" si="9"/>
        <v>3333501</v>
      </c>
      <c r="G40" s="345">
        <f t="shared" si="9"/>
        <v>0</v>
      </c>
      <c r="H40" s="343">
        <f t="shared" si="9"/>
        <v>20000</v>
      </c>
      <c r="I40" s="343">
        <f t="shared" si="9"/>
        <v>3547673</v>
      </c>
      <c r="J40" s="345">
        <f t="shared" si="9"/>
        <v>3567673</v>
      </c>
      <c r="K40" s="345">
        <f t="shared" si="9"/>
        <v>4192937</v>
      </c>
      <c r="L40" s="343">
        <f t="shared" si="9"/>
        <v>-674064</v>
      </c>
      <c r="M40" s="343">
        <f t="shared" si="9"/>
        <v>459243</v>
      </c>
      <c r="N40" s="345">
        <f t="shared" si="9"/>
        <v>3978116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7545789</v>
      </c>
      <c r="X40" s="343">
        <f t="shared" si="9"/>
        <v>1666751</v>
      </c>
      <c r="Y40" s="345">
        <f t="shared" si="9"/>
        <v>5879038</v>
      </c>
      <c r="Z40" s="336">
        <f>+IF(X40&lt;&gt;0,+(Y40/X40)*100,0)</f>
        <v>352.72443214373357</v>
      </c>
      <c r="AA40" s="350">
        <f>SUM(AA41:AA49)</f>
        <v>3333501</v>
      </c>
    </row>
    <row r="41" spans="1:27" ht="12.75">
      <c r="A41" s="361" t="s">
        <v>249</v>
      </c>
      <c r="B41" s="142"/>
      <c r="C41" s="362"/>
      <c r="D41" s="363"/>
      <c r="E41" s="362">
        <v>1138000</v>
      </c>
      <c r="F41" s="364">
        <v>1138000</v>
      </c>
      <c r="G41" s="364"/>
      <c r="H41" s="362"/>
      <c r="I41" s="362"/>
      <c r="J41" s="364"/>
      <c r="K41" s="364">
        <v>8740</v>
      </c>
      <c r="L41" s="362">
        <v>20449</v>
      </c>
      <c r="M41" s="362">
        <v>73342</v>
      </c>
      <c r="N41" s="364">
        <v>102531</v>
      </c>
      <c r="O41" s="364"/>
      <c r="P41" s="362"/>
      <c r="Q41" s="362"/>
      <c r="R41" s="364"/>
      <c r="S41" s="364"/>
      <c r="T41" s="362"/>
      <c r="U41" s="362"/>
      <c r="V41" s="364"/>
      <c r="W41" s="364">
        <v>102531</v>
      </c>
      <c r="X41" s="362">
        <v>569000</v>
      </c>
      <c r="Y41" s="364">
        <v>-466469</v>
      </c>
      <c r="Z41" s="365">
        <v>-81.98</v>
      </c>
      <c r="AA41" s="366">
        <v>1138000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1468647</v>
      </c>
      <c r="F43" s="370">
        <v>1468647</v>
      </c>
      <c r="G43" s="370"/>
      <c r="H43" s="305"/>
      <c r="I43" s="305">
        <v>498800</v>
      </c>
      <c r="J43" s="370">
        <v>498800</v>
      </c>
      <c r="K43" s="370">
        <v>532505</v>
      </c>
      <c r="L43" s="305">
        <v>-694513</v>
      </c>
      <c r="M43" s="305">
        <v>385901</v>
      </c>
      <c r="N43" s="370">
        <v>223893</v>
      </c>
      <c r="O43" s="370"/>
      <c r="P43" s="305"/>
      <c r="Q43" s="305"/>
      <c r="R43" s="370"/>
      <c r="S43" s="370"/>
      <c r="T43" s="305"/>
      <c r="U43" s="305"/>
      <c r="V43" s="370"/>
      <c r="W43" s="370">
        <v>722693</v>
      </c>
      <c r="X43" s="305">
        <v>734324</v>
      </c>
      <c r="Y43" s="370">
        <v>-11631</v>
      </c>
      <c r="Z43" s="371">
        <v>-1.58</v>
      </c>
      <c r="AA43" s="303">
        <v>1468647</v>
      </c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>
        <v>20849</v>
      </c>
      <c r="L44" s="54"/>
      <c r="M44" s="54"/>
      <c r="N44" s="53">
        <v>20849</v>
      </c>
      <c r="O44" s="53"/>
      <c r="P44" s="54"/>
      <c r="Q44" s="54"/>
      <c r="R44" s="53"/>
      <c r="S44" s="53"/>
      <c r="T44" s="54"/>
      <c r="U44" s="54"/>
      <c r="V44" s="53"/>
      <c r="W44" s="53">
        <v>20849</v>
      </c>
      <c r="X44" s="54"/>
      <c r="Y44" s="53">
        <v>20849</v>
      </c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>
        <v>7376310</v>
      </c>
      <c r="F47" s="53">
        <v>7376310</v>
      </c>
      <c r="G47" s="53"/>
      <c r="H47" s="54">
        <v>20000</v>
      </c>
      <c r="I47" s="54">
        <v>229</v>
      </c>
      <c r="J47" s="53">
        <v>20229</v>
      </c>
      <c r="K47" s="53">
        <v>1976760</v>
      </c>
      <c r="L47" s="54"/>
      <c r="M47" s="54"/>
      <c r="N47" s="53">
        <v>1976760</v>
      </c>
      <c r="O47" s="53"/>
      <c r="P47" s="54"/>
      <c r="Q47" s="54"/>
      <c r="R47" s="53"/>
      <c r="S47" s="53"/>
      <c r="T47" s="54"/>
      <c r="U47" s="54"/>
      <c r="V47" s="53"/>
      <c r="W47" s="53">
        <v>1996989</v>
      </c>
      <c r="X47" s="54">
        <v>3688155</v>
      </c>
      <c r="Y47" s="53">
        <v>-1691166</v>
      </c>
      <c r="Z47" s="94">
        <v>-45.85</v>
      </c>
      <c r="AA47" s="95">
        <v>7376310</v>
      </c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>
        <v>87000</v>
      </c>
      <c r="J48" s="53">
        <v>87000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87000</v>
      </c>
      <c r="X48" s="54"/>
      <c r="Y48" s="53">
        <v>87000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-6649456</v>
      </c>
      <c r="F49" s="53">
        <v>-6649456</v>
      </c>
      <c r="G49" s="53"/>
      <c r="H49" s="54"/>
      <c r="I49" s="54">
        <v>2961644</v>
      </c>
      <c r="J49" s="53">
        <v>2961644</v>
      </c>
      <c r="K49" s="53">
        <v>1654083</v>
      </c>
      <c r="L49" s="54"/>
      <c r="M49" s="54"/>
      <c r="N49" s="53">
        <v>1654083</v>
      </c>
      <c r="O49" s="53"/>
      <c r="P49" s="54"/>
      <c r="Q49" s="54"/>
      <c r="R49" s="53"/>
      <c r="S49" s="53"/>
      <c r="T49" s="54"/>
      <c r="U49" s="54"/>
      <c r="V49" s="53"/>
      <c r="W49" s="53">
        <v>4615727</v>
      </c>
      <c r="X49" s="54">
        <v>-3324728</v>
      </c>
      <c r="Y49" s="53">
        <v>7940455</v>
      </c>
      <c r="Z49" s="94">
        <v>-238.83</v>
      </c>
      <c r="AA49" s="95">
        <v>-6649456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16475575</v>
      </c>
      <c r="F60" s="264">
        <f t="shared" si="14"/>
        <v>16475575</v>
      </c>
      <c r="G60" s="264">
        <f t="shared" si="14"/>
        <v>0</v>
      </c>
      <c r="H60" s="219">
        <f t="shared" si="14"/>
        <v>20000</v>
      </c>
      <c r="I60" s="219">
        <f t="shared" si="14"/>
        <v>3566753</v>
      </c>
      <c r="J60" s="264">
        <f t="shared" si="14"/>
        <v>3586753</v>
      </c>
      <c r="K60" s="264">
        <f t="shared" si="14"/>
        <v>4368104</v>
      </c>
      <c r="L60" s="219">
        <f t="shared" si="14"/>
        <v>297299</v>
      </c>
      <c r="M60" s="219">
        <f t="shared" si="14"/>
        <v>2987823</v>
      </c>
      <c r="N60" s="264">
        <f t="shared" si="14"/>
        <v>7653226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11239979</v>
      </c>
      <c r="X60" s="219">
        <f t="shared" si="14"/>
        <v>8237788</v>
      </c>
      <c r="Y60" s="264">
        <f t="shared" si="14"/>
        <v>3002191</v>
      </c>
      <c r="Z60" s="337">
        <f>+IF(X60&lt;&gt;0,+(Y60/X60)*100,0)</f>
        <v>36.444140101687495</v>
      </c>
      <c r="AA60" s="232">
        <f>+AA57+AA54+AA51+AA40+AA37+AA34+AA22+AA5</f>
        <v>16475575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327641711</v>
      </c>
      <c r="D5" s="153">
        <f>SUM(D6:D8)</f>
        <v>0</v>
      </c>
      <c r="E5" s="154">
        <f t="shared" si="0"/>
        <v>268499180</v>
      </c>
      <c r="F5" s="100">
        <f t="shared" si="0"/>
        <v>268499180</v>
      </c>
      <c r="G5" s="100">
        <f t="shared" si="0"/>
        <v>52910126</v>
      </c>
      <c r="H5" s="100">
        <f t="shared" si="0"/>
        <v>40024811</v>
      </c>
      <c r="I5" s="100">
        <f t="shared" si="0"/>
        <v>8687062</v>
      </c>
      <c r="J5" s="100">
        <f t="shared" si="0"/>
        <v>101621999</v>
      </c>
      <c r="K5" s="100">
        <f t="shared" si="0"/>
        <v>10097392</v>
      </c>
      <c r="L5" s="100">
        <f t="shared" si="0"/>
        <v>0</v>
      </c>
      <c r="M5" s="100">
        <f t="shared" si="0"/>
        <v>66173587</v>
      </c>
      <c r="N5" s="100">
        <f t="shared" si="0"/>
        <v>76270979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177892978</v>
      </c>
      <c r="X5" s="100">
        <f t="shared" si="0"/>
        <v>130688388</v>
      </c>
      <c r="Y5" s="100">
        <f t="shared" si="0"/>
        <v>47204590</v>
      </c>
      <c r="Z5" s="137">
        <f>+IF(X5&lt;&gt;0,+(Y5/X5)*100,0)</f>
        <v>36.119957344641826</v>
      </c>
      <c r="AA5" s="153">
        <f>SUM(AA6:AA8)</f>
        <v>268499180</v>
      </c>
    </row>
    <row r="6" spans="1:27" ht="12.75">
      <c r="A6" s="138" t="s">
        <v>75</v>
      </c>
      <c r="B6" s="136"/>
      <c r="C6" s="155"/>
      <c r="D6" s="155"/>
      <c r="E6" s="156">
        <v>119853308</v>
      </c>
      <c r="F6" s="60">
        <v>119853308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58980210</v>
      </c>
      <c r="Y6" s="60">
        <v>-58980210</v>
      </c>
      <c r="Z6" s="140">
        <v>-100</v>
      </c>
      <c r="AA6" s="155">
        <v>119853308</v>
      </c>
    </row>
    <row r="7" spans="1:27" ht="12.75">
      <c r="A7" s="138" t="s">
        <v>76</v>
      </c>
      <c r="B7" s="136"/>
      <c r="C7" s="157">
        <v>327641711</v>
      </c>
      <c r="D7" s="157"/>
      <c r="E7" s="158">
        <v>143416352</v>
      </c>
      <c r="F7" s="159">
        <v>143416352</v>
      </c>
      <c r="G7" s="159">
        <v>52910126</v>
      </c>
      <c r="H7" s="159">
        <v>40024811</v>
      </c>
      <c r="I7" s="159">
        <v>8687062</v>
      </c>
      <c r="J7" s="159">
        <v>101621999</v>
      </c>
      <c r="K7" s="159">
        <v>10097392</v>
      </c>
      <c r="L7" s="159"/>
      <c r="M7" s="159">
        <v>66173587</v>
      </c>
      <c r="N7" s="159">
        <v>76270979</v>
      </c>
      <c r="O7" s="159"/>
      <c r="P7" s="159"/>
      <c r="Q7" s="159"/>
      <c r="R7" s="159"/>
      <c r="S7" s="159"/>
      <c r="T7" s="159"/>
      <c r="U7" s="159"/>
      <c r="V7" s="159"/>
      <c r="W7" s="159">
        <v>177892978</v>
      </c>
      <c r="X7" s="159">
        <v>71708178</v>
      </c>
      <c r="Y7" s="159">
        <v>106184800</v>
      </c>
      <c r="Z7" s="141">
        <v>148.08</v>
      </c>
      <c r="AA7" s="157">
        <v>143416352</v>
      </c>
    </row>
    <row r="8" spans="1:27" ht="12.75">
      <c r="A8" s="138" t="s">
        <v>77</v>
      </c>
      <c r="B8" s="136"/>
      <c r="C8" s="155"/>
      <c r="D8" s="155"/>
      <c r="E8" s="156">
        <v>5229520</v>
      </c>
      <c r="F8" s="60">
        <v>5229520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>
        <v>5229520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20558003</v>
      </c>
      <c r="F9" s="100">
        <f t="shared" si="1"/>
        <v>20558003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6386454</v>
      </c>
      <c r="Y9" s="100">
        <f t="shared" si="1"/>
        <v>-6386454</v>
      </c>
      <c r="Z9" s="137">
        <f>+IF(X9&lt;&gt;0,+(Y9/X9)*100,0)</f>
        <v>-100</v>
      </c>
      <c r="AA9" s="153">
        <f>SUM(AA10:AA14)</f>
        <v>20558003</v>
      </c>
    </row>
    <row r="10" spans="1:27" ht="12.75">
      <c r="A10" s="138" t="s">
        <v>79</v>
      </c>
      <c r="B10" s="136"/>
      <c r="C10" s="155"/>
      <c r="D10" s="155"/>
      <c r="E10" s="156">
        <v>9359800</v>
      </c>
      <c r="F10" s="60">
        <v>9359800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4529898</v>
      </c>
      <c r="Y10" s="60">
        <v>-4529898</v>
      </c>
      <c r="Z10" s="140">
        <v>-100</v>
      </c>
      <c r="AA10" s="155">
        <v>9359800</v>
      </c>
    </row>
    <row r="11" spans="1:27" ht="12.75">
      <c r="A11" s="138" t="s">
        <v>80</v>
      </c>
      <c r="B11" s="136"/>
      <c r="C11" s="155"/>
      <c r="D11" s="155"/>
      <c r="E11" s="156">
        <v>1035922</v>
      </c>
      <c r="F11" s="60">
        <v>1035922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164124</v>
      </c>
      <c r="Y11" s="60">
        <v>-164124</v>
      </c>
      <c r="Z11" s="140">
        <v>-100</v>
      </c>
      <c r="AA11" s="155">
        <v>1035922</v>
      </c>
    </row>
    <row r="12" spans="1:27" ht="12.75">
      <c r="A12" s="138" t="s">
        <v>81</v>
      </c>
      <c r="B12" s="136"/>
      <c r="C12" s="155"/>
      <c r="D12" s="155"/>
      <c r="E12" s="156">
        <v>10162281</v>
      </c>
      <c r="F12" s="60">
        <v>10162281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1236492</v>
      </c>
      <c r="Y12" s="60">
        <v>-1236492</v>
      </c>
      <c r="Z12" s="140">
        <v>-100</v>
      </c>
      <c r="AA12" s="155">
        <v>10162281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455940</v>
      </c>
      <c r="Y13" s="60">
        <v>-455940</v>
      </c>
      <c r="Z13" s="140">
        <v>-100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48994109</v>
      </c>
      <c r="F15" s="100">
        <f t="shared" si="2"/>
        <v>48994109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21121992</v>
      </c>
      <c r="Y15" s="100">
        <f t="shared" si="2"/>
        <v>-21121992</v>
      </c>
      <c r="Z15" s="137">
        <f>+IF(X15&lt;&gt;0,+(Y15/X15)*100,0)</f>
        <v>-100</v>
      </c>
      <c r="AA15" s="153">
        <f>SUM(AA16:AA18)</f>
        <v>48994109</v>
      </c>
    </row>
    <row r="16" spans="1:27" ht="12.75">
      <c r="A16" s="138" t="s">
        <v>85</v>
      </c>
      <c r="B16" s="136"/>
      <c r="C16" s="155"/>
      <c r="D16" s="155"/>
      <c r="E16" s="156">
        <v>2452109</v>
      </c>
      <c r="F16" s="60">
        <v>2452109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753870</v>
      </c>
      <c r="Y16" s="60">
        <v>-753870</v>
      </c>
      <c r="Z16" s="140">
        <v>-100</v>
      </c>
      <c r="AA16" s="155">
        <v>2452109</v>
      </c>
    </row>
    <row r="17" spans="1:27" ht="12.75">
      <c r="A17" s="138" t="s">
        <v>86</v>
      </c>
      <c r="B17" s="136"/>
      <c r="C17" s="155"/>
      <c r="D17" s="155"/>
      <c r="E17" s="156">
        <v>46542000</v>
      </c>
      <c r="F17" s="60">
        <v>46542000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20368122</v>
      </c>
      <c r="Y17" s="60">
        <v>-20368122</v>
      </c>
      <c r="Z17" s="140">
        <v>-100</v>
      </c>
      <c r="AA17" s="155">
        <v>46542000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9263013</v>
      </c>
      <c r="F19" s="100">
        <f t="shared" si="3"/>
        <v>9263013</v>
      </c>
      <c r="G19" s="100">
        <f t="shared" si="3"/>
        <v>0</v>
      </c>
      <c r="H19" s="100">
        <f t="shared" si="3"/>
        <v>695392</v>
      </c>
      <c r="I19" s="100">
        <f t="shared" si="3"/>
        <v>663436</v>
      </c>
      <c r="J19" s="100">
        <f t="shared" si="3"/>
        <v>1358828</v>
      </c>
      <c r="K19" s="100">
        <f t="shared" si="3"/>
        <v>551344</v>
      </c>
      <c r="L19" s="100">
        <f t="shared" si="3"/>
        <v>0</v>
      </c>
      <c r="M19" s="100">
        <f t="shared" si="3"/>
        <v>0</v>
      </c>
      <c r="N19" s="100">
        <f t="shared" si="3"/>
        <v>551344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1910172</v>
      </c>
      <c r="X19" s="100">
        <f t="shared" si="3"/>
        <v>4935066</v>
      </c>
      <c r="Y19" s="100">
        <f t="shared" si="3"/>
        <v>-3024894</v>
      </c>
      <c r="Z19" s="137">
        <f>+IF(X19&lt;&gt;0,+(Y19/X19)*100,0)</f>
        <v>-61.29389151026552</v>
      </c>
      <c r="AA19" s="153">
        <f>SUM(AA20:AA23)</f>
        <v>9263013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>
        <v>882</v>
      </c>
      <c r="F22" s="159">
        <v>882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>
        <v>882</v>
      </c>
    </row>
    <row r="23" spans="1:27" ht="12.75">
      <c r="A23" s="138" t="s">
        <v>92</v>
      </c>
      <c r="B23" s="136"/>
      <c r="C23" s="155"/>
      <c r="D23" s="155"/>
      <c r="E23" s="156">
        <v>9262131</v>
      </c>
      <c r="F23" s="60">
        <v>9262131</v>
      </c>
      <c r="G23" s="60"/>
      <c r="H23" s="60">
        <v>695392</v>
      </c>
      <c r="I23" s="60">
        <v>663436</v>
      </c>
      <c r="J23" s="60">
        <v>1358828</v>
      </c>
      <c r="K23" s="60">
        <v>551344</v>
      </c>
      <c r="L23" s="60"/>
      <c r="M23" s="60"/>
      <c r="N23" s="60">
        <v>551344</v>
      </c>
      <c r="O23" s="60"/>
      <c r="P23" s="60"/>
      <c r="Q23" s="60"/>
      <c r="R23" s="60"/>
      <c r="S23" s="60"/>
      <c r="T23" s="60"/>
      <c r="U23" s="60"/>
      <c r="V23" s="60"/>
      <c r="W23" s="60">
        <v>1910172</v>
      </c>
      <c r="X23" s="60">
        <v>4935066</v>
      </c>
      <c r="Y23" s="60">
        <v>-3024894</v>
      </c>
      <c r="Z23" s="140">
        <v>-61.29</v>
      </c>
      <c r="AA23" s="155">
        <v>9262131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327641711</v>
      </c>
      <c r="D25" s="168">
        <f>+D5+D9+D15+D19+D24</f>
        <v>0</v>
      </c>
      <c r="E25" s="169">
        <f t="shared" si="4"/>
        <v>347314305</v>
      </c>
      <c r="F25" s="73">
        <f t="shared" si="4"/>
        <v>347314305</v>
      </c>
      <c r="G25" s="73">
        <f t="shared" si="4"/>
        <v>52910126</v>
      </c>
      <c r="H25" s="73">
        <f t="shared" si="4"/>
        <v>40720203</v>
      </c>
      <c r="I25" s="73">
        <f t="shared" si="4"/>
        <v>9350498</v>
      </c>
      <c r="J25" s="73">
        <f t="shared" si="4"/>
        <v>102980827</v>
      </c>
      <c r="K25" s="73">
        <f t="shared" si="4"/>
        <v>10648736</v>
      </c>
      <c r="L25" s="73">
        <f t="shared" si="4"/>
        <v>0</v>
      </c>
      <c r="M25" s="73">
        <f t="shared" si="4"/>
        <v>66173587</v>
      </c>
      <c r="N25" s="73">
        <f t="shared" si="4"/>
        <v>76822323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179803150</v>
      </c>
      <c r="X25" s="73">
        <f t="shared" si="4"/>
        <v>163131900</v>
      </c>
      <c r="Y25" s="73">
        <f t="shared" si="4"/>
        <v>16671250</v>
      </c>
      <c r="Z25" s="170">
        <f>+IF(X25&lt;&gt;0,+(Y25/X25)*100,0)</f>
        <v>10.219491098920566</v>
      </c>
      <c r="AA25" s="168">
        <f>+AA5+AA9+AA15+AA19+AA24</f>
        <v>347314305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258992455</v>
      </c>
      <c r="D28" s="153">
        <f>SUM(D29:D31)</f>
        <v>0</v>
      </c>
      <c r="E28" s="154">
        <f t="shared" si="5"/>
        <v>114058957</v>
      </c>
      <c r="F28" s="100">
        <f t="shared" si="5"/>
        <v>114058957</v>
      </c>
      <c r="G28" s="100">
        <f t="shared" si="5"/>
        <v>9222657</v>
      </c>
      <c r="H28" s="100">
        <f t="shared" si="5"/>
        <v>20282886</v>
      </c>
      <c r="I28" s="100">
        <f t="shared" si="5"/>
        <v>19740547</v>
      </c>
      <c r="J28" s="100">
        <f t="shared" si="5"/>
        <v>49246090</v>
      </c>
      <c r="K28" s="100">
        <f t="shared" si="5"/>
        <v>21175008</v>
      </c>
      <c r="L28" s="100">
        <f t="shared" si="5"/>
        <v>0</v>
      </c>
      <c r="M28" s="100">
        <f t="shared" si="5"/>
        <v>85642273</v>
      </c>
      <c r="N28" s="100">
        <f t="shared" si="5"/>
        <v>106817281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156063371</v>
      </c>
      <c r="X28" s="100">
        <f t="shared" si="5"/>
        <v>58244502</v>
      </c>
      <c r="Y28" s="100">
        <f t="shared" si="5"/>
        <v>97818869</v>
      </c>
      <c r="Z28" s="137">
        <f>+IF(X28&lt;&gt;0,+(Y28/X28)*100,0)</f>
        <v>167.94524056536702</v>
      </c>
      <c r="AA28" s="153">
        <f>SUM(AA29:AA31)</f>
        <v>114058957</v>
      </c>
    </row>
    <row r="29" spans="1:27" ht="12.75">
      <c r="A29" s="138" t="s">
        <v>75</v>
      </c>
      <c r="B29" s="136"/>
      <c r="C29" s="155">
        <v>13530312</v>
      </c>
      <c r="D29" s="155"/>
      <c r="E29" s="156">
        <v>49074952</v>
      </c>
      <c r="F29" s="60">
        <v>49074952</v>
      </c>
      <c r="G29" s="60">
        <v>1153552</v>
      </c>
      <c r="H29" s="60">
        <v>1153854</v>
      </c>
      <c r="I29" s="60">
        <v>1143966</v>
      </c>
      <c r="J29" s="60">
        <v>3451372</v>
      </c>
      <c r="K29" s="60">
        <v>1176862</v>
      </c>
      <c r="L29" s="60"/>
      <c r="M29" s="60">
        <v>2325968</v>
      </c>
      <c r="N29" s="60">
        <v>3502830</v>
      </c>
      <c r="O29" s="60"/>
      <c r="P29" s="60"/>
      <c r="Q29" s="60"/>
      <c r="R29" s="60"/>
      <c r="S29" s="60"/>
      <c r="T29" s="60"/>
      <c r="U29" s="60"/>
      <c r="V29" s="60"/>
      <c r="W29" s="60">
        <v>6954202</v>
      </c>
      <c r="X29" s="60">
        <v>19675500</v>
      </c>
      <c r="Y29" s="60">
        <v>-12721298</v>
      </c>
      <c r="Z29" s="140">
        <v>-64.66</v>
      </c>
      <c r="AA29" s="155">
        <v>49074952</v>
      </c>
    </row>
    <row r="30" spans="1:27" ht="12.75">
      <c r="A30" s="138" t="s">
        <v>76</v>
      </c>
      <c r="B30" s="136"/>
      <c r="C30" s="157">
        <v>245462143</v>
      </c>
      <c r="D30" s="157"/>
      <c r="E30" s="158">
        <v>34151943</v>
      </c>
      <c r="F30" s="159">
        <v>34151943</v>
      </c>
      <c r="G30" s="159">
        <v>8069105</v>
      </c>
      <c r="H30" s="159">
        <v>19129032</v>
      </c>
      <c r="I30" s="159">
        <v>18596581</v>
      </c>
      <c r="J30" s="159">
        <v>45794718</v>
      </c>
      <c r="K30" s="159">
        <v>19998146</v>
      </c>
      <c r="L30" s="159"/>
      <c r="M30" s="159">
        <v>83316305</v>
      </c>
      <c r="N30" s="159">
        <v>103314451</v>
      </c>
      <c r="O30" s="159"/>
      <c r="P30" s="159"/>
      <c r="Q30" s="159"/>
      <c r="R30" s="159"/>
      <c r="S30" s="159"/>
      <c r="T30" s="159"/>
      <c r="U30" s="159"/>
      <c r="V30" s="159"/>
      <c r="W30" s="159">
        <v>149109169</v>
      </c>
      <c r="X30" s="159">
        <v>37777500</v>
      </c>
      <c r="Y30" s="159">
        <v>111331669</v>
      </c>
      <c r="Z30" s="141">
        <v>294.7</v>
      </c>
      <c r="AA30" s="157">
        <v>34151943</v>
      </c>
    </row>
    <row r="31" spans="1:27" ht="12.75">
      <c r="A31" s="138" t="s">
        <v>77</v>
      </c>
      <c r="B31" s="136"/>
      <c r="C31" s="155"/>
      <c r="D31" s="155"/>
      <c r="E31" s="156">
        <v>30832062</v>
      </c>
      <c r="F31" s="60">
        <v>30832062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791502</v>
      </c>
      <c r="Y31" s="60">
        <v>-791502</v>
      </c>
      <c r="Z31" s="140">
        <v>-100</v>
      </c>
      <c r="AA31" s="155">
        <v>30832062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77595122</v>
      </c>
      <c r="F32" s="100">
        <f t="shared" si="6"/>
        <v>77595122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21019500</v>
      </c>
      <c r="Y32" s="100">
        <f t="shared" si="6"/>
        <v>-21019500</v>
      </c>
      <c r="Z32" s="137">
        <f>+IF(X32&lt;&gt;0,+(Y32/X32)*100,0)</f>
        <v>-100</v>
      </c>
      <c r="AA32" s="153">
        <f>SUM(AA33:AA37)</f>
        <v>77595122</v>
      </c>
    </row>
    <row r="33" spans="1:27" ht="12.75">
      <c r="A33" s="138" t="s">
        <v>79</v>
      </c>
      <c r="B33" s="136"/>
      <c r="C33" s="155"/>
      <c r="D33" s="155"/>
      <c r="E33" s="156">
        <v>19924633</v>
      </c>
      <c r="F33" s="60">
        <v>19924633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907500</v>
      </c>
      <c r="Y33" s="60">
        <v>-907500</v>
      </c>
      <c r="Z33" s="140">
        <v>-100</v>
      </c>
      <c r="AA33" s="155">
        <v>19924633</v>
      </c>
    </row>
    <row r="34" spans="1:27" ht="12.75">
      <c r="A34" s="138" t="s">
        <v>80</v>
      </c>
      <c r="B34" s="136"/>
      <c r="C34" s="155"/>
      <c r="D34" s="155"/>
      <c r="E34" s="156">
        <v>32555670</v>
      </c>
      <c r="F34" s="60">
        <v>32555670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15204498</v>
      </c>
      <c r="Y34" s="60">
        <v>-15204498</v>
      </c>
      <c r="Z34" s="140">
        <v>-100</v>
      </c>
      <c r="AA34" s="155">
        <v>32555670</v>
      </c>
    </row>
    <row r="35" spans="1:27" ht="12.75">
      <c r="A35" s="138" t="s">
        <v>81</v>
      </c>
      <c r="B35" s="136"/>
      <c r="C35" s="155"/>
      <c r="D35" s="155"/>
      <c r="E35" s="156">
        <v>22107440</v>
      </c>
      <c r="F35" s="60">
        <v>22107440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2817000</v>
      </c>
      <c r="Y35" s="60">
        <v>-2817000</v>
      </c>
      <c r="Z35" s="140">
        <v>-100</v>
      </c>
      <c r="AA35" s="155">
        <v>22107440</v>
      </c>
    </row>
    <row r="36" spans="1:27" ht="12.75">
      <c r="A36" s="138" t="s">
        <v>82</v>
      </c>
      <c r="B36" s="136"/>
      <c r="C36" s="155"/>
      <c r="D36" s="155"/>
      <c r="E36" s="156">
        <v>2836229</v>
      </c>
      <c r="F36" s="60">
        <v>2836229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2005002</v>
      </c>
      <c r="Y36" s="60">
        <v>-2005002</v>
      </c>
      <c r="Z36" s="140">
        <v>-100</v>
      </c>
      <c r="AA36" s="155">
        <v>2836229</v>
      </c>
    </row>
    <row r="37" spans="1:27" ht="12.75">
      <c r="A37" s="138" t="s">
        <v>83</v>
      </c>
      <c r="B37" s="136"/>
      <c r="C37" s="157"/>
      <c r="D37" s="157"/>
      <c r="E37" s="158">
        <v>171150</v>
      </c>
      <c r="F37" s="159">
        <v>171150</v>
      </c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85500</v>
      </c>
      <c r="Y37" s="159">
        <v>-85500</v>
      </c>
      <c r="Z37" s="141">
        <v>-100</v>
      </c>
      <c r="AA37" s="157">
        <v>171150</v>
      </c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92868305</v>
      </c>
      <c r="F38" s="100">
        <f t="shared" si="7"/>
        <v>92868305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52351002</v>
      </c>
      <c r="Y38" s="100">
        <f t="shared" si="7"/>
        <v>-52351002</v>
      </c>
      <c r="Z38" s="137">
        <f>+IF(X38&lt;&gt;0,+(Y38/X38)*100,0)</f>
        <v>-100</v>
      </c>
      <c r="AA38" s="153">
        <f>SUM(AA39:AA41)</f>
        <v>92868305</v>
      </c>
    </row>
    <row r="39" spans="1:27" ht="12.75">
      <c r="A39" s="138" t="s">
        <v>85</v>
      </c>
      <c r="B39" s="136"/>
      <c r="C39" s="155"/>
      <c r="D39" s="155"/>
      <c r="E39" s="156">
        <v>10507910</v>
      </c>
      <c r="F39" s="60">
        <v>10507910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6932502</v>
      </c>
      <c r="Y39" s="60">
        <v>-6932502</v>
      </c>
      <c r="Z39" s="140">
        <v>-100</v>
      </c>
      <c r="AA39" s="155">
        <v>10507910</v>
      </c>
    </row>
    <row r="40" spans="1:27" ht="12.75">
      <c r="A40" s="138" t="s">
        <v>86</v>
      </c>
      <c r="B40" s="136"/>
      <c r="C40" s="155"/>
      <c r="D40" s="155"/>
      <c r="E40" s="156">
        <v>79520321</v>
      </c>
      <c r="F40" s="60">
        <v>79520321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44509500</v>
      </c>
      <c r="Y40" s="60">
        <v>-44509500</v>
      </c>
      <c r="Z40" s="140">
        <v>-100</v>
      </c>
      <c r="AA40" s="155">
        <v>79520321</v>
      </c>
    </row>
    <row r="41" spans="1:27" ht="12.75">
      <c r="A41" s="138" t="s">
        <v>87</v>
      </c>
      <c r="B41" s="136"/>
      <c r="C41" s="155"/>
      <c r="D41" s="155"/>
      <c r="E41" s="156">
        <v>2840074</v>
      </c>
      <c r="F41" s="60">
        <v>2840074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>
        <v>909000</v>
      </c>
      <c r="Y41" s="60">
        <v>-909000</v>
      </c>
      <c r="Z41" s="140">
        <v>-100</v>
      </c>
      <c r="AA41" s="155">
        <v>2840074</v>
      </c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12306328</v>
      </c>
      <c r="F42" s="100">
        <f t="shared" si="8"/>
        <v>12306328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7379502</v>
      </c>
      <c r="Y42" s="100">
        <f t="shared" si="8"/>
        <v>-7379502</v>
      </c>
      <c r="Z42" s="137">
        <f>+IF(X42&lt;&gt;0,+(Y42/X42)*100,0)</f>
        <v>-100</v>
      </c>
      <c r="AA42" s="153">
        <f>SUM(AA43:AA46)</f>
        <v>12306328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>
        <v>3414656</v>
      </c>
      <c r="F45" s="159">
        <v>3414656</v>
      </c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>
        <v>3414656</v>
      </c>
    </row>
    <row r="46" spans="1:27" ht="12.75">
      <c r="A46" s="138" t="s">
        <v>92</v>
      </c>
      <c r="B46" s="136"/>
      <c r="C46" s="155"/>
      <c r="D46" s="155"/>
      <c r="E46" s="156">
        <v>8891672</v>
      </c>
      <c r="F46" s="60">
        <v>8891672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7379502</v>
      </c>
      <c r="Y46" s="60">
        <v>-7379502</v>
      </c>
      <c r="Z46" s="140">
        <v>-100</v>
      </c>
      <c r="AA46" s="155">
        <v>8891672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258992455</v>
      </c>
      <c r="D48" s="168">
        <f>+D28+D32+D38+D42+D47</f>
        <v>0</v>
      </c>
      <c r="E48" s="169">
        <f t="shared" si="9"/>
        <v>296828712</v>
      </c>
      <c r="F48" s="73">
        <f t="shared" si="9"/>
        <v>296828712</v>
      </c>
      <c r="G48" s="73">
        <f t="shared" si="9"/>
        <v>9222657</v>
      </c>
      <c r="H48" s="73">
        <f t="shared" si="9"/>
        <v>20282886</v>
      </c>
      <c r="I48" s="73">
        <f t="shared" si="9"/>
        <v>19740547</v>
      </c>
      <c r="J48" s="73">
        <f t="shared" si="9"/>
        <v>49246090</v>
      </c>
      <c r="K48" s="73">
        <f t="shared" si="9"/>
        <v>21175008</v>
      </c>
      <c r="L48" s="73">
        <f t="shared" si="9"/>
        <v>0</v>
      </c>
      <c r="M48" s="73">
        <f t="shared" si="9"/>
        <v>85642273</v>
      </c>
      <c r="N48" s="73">
        <f t="shared" si="9"/>
        <v>106817281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156063371</v>
      </c>
      <c r="X48" s="73">
        <f t="shared" si="9"/>
        <v>138994506</v>
      </c>
      <c r="Y48" s="73">
        <f t="shared" si="9"/>
        <v>17068865</v>
      </c>
      <c r="Z48" s="170">
        <f>+IF(X48&lt;&gt;0,+(Y48/X48)*100,0)</f>
        <v>12.280244371673223</v>
      </c>
      <c r="AA48" s="168">
        <f>+AA28+AA32+AA38+AA42+AA47</f>
        <v>296828712</v>
      </c>
    </row>
    <row r="49" spans="1:27" ht="12.75">
      <c r="A49" s="148" t="s">
        <v>49</v>
      </c>
      <c r="B49" s="149"/>
      <c r="C49" s="171">
        <f aca="true" t="shared" si="10" ref="C49:Y49">+C25-C48</f>
        <v>68649256</v>
      </c>
      <c r="D49" s="171">
        <f>+D25-D48</f>
        <v>0</v>
      </c>
      <c r="E49" s="172">
        <f t="shared" si="10"/>
        <v>50485593</v>
      </c>
      <c r="F49" s="173">
        <f t="shared" si="10"/>
        <v>50485593</v>
      </c>
      <c r="G49" s="173">
        <f t="shared" si="10"/>
        <v>43687469</v>
      </c>
      <c r="H49" s="173">
        <f t="shared" si="10"/>
        <v>20437317</v>
      </c>
      <c r="I49" s="173">
        <f t="shared" si="10"/>
        <v>-10390049</v>
      </c>
      <c r="J49" s="173">
        <f t="shared" si="10"/>
        <v>53734737</v>
      </c>
      <c r="K49" s="173">
        <f t="shared" si="10"/>
        <v>-10526272</v>
      </c>
      <c r="L49" s="173">
        <f t="shared" si="10"/>
        <v>0</v>
      </c>
      <c r="M49" s="173">
        <f t="shared" si="10"/>
        <v>-19468686</v>
      </c>
      <c r="N49" s="173">
        <f t="shared" si="10"/>
        <v>-29994958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23739779</v>
      </c>
      <c r="X49" s="173">
        <f>IF(F25=F48,0,X25-X48)</f>
        <v>24137394</v>
      </c>
      <c r="Y49" s="173">
        <f t="shared" si="10"/>
        <v>-397615</v>
      </c>
      <c r="Z49" s="174">
        <f>+IF(X49&lt;&gt;0,+(Y49/X49)*100,0)</f>
        <v>-1.6472987929020009</v>
      </c>
      <c r="AA49" s="171">
        <f>+AA25-AA48</f>
        <v>50485593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89864923</v>
      </c>
      <c r="D5" s="155">
        <v>0</v>
      </c>
      <c r="E5" s="156">
        <v>91849078</v>
      </c>
      <c r="F5" s="60">
        <v>91849078</v>
      </c>
      <c r="G5" s="60">
        <v>7628066</v>
      </c>
      <c r="H5" s="60">
        <v>27664682</v>
      </c>
      <c r="I5" s="60">
        <v>5699889</v>
      </c>
      <c r="J5" s="60">
        <v>40992637</v>
      </c>
      <c r="K5" s="60">
        <v>5109063</v>
      </c>
      <c r="L5" s="60">
        <v>0</v>
      </c>
      <c r="M5" s="60">
        <v>11532895</v>
      </c>
      <c r="N5" s="60">
        <v>16641958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57634595</v>
      </c>
      <c r="X5" s="60">
        <v>45924540</v>
      </c>
      <c r="Y5" s="60">
        <v>11710055</v>
      </c>
      <c r="Z5" s="140">
        <v>25.5</v>
      </c>
      <c r="AA5" s="155">
        <v>91849078</v>
      </c>
    </row>
    <row r="6" spans="1:27" ht="12.75">
      <c r="A6" s="181" t="s">
        <v>102</v>
      </c>
      <c r="B6" s="182"/>
      <c r="C6" s="155">
        <v>5788247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9151881</v>
      </c>
      <c r="F10" s="54">
        <v>9151881</v>
      </c>
      <c r="G10" s="54">
        <v>0</v>
      </c>
      <c r="H10" s="54">
        <v>695392</v>
      </c>
      <c r="I10" s="54">
        <v>663436</v>
      </c>
      <c r="J10" s="54">
        <v>1358828</v>
      </c>
      <c r="K10" s="54">
        <v>551344</v>
      </c>
      <c r="L10" s="54">
        <v>0</v>
      </c>
      <c r="M10" s="54">
        <v>0</v>
      </c>
      <c r="N10" s="54">
        <v>551344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1910172</v>
      </c>
      <c r="X10" s="54">
        <v>4610658</v>
      </c>
      <c r="Y10" s="54">
        <v>-2700486</v>
      </c>
      <c r="Z10" s="184">
        <v>-58.57</v>
      </c>
      <c r="AA10" s="130">
        <v>9151881</v>
      </c>
    </row>
    <row r="11" spans="1:27" ht="12.75">
      <c r="A11" s="183" t="s">
        <v>107</v>
      </c>
      <c r="B11" s="185"/>
      <c r="C11" s="155">
        <v>9448460</v>
      </c>
      <c r="D11" s="155">
        <v>0</v>
      </c>
      <c r="E11" s="156">
        <v>0</v>
      </c>
      <c r="F11" s="60">
        <v>0</v>
      </c>
      <c r="G11" s="60">
        <v>2127396</v>
      </c>
      <c r="H11" s="60">
        <v>0</v>
      </c>
      <c r="I11" s="60">
        <v>0</v>
      </c>
      <c r="J11" s="60">
        <v>2127396</v>
      </c>
      <c r="K11" s="60">
        <v>0</v>
      </c>
      <c r="L11" s="60">
        <v>0</v>
      </c>
      <c r="M11" s="60">
        <v>5297221</v>
      </c>
      <c r="N11" s="60">
        <v>5297221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7424617</v>
      </c>
      <c r="X11" s="60"/>
      <c r="Y11" s="60">
        <v>7424617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5640909</v>
      </c>
      <c r="D12" s="155">
        <v>0</v>
      </c>
      <c r="E12" s="156">
        <v>6058445</v>
      </c>
      <c r="F12" s="60">
        <v>6058445</v>
      </c>
      <c r="G12" s="60">
        <v>505168</v>
      </c>
      <c r="H12" s="60">
        <v>510352</v>
      </c>
      <c r="I12" s="60">
        <v>489875</v>
      </c>
      <c r="J12" s="60">
        <v>1505395</v>
      </c>
      <c r="K12" s="60">
        <v>510417</v>
      </c>
      <c r="L12" s="60">
        <v>0</v>
      </c>
      <c r="M12" s="60">
        <v>1045089</v>
      </c>
      <c r="N12" s="60">
        <v>1555506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3060901</v>
      </c>
      <c r="X12" s="60">
        <v>3029220</v>
      </c>
      <c r="Y12" s="60">
        <v>31681</v>
      </c>
      <c r="Z12" s="140">
        <v>1.05</v>
      </c>
      <c r="AA12" s="155">
        <v>6058445</v>
      </c>
    </row>
    <row r="13" spans="1:27" ht="12.75">
      <c r="A13" s="181" t="s">
        <v>109</v>
      </c>
      <c r="B13" s="185"/>
      <c r="C13" s="155">
        <v>12548252</v>
      </c>
      <c r="D13" s="155">
        <v>0</v>
      </c>
      <c r="E13" s="156">
        <v>12702900</v>
      </c>
      <c r="F13" s="60">
        <v>12702900</v>
      </c>
      <c r="G13" s="60">
        <v>937464</v>
      </c>
      <c r="H13" s="60">
        <v>1167127</v>
      </c>
      <c r="I13" s="60">
        <v>1032116</v>
      </c>
      <c r="J13" s="60">
        <v>3136707</v>
      </c>
      <c r="K13" s="60">
        <v>1307728</v>
      </c>
      <c r="L13" s="60">
        <v>0</v>
      </c>
      <c r="M13" s="60">
        <v>2609751</v>
      </c>
      <c r="N13" s="60">
        <v>3917479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7054186</v>
      </c>
      <c r="X13" s="60">
        <v>6351450</v>
      </c>
      <c r="Y13" s="60">
        <v>702736</v>
      </c>
      <c r="Z13" s="140">
        <v>11.06</v>
      </c>
      <c r="AA13" s="155">
        <v>12702900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3688362</v>
      </c>
      <c r="F14" s="60">
        <v>3688362</v>
      </c>
      <c r="G14" s="60">
        <v>0</v>
      </c>
      <c r="H14" s="60">
        <v>1439</v>
      </c>
      <c r="I14" s="60">
        <v>0</v>
      </c>
      <c r="J14" s="60">
        <v>1439</v>
      </c>
      <c r="K14" s="60">
        <v>108711</v>
      </c>
      <c r="L14" s="60">
        <v>0</v>
      </c>
      <c r="M14" s="60">
        <v>2882823</v>
      </c>
      <c r="N14" s="60">
        <v>2991534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2992973</v>
      </c>
      <c r="X14" s="60">
        <v>55734</v>
      </c>
      <c r="Y14" s="60">
        <v>2937239</v>
      </c>
      <c r="Z14" s="140">
        <v>5270.1</v>
      </c>
      <c r="AA14" s="155">
        <v>3688362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1452908</v>
      </c>
      <c r="D16" s="155">
        <v>0</v>
      </c>
      <c r="E16" s="156">
        <v>1675812</v>
      </c>
      <c r="F16" s="60">
        <v>1675812</v>
      </c>
      <c r="G16" s="60">
        <v>12721</v>
      </c>
      <c r="H16" s="60">
        <v>593502</v>
      </c>
      <c r="I16" s="60">
        <v>543462</v>
      </c>
      <c r="J16" s="60">
        <v>1149685</v>
      </c>
      <c r="K16" s="60">
        <v>897824</v>
      </c>
      <c r="L16" s="60">
        <v>0</v>
      </c>
      <c r="M16" s="60">
        <v>-1883358</v>
      </c>
      <c r="N16" s="60">
        <v>-985534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164151</v>
      </c>
      <c r="X16" s="60">
        <v>2591754</v>
      </c>
      <c r="Y16" s="60">
        <v>-2427603</v>
      </c>
      <c r="Z16" s="140">
        <v>-93.67</v>
      </c>
      <c r="AA16" s="155">
        <v>1675812</v>
      </c>
    </row>
    <row r="17" spans="1:27" ht="12.75">
      <c r="A17" s="181" t="s">
        <v>113</v>
      </c>
      <c r="B17" s="185"/>
      <c r="C17" s="155">
        <v>8282495</v>
      </c>
      <c r="D17" s="155">
        <v>0</v>
      </c>
      <c r="E17" s="156">
        <v>8724560</v>
      </c>
      <c r="F17" s="60">
        <v>8724560</v>
      </c>
      <c r="G17" s="60">
        <v>670086</v>
      </c>
      <c r="H17" s="60">
        <v>708871</v>
      </c>
      <c r="I17" s="60">
        <v>590168</v>
      </c>
      <c r="J17" s="60">
        <v>1969125</v>
      </c>
      <c r="K17" s="60">
        <v>779134</v>
      </c>
      <c r="L17" s="60">
        <v>0</v>
      </c>
      <c r="M17" s="60">
        <v>1217870</v>
      </c>
      <c r="N17" s="60">
        <v>1997004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3966129</v>
      </c>
      <c r="X17" s="60">
        <v>4654560</v>
      </c>
      <c r="Y17" s="60">
        <v>-688431</v>
      </c>
      <c r="Z17" s="140">
        <v>-14.79</v>
      </c>
      <c r="AA17" s="155">
        <v>8724560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140585606</v>
      </c>
      <c r="D19" s="155">
        <v>0</v>
      </c>
      <c r="E19" s="156">
        <v>127911972</v>
      </c>
      <c r="F19" s="60">
        <v>127911972</v>
      </c>
      <c r="G19" s="60">
        <v>40623315</v>
      </c>
      <c r="H19" s="60">
        <v>265217</v>
      </c>
      <c r="I19" s="60">
        <v>0</v>
      </c>
      <c r="J19" s="60">
        <v>40888532</v>
      </c>
      <c r="K19" s="60">
        <v>1000000</v>
      </c>
      <c r="L19" s="60">
        <v>0</v>
      </c>
      <c r="M19" s="60">
        <v>37124478</v>
      </c>
      <c r="N19" s="60">
        <v>38124478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79013010</v>
      </c>
      <c r="X19" s="60">
        <v>81400000</v>
      </c>
      <c r="Y19" s="60">
        <v>-2386990</v>
      </c>
      <c r="Z19" s="140">
        <v>-2.93</v>
      </c>
      <c r="AA19" s="155">
        <v>127911972</v>
      </c>
    </row>
    <row r="20" spans="1:27" ht="12.75">
      <c r="A20" s="181" t="s">
        <v>35</v>
      </c>
      <c r="B20" s="185"/>
      <c r="C20" s="155">
        <v>3160649</v>
      </c>
      <c r="D20" s="155">
        <v>0</v>
      </c>
      <c r="E20" s="156">
        <v>35066487</v>
      </c>
      <c r="F20" s="54">
        <v>35066487</v>
      </c>
      <c r="G20" s="54">
        <v>405910</v>
      </c>
      <c r="H20" s="54">
        <v>335936</v>
      </c>
      <c r="I20" s="54">
        <v>331552</v>
      </c>
      <c r="J20" s="54">
        <v>1073398</v>
      </c>
      <c r="K20" s="54">
        <v>0</v>
      </c>
      <c r="L20" s="54">
        <v>0</v>
      </c>
      <c r="M20" s="54">
        <v>1057486</v>
      </c>
      <c r="N20" s="54">
        <v>1057486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2130884</v>
      </c>
      <c r="X20" s="54">
        <v>17155746</v>
      </c>
      <c r="Y20" s="54">
        <v>-15024862</v>
      </c>
      <c r="Z20" s="184">
        <v>-87.58</v>
      </c>
      <c r="AA20" s="130">
        <v>35066487</v>
      </c>
    </row>
    <row r="21" spans="1:27" ht="12.75">
      <c r="A21" s="181" t="s">
        <v>115</v>
      </c>
      <c r="B21" s="185"/>
      <c r="C21" s="155">
        <v>481457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277253906</v>
      </c>
      <c r="D22" s="188">
        <f>SUM(D5:D21)</f>
        <v>0</v>
      </c>
      <c r="E22" s="189">
        <f t="shared" si="0"/>
        <v>296829497</v>
      </c>
      <c r="F22" s="190">
        <f t="shared" si="0"/>
        <v>296829497</v>
      </c>
      <c r="G22" s="190">
        <f t="shared" si="0"/>
        <v>52910126</v>
      </c>
      <c r="H22" s="190">
        <f t="shared" si="0"/>
        <v>31942518</v>
      </c>
      <c r="I22" s="190">
        <f t="shared" si="0"/>
        <v>9350498</v>
      </c>
      <c r="J22" s="190">
        <f t="shared" si="0"/>
        <v>94203142</v>
      </c>
      <c r="K22" s="190">
        <f t="shared" si="0"/>
        <v>10264221</v>
      </c>
      <c r="L22" s="190">
        <f t="shared" si="0"/>
        <v>0</v>
      </c>
      <c r="M22" s="190">
        <f t="shared" si="0"/>
        <v>60884255</v>
      </c>
      <c r="N22" s="190">
        <f t="shared" si="0"/>
        <v>71148476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165351618</v>
      </c>
      <c r="X22" s="190">
        <f t="shared" si="0"/>
        <v>165773662</v>
      </c>
      <c r="Y22" s="190">
        <f t="shared" si="0"/>
        <v>-422044</v>
      </c>
      <c r="Z22" s="191">
        <f>+IF(X22&lt;&gt;0,+(Y22/X22)*100,0)</f>
        <v>-0.25459050304384295</v>
      </c>
      <c r="AA22" s="188">
        <f>SUM(AA5:AA21)</f>
        <v>296829497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84577680</v>
      </c>
      <c r="D25" s="155">
        <v>0</v>
      </c>
      <c r="E25" s="156">
        <v>115747482</v>
      </c>
      <c r="F25" s="60">
        <v>115747482</v>
      </c>
      <c r="G25" s="60">
        <v>6801761</v>
      </c>
      <c r="H25" s="60">
        <v>7274382</v>
      </c>
      <c r="I25" s="60">
        <v>7151334</v>
      </c>
      <c r="J25" s="60">
        <v>21227477</v>
      </c>
      <c r="K25" s="60">
        <v>7651342</v>
      </c>
      <c r="L25" s="60">
        <v>0</v>
      </c>
      <c r="M25" s="60">
        <v>20442817</v>
      </c>
      <c r="N25" s="60">
        <v>28094159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49321636</v>
      </c>
      <c r="X25" s="60">
        <v>58744326</v>
      </c>
      <c r="Y25" s="60">
        <v>-9422690</v>
      </c>
      <c r="Z25" s="140">
        <v>-16.04</v>
      </c>
      <c r="AA25" s="155">
        <v>115747482</v>
      </c>
    </row>
    <row r="26" spans="1:27" ht="12.75">
      <c r="A26" s="183" t="s">
        <v>38</v>
      </c>
      <c r="B26" s="182"/>
      <c r="C26" s="155">
        <v>13530312</v>
      </c>
      <c r="D26" s="155">
        <v>0</v>
      </c>
      <c r="E26" s="156">
        <v>15569487</v>
      </c>
      <c r="F26" s="60">
        <v>15569487</v>
      </c>
      <c r="G26" s="60">
        <v>1153552</v>
      </c>
      <c r="H26" s="60">
        <v>1153854</v>
      </c>
      <c r="I26" s="60">
        <v>1143966</v>
      </c>
      <c r="J26" s="60">
        <v>3451372</v>
      </c>
      <c r="K26" s="60">
        <v>1176862</v>
      </c>
      <c r="L26" s="60">
        <v>0</v>
      </c>
      <c r="M26" s="60">
        <v>2325968</v>
      </c>
      <c r="N26" s="60">
        <v>3502830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6954202</v>
      </c>
      <c r="X26" s="60">
        <v>7184742</v>
      </c>
      <c r="Y26" s="60">
        <v>-230540</v>
      </c>
      <c r="Z26" s="140">
        <v>-3.21</v>
      </c>
      <c r="AA26" s="155">
        <v>15569487</v>
      </c>
    </row>
    <row r="27" spans="1:27" ht="12.75">
      <c r="A27" s="183" t="s">
        <v>118</v>
      </c>
      <c r="B27" s="182"/>
      <c r="C27" s="155">
        <v>3565734</v>
      </c>
      <c r="D27" s="155">
        <v>0</v>
      </c>
      <c r="E27" s="156">
        <v>1656900</v>
      </c>
      <c r="F27" s="60">
        <v>1656900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1656900</v>
      </c>
    </row>
    <row r="28" spans="1:27" ht="12.75">
      <c r="A28" s="183" t="s">
        <v>39</v>
      </c>
      <c r="B28" s="182"/>
      <c r="C28" s="155">
        <v>40088993</v>
      </c>
      <c r="D28" s="155">
        <v>0</v>
      </c>
      <c r="E28" s="156">
        <v>39000000</v>
      </c>
      <c r="F28" s="60">
        <v>39000000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19641000</v>
      </c>
      <c r="N28" s="60">
        <v>19641000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19641000</v>
      </c>
      <c r="X28" s="60">
        <v>19999998</v>
      </c>
      <c r="Y28" s="60">
        <v>-358998</v>
      </c>
      <c r="Z28" s="140">
        <v>-1.79</v>
      </c>
      <c r="AA28" s="155">
        <v>39000000</v>
      </c>
    </row>
    <row r="29" spans="1:27" ht="12.75">
      <c r="A29" s="183" t="s">
        <v>40</v>
      </c>
      <c r="B29" s="182"/>
      <c r="C29" s="155">
        <v>321448</v>
      </c>
      <c r="D29" s="155">
        <v>0</v>
      </c>
      <c r="E29" s="156">
        <v>927450</v>
      </c>
      <c r="F29" s="60">
        <v>927450</v>
      </c>
      <c r="G29" s="60">
        <v>19360</v>
      </c>
      <c r="H29" s="60">
        <v>23860</v>
      </c>
      <c r="I29" s="60">
        <v>15702</v>
      </c>
      <c r="J29" s="60">
        <v>58922</v>
      </c>
      <c r="K29" s="60">
        <v>17869</v>
      </c>
      <c r="L29" s="60">
        <v>0</v>
      </c>
      <c r="M29" s="60">
        <v>23745</v>
      </c>
      <c r="N29" s="60">
        <v>41614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100536</v>
      </c>
      <c r="X29" s="60">
        <v>462918</v>
      </c>
      <c r="Y29" s="60">
        <v>-362382</v>
      </c>
      <c r="Z29" s="140">
        <v>-78.28</v>
      </c>
      <c r="AA29" s="155">
        <v>927450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2241315</v>
      </c>
      <c r="F31" s="60">
        <v>2241315</v>
      </c>
      <c r="G31" s="60">
        <v>0</v>
      </c>
      <c r="H31" s="60">
        <v>439095</v>
      </c>
      <c r="I31" s="60">
        <v>203205</v>
      </c>
      <c r="J31" s="60">
        <v>642300</v>
      </c>
      <c r="K31" s="60">
        <v>846286</v>
      </c>
      <c r="L31" s="60">
        <v>0</v>
      </c>
      <c r="M31" s="60">
        <v>174769</v>
      </c>
      <c r="N31" s="60">
        <v>1021055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1663355</v>
      </c>
      <c r="X31" s="60">
        <v>540918</v>
      </c>
      <c r="Y31" s="60">
        <v>1122437</v>
      </c>
      <c r="Z31" s="140">
        <v>207.51</v>
      </c>
      <c r="AA31" s="155">
        <v>2241315</v>
      </c>
    </row>
    <row r="32" spans="1:27" ht="12.75">
      <c r="A32" s="183" t="s">
        <v>121</v>
      </c>
      <c r="B32" s="182"/>
      <c r="C32" s="155">
        <v>73423097</v>
      </c>
      <c r="D32" s="155">
        <v>0</v>
      </c>
      <c r="E32" s="156">
        <v>68270090</v>
      </c>
      <c r="F32" s="60">
        <v>68270090</v>
      </c>
      <c r="G32" s="60">
        <v>260830</v>
      </c>
      <c r="H32" s="60">
        <v>5683475</v>
      </c>
      <c r="I32" s="60">
        <v>7586838</v>
      </c>
      <c r="J32" s="60">
        <v>13531143</v>
      </c>
      <c r="K32" s="60">
        <v>8336407</v>
      </c>
      <c r="L32" s="60">
        <v>0</v>
      </c>
      <c r="M32" s="60">
        <v>6162859</v>
      </c>
      <c r="N32" s="60">
        <v>14499266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28030409</v>
      </c>
      <c r="X32" s="60">
        <v>24307962</v>
      </c>
      <c r="Y32" s="60">
        <v>3722447</v>
      </c>
      <c r="Z32" s="140">
        <v>15.31</v>
      </c>
      <c r="AA32" s="155">
        <v>68270090</v>
      </c>
    </row>
    <row r="33" spans="1:27" ht="12.75">
      <c r="A33" s="183" t="s">
        <v>42</v>
      </c>
      <c r="B33" s="182"/>
      <c r="C33" s="155">
        <v>5650486</v>
      </c>
      <c r="D33" s="155">
        <v>0</v>
      </c>
      <c r="E33" s="156">
        <v>4346100</v>
      </c>
      <c r="F33" s="60">
        <v>4346100</v>
      </c>
      <c r="G33" s="60">
        <v>0</v>
      </c>
      <c r="H33" s="60">
        <v>831564</v>
      </c>
      <c r="I33" s="60">
        <v>178464</v>
      </c>
      <c r="J33" s="60">
        <v>1010028</v>
      </c>
      <c r="K33" s="60">
        <v>17000</v>
      </c>
      <c r="L33" s="60">
        <v>0</v>
      </c>
      <c r="M33" s="60">
        <v>-71511</v>
      </c>
      <c r="N33" s="60">
        <v>-54511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955517</v>
      </c>
      <c r="X33" s="60">
        <v>2551022</v>
      </c>
      <c r="Y33" s="60">
        <v>-1595505</v>
      </c>
      <c r="Z33" s="140">
        <v>-62.54</v>
      </c>
      <c r="AA33" s="155">
        <v>4346100</v>
      </c>
    </row>
    <row r="34" spans="1:27" ht="12.75">
      <c r="A34" s="183" t="s">
        <v>43</v>
      </c>
      <c r="B34" s="182"/>
      <c r="C34" s="155">
        <v>37834705</v>
      </c>
      <c r="D34" s="155">
        <v>0</v>
      </c>
      <c r="E34" s="156">
        <v>49069888</v>
      </c>
      <c r="F34" s="60">
        <v>49069888</v>
      </c>
      <c r="G34" s="60">
        <v>987154</v>
      </c>
      <c r="H34" s="60">
        <v>4876656</v>
      </c>
      <c r="I34" s="60">
        <v>3461038</v>
      </c>
      <c r="J34" s="60">
        <v>9324848</v>
      </c>
      <c r="K34" s="60">
        <v>3129242</v>
      </c>
      <c r="L34" s="60">
        <v>0</v>
      </c>
      <c r="M34" s="60">
        <v>36942626</v>
      </c>
      <c r="N34" s="60">
        <v>40071868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49396716</v>
      </c>
      <c r="X34" s="60">
        <v>25602522</v>
      </c>
      <c r="Y34" s="60">
        <v>23794194</v>
      </c>
      <c r="Z34" s="140">
        <v>92.94</v>
      </c>
      <c r="AA34" s="155">
        <v>49069888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258992455</v>
      </c>
      <c r="D36" s="188">
        <f>SUM(D25:D35)</f>
        <v>0</v>
      </c>
      <c r="E36" s="189">
        <f t="shared" si="1"/>
        <v>296828712</v>
      </c>
      <c r="F36" s="190">
        <f t="shared" si="1"/>
        <v>296828712</v>
      </c>
      <c r="G36" s="190">
        <f t="shared" si="1"/>
        <v>9222657</v>
      </c>
      <c r="H36" s="190">
        <f t="shared" si="1"/>
        <v>20282886</v>
      </c>
      <c r="I36" s="190">
        <f t="shared" si="1"/>
        <v>19740547</v>
      </c>
      <c r="J36" s="190">
        <f t="shared" si="1"/>
        <v>49246090</v>
      </c>
      <c r="K36" s="190">
        <f t="shared" si="1"/>
        <v>21175008</v>
      </c>
      <c r="L36" s="190">
        <f t="shared" si="1"/>
        <v>0</v>
      </c>
      <c r="M36" s="190">
        <f t="shared" si="1"/>
        <v>85642273</v>
      </c>
      <c r="N36" s="190">
        <f t="shared" si="1"/>
        <v>106817281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156063371</v>
      </c>
      <c r="X36" s="190">
        <f t="shared" si="1"/>
        <v>139394408</v>
      </c>
      <c r="Y36" s="190">
        <f t="shared" si="1"/>
        <v>16668963</v>
      </c>
      <c r="Z36" s="191">
        <f>+IF(X36&lt;&gt;0,+(Y36/X36)*100,0)</f>
        <v>11.958128908585772</v>
      </c>
      <c r="AA36" s="188">
        <f>SUM(AA25:AA35)</f>
        <v>296828712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18261451</v>
      </c>
      <c r="D38" s="199">
        <f>+D22-D36</f>
        <v>0</v>
      </c>
      <c r="E38" s="200">
        <f t="shared" si="2"/>
        <v>785</v>
      </c>
      <c r="F38" s="106">
        <f t="shared" si="2"/>
        <v>785</v>
      </c>
      <c r="G38" s="106">
        <f t="shared" si="2"/>
        <v>43687469</v>
      </c>
      <c r="H38" s="106">
        <f t="shared" si="2"/>
        <v>11659632</v>
      </c>
      <c r="I38" s="106">
        <f t="shared" si="2"/>
        <v>-10390049</v>
      </c>
      <c r="J38" s="106">
        <f t="shared" si="2"/>
        <v>44957052</v>
      </c>
      <c r="K38" s="106">
        <f t="shared" si="2"/>
        <v>-10910787</v>
      </c>
      <c r="L38" s="106">
        <f t="shared" si="2"/>
        <v>0</v>
      </c>
      <c r="M38" s="106">
        <f t="shared" si="2"/>
        <v>-24758018</v>
      </c>
      <c r="N38" s="106">
        <f t="shared" si="2"/>
        <v>-35668805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9288247</v>
      </c>
      <c r="X38" s="106">
        <f>IF(F22=F36,0,X22-X36)</f>
        <v>26379254</v>
      </c>
      <c r="Y38" s="106">
        <f t="shared" si="2"/>
        <v>-17091007</v>
      </c>
      <c r="Z38" s="201">
        <f>+IF(X38&lt;&gt;0,+(Y38/X38)*100,0)</f>
        <v>-64.78957668780171</v>
      </c>
      <c r="AA38" s="199">
        <f>+AA22-AA36</f>
        <v>785</v>
      </c>
    </row>
    <row r="39" spans="1:27" ht="12.75">
      <c r="A39" s="181" t="s">
        <v>46</v>
      </c>
      <c r="B39" s="185"/>
      <c r="C39" s="155">
        <v>50387805</v>
      </c>
      <c r="D39" s="155">
        <v>0</v>
      </c>
      <c r="E39" s="156">
        <v>50484808</v>
      </c>
      <c r="F39" s="60">
        <v>50484808</v>
      </c>
      <c r="G39" s="60">
        <v>0</v>
      </c>
      <c r="H39" s="60">
        <v>8777685</v>
      </c>
      <c r="I39" s="60">
        <v>0</v>
      </c>
      <c r="J39" s="60">
        <v>8777685</v>
      </c>
      <c r="K39" s="60">
        <v>384515</v>
      </c>
      <c r="L39" s="60">
        <v>0</v>
      </c>
      <c r="M39" s="60">
        <v>5289332</v>
      </c>
      <c r="N39" s="60">
        <v>5673847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14451532</v>
      </c>
      <c r="X39" s="60">
        <v>22371960</v>
      </c>
      <c r="Y39" s="60">
        <v>-7920428</v>
      </c>
      <c r="Z39" s="140">
        <v>-35.4</v>
      </c>
      <c r="AA39" s="155">
        <v>50484808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14746585</v>
      </c>
      <c r="Y40" s="54">
        <v>-14746585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68649256</v>
      </c>
      <c r="D42" s="206">
        <f>SUM(D38:D41)</f>
        <v>0</v>
      </c>
      <c r="E42" s="207">
        <f t="shared" si="3"/>
        <v>50485593</v>
      </c>
      <c r="F42" s="88">
        <f t="shared" si="3"/>
        <v>50485593</v>
      </c>
      <c r="G42" s="88">
        <f t="shared" si="3"/>
        <v>43687469</v>
      </c>
      <c r="H42" s="88">
        <f t="shared" si="3"/>
        <v>20437317</v>
      </c>
      <c r="I42" s="88">
        <f t="shared" si="3"/>
        <v>-10390049</v>
      </c>
      <c r="J42" s="88">
        <f t="shared" si="3"/>
        <v>53734737</v>
      </c>
      <c r="K42" s="88">
        <f t="shared" si="3"/>
        <v>-10526272</v>
      </c>
      <c r="L42" s="88">
        <f t="shared" si="3"/>
        <v>0</v>
      </c>
      <c r="M42" s="88">
        <f t="shared" si="3"/>
        <v>-19468686</v>
      </c>
      <c r="N42" s="88">
        <f t="shared" si="3"/>
        <v>-29994958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23739779</v>
      </c>
      <c r="X42" s="88">
        <f t="shared" si="3"/>
        <v>63497799</v>
      </c>
      <c r="Y42" s="88">
        <f t="shared" si="3"/>
        <v>-39758020</v>
      </c>
      <c r="Z42" s="208">
        <f>+IF(X42&lt;&gt;0,+(Y42/X42)*100,0)</f>
        <v>-62.61322538124511</v>
      </c>
      <c r="AA42" s="206">
        <f>SUM(AA38:AA41)</f>
        <v>50485593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68649256</v>
      </c>
      <c r="D44" s="210">
        <f>+D42-D43</f>
        <v>0</v>
      </c>
      <c r="E44" s="211">
        <f t="shared" si="4"/>
        <v>50485593</v>
      </c>
      <c r="F44" s="77">
        <f t="shared" si="4"/>
        <v>50485593</v>
      </c>
      <c r="G44" s="77">
        <f t="shared" si="4"/>
        <v>43687469</v>
      </c>
      <c r="H44" s="77">
        <f t="shared" si="4"/>
        <v>20437317</v>
      </c>
      <c r="I44" s="77">
        <f t="shared" si="4"/>
        <v>-10390049</v>
      </c>
      <c r="J44" s="77">
        <f t="shared" si="4"/>
        <v>53734737</v>
      </c>
      <c r="K44" s="77">
        <f t="shared" si="4"/>
        <v>-10526272</v>
      </c>
      <c r="L44" s="77">
        <f t="shared" si="4"/>
        <v>0</v>
      </c>
      <c r="M44" s="77">
        <f t="shared" si="4"/>
        <v>-19468686</v>
      </c>
      <c r="N44" s="77">
        <f t="shared" si="4"/>
        <v>-29994958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23739779</v>
      </c>
      <c r="X44" s="77">
        <f t="shared" si="4"/>
        <v>63497799</v>
      </c>
      <c r="Y44" s="77">
        <f t="shared" si="4"/>
        <v>-39758020</v>
      </c>
      <c r="Z44" s="212">
        <f>+IF(X44&lt;&gt;0,+(Y44/X44)*100,0)</f>
        <v>-62.61322538124511</v>
      </c>
      <c r="AA44" s="210">
        <f>+AA42-AA43</f>
        <v>50485593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68649256</v>
      </c>
      <c r="D46" s="206">
        <f>SUM(D44:D45)</f>
        <v>0</v>
      </c>
      <c r="E46" s="207">
        <f t="shared" si="5"/>
        <v>50485593</v>
      </c>
      <c r="F46" s="88">
        <f t="shared" si="5"/>
        <v>50485593</v>
      </c>
      <c r="G46" s="88">
        <f t="shared" si="5"/>
        <v>43687469</v>
      </c>
      <c r="H46" s="88">
        <f t="shared" si="5"/>
        <v>20437317</v>
      </c>
      <c r="I46" s="88">
        <f t="shared" si="5"/>
        <v>-10390049</v>
      </c>
      <c r="J46" s="88">
        <f t="shared" si="5"/>
        <v>53734737</v>
      </c>
      <c r="K46" s="88">
        <f t="shared" si="5"/>
        <v>-10526272</v>
      </c>
      <c r="L46" s="88">
        <f t="shared" si="5"/>
        <v>0</v>
      </c>
      <c r="M46" s="88">
        <f t="shared" si="5"/>
        <v>-19468686</v>
      </c>
      <c r="N46" s="88">
        <f t="shared" si="5"/>
        <v>-29994958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23739779</v>
      </c>
      <c r="X46" s="88">
        <f t="shared" si="5"/>
        <v>63497799</v>
      </c>
      <c r="Y46" s="88">
        <f t="shared" si="5"/>
        <v>-39758020</v>
      </c>
      <c r="Z46" s="208">
        <f>+IF(X46&lt;&gt;0,+(Y46/X46)*100,0)</f>
        <v>-62.61322538124511</v>
      </c>
      <c r="AA46" s="206">
        <f>SUM(AA44:AA45)</f>
        <v>50485593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68649256</v>
      </c>
      <c r="D48" s="217">
        <f>SUM(D46:D47)</f>
        <v>0</v>
      </c>
      <c r="E48" s="218">
        <f t="shared" si="6"/>
        <v>50485593</v>
      </c>
      <c r="F48" s="219">
        <f t="shared" si="6"/>
        <v>50485593</v>
      </c>
      <c r="G48" s="219">
        <f t="shared" si="6"/>
        <v>43687469</v>
      </c>
      <c r="H48" s="220">
        <f t="shared" si="6"/>
        <v>20437317</v>
      </c>
      <c r="I48" s="220">
        <f t="shared" si="6"/>
        <v>-10390049</v>
      </c>
      <c r="J48" s="220">
        <f t="shared" si="6"/>
        <v>53734737</v>
      </c>
      <c r="K48" s="220">
        <f t="shared" si="6"/>
        <v>-10526272</v>
      </c>
      <c r="L48" s="220">
        <f t="shared" si="6"/>
        <v>0</v>
      </c>
      <c r="M48" s="219">
        <f t="shared" si="6"/>
        <v>-19468686</v>
      </c>
      <c r="N48" s="219">
        <f t="shared" si="6"/>
        <v>-29994958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23739779</v>
      </c>
      <c r="X48" s="220">
        <f t="shared" si="6"/>
        <v>63497799</v>
      </c>
      <c r="Y48" s="220">
        <f t="shared" si="6"/>
        <v>-39758020</v>
      </c>
      <c r="Z48" s="221">
        <f>+IF(X48&lt;&gt;0,+(Y48/X48)*100,0)</f>
        <v>-62.61322538124511</v>
      </c>
      <c r="AA48" s="222">
        <f>SUM(AA46:AA47)</f>
        <v>50485593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3439803</v>
      </c>
      <c r="D5" s="153">
        <f>SUM(D6:D8)</f>
        <v>0</v>
      </c>
      <c r="E5" s="154">
        <f t="shared" si="0"/>
        <v>210400</v>
      </c>
      <c r="F5" s="100">
        <f t="shared" si="0"/>
        <v>210400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10650</v>
      </c>
      <c r="M5" s="100">
        <f t="shared" si="0"/>
        <v>0</v>
      </c>
      <c r="N5" s="100">
        <f t="shared" si="0"/>
        <v>10650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10650</v>
      </c>
      <c r="X5" s="100">
        <f t="shared" si="0"/>
        <v>105198</v>
      </c>
      <c r="Y5" s="100">
        <f t="shared" si="0"/>
        <v>-94548</v>
      </c>
      <c r="Z5" s="137">
        <f>+IF(X5&lt;&gt;0,+(Y5/X5)*100,0)</f>
        <v>-89.87623338846747</v>
      </c>
      <c r="AA5" s="153">
        <f>SUM(AA6:AA8)</f>
        <v>210400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572731</v>
      </c>
      <c r="D7" s="157"/>
      <c r="E7" s="158">
        <v>210400</v>
      </c>
      <c r="F7" s="159">
        <v>210400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105198</v>
      </c>
      <c r="Y7" s="159">
        <v>-105198</v>
      </c>
      <c r="Z7" s="141">
        <v>-100</v>
      </c>
      <c r="AA7" s="225">
        <v>210400</v>
      </c>
    </row>
    <row r="8" spans="1:27" ht="12.75">
      <c r="A8" s="138" t="s">
        <v>77</v>
      </c>
      <c r="B8" s="136"/>
      <c r="C8" s="155">
        <v>2867072</v>
      </c>
      <c r="D8" s="155"/>
      <c r="E8" s="156"/>
      <c r="F8" s="60"/>
      <c r="G8" s="60"/>
      <c r="H8" s="60"/>
      <c r="I8" s="60"/>
      <c r="J8" s="60"/>
      <c r="K8" s="60"/>
      <c r="L8" s="60">
        <v>10650</v>
      </c>
      <c r="M8" s="60"/>
      <c r="N8" s="60">
        <v>10650</v>
      </c>
      <c r="O8" s="60"/>
      <c r="P8" s="60"/>
      <c r="Q8" s="60"/>
      <c r="R8" s="60"/>
      <c r="S8" s="60"/>
      <c r="T8" s="60"/>
      <c r="U8" s="60"/>
      <c r="V8" s="60"/>
      <c r="W8" s="60">
        <v>10650</v>
      </c>
      <c r="X8" s="60"/>
      <c r="Y8" s="60">
        <v>10650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3328273</v>
      </c>
      <c r="D9" s="153">
        <f>SUM(D10:D14)</f>
        <v>0</v>
      </c>
      <c r="E9" s="154">
        <f t="shared" si="1"/>
        <v>10233150</v>
      </c>
      <c r="F9" s="100">
        <f t="shared" si="1"/>
        <v>10233150</v>
      </c>
      <c r="G9" s="100">
        <f t="shared" si="1"/>
        <v>0</v>
      </c>
      <c r="H9" s="100">
        <f t="shared" si="1"/>
        <v>508696</v>
      </c>
      <c r="I9" s="100">
        <f t="shared" si="1"/>
        <v>513776</v>
      </c>
      <c r="J9" s="100">
        <f t="shared" si="1"/>
        <v>1022472</v>
      </c>
      <c r="K9" s="100">
        <f t="shared" si="1"/>
        <v>335611</v>
      </c>
      <c r="L9" s="100">
        <f t="shared" si="1"/>
        <v>70491</v>
      </c>
      <c r="M9" s="100">
        <f t="shared" si="1"/>
        <v>1338318</v>
      </c>
      <c r="N9" s="100">
        <f t="shared" si="1"/>
        <v>1744420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2766892</v>
      </c>
      <c r="X9" s="100">
        <f t="shared" si="1"/>
        <v>5345226</v>
      </c>
      <c r="Y9" s="100">
        <f t="shared" si="1"/>
        <v>-2578334</v>
      </c>
      <c r="Z9" s="137">
        <f>+IF(X9&lt;&gt;0,+(Y9/X9)*100,0)</f>
        <v>-48.236201799512315</v>
      </c>
      <c r="AA9" s="102">
        <f>SUM(AA10:AA14)</f>
        <v>10233150</v>
      </c>
    </row>
    <row r="10" spans="1:27" ht="12.75">
      <c r="A10" s="138" t="s">
        <v>79</v>
      </c>
      <c r="B10" s="136"/>
      <c r="C10" s="155">
        <v>2634373</v>
      </c>
      <c r="D10" s="155"/>
      <c r="E10" s="156">
        <v>1194700</v>
      </c>
      <c r="F10" s="60">
        <v>1194700</v>
      </c>
      <c r="G10" s="60"/>
      <c r="H10" s="60">
        <v>508696</v>
      </c>
      <c r="I10" s="60">
        <v>90997</v>
      </c>
      <c r="J10" s="60">
        <v>599693</v>
      </c>
      <c r="K10" s="60">
        <v>37220</v>
      </c>
      <c r="L10" s="60">
        <v>70491</v>
      </c>
      <c r="M10" s="60">
        <v>1338318</v>
      </c>
      <c r="N10" s="60">
        <v>1446029</v>
      </c>
      <c r="O10" s="60"/>
      <c r="P10" s="60"/>
      <c r="Q10" s="60"/>
      <c r="R10" s="60"/>
      <c r="S10" s="60"/>
      <c r="T10" s="60"/>
      <c r="U10" s="60"/>
      <c r="V10" s="60"/>
      <c r="W10" s="60">
        <v>2045722</v>
      </c>
      <c r="X10" s="60">
        <v>625998</v>
      </c>
      <c r="Y10" s="60">
        <v>1419724</v>
      </c>
      <c r="Z10" s="140">
        <v>226.79</v>
      </c>
      <c r="AA10" s="62">
        <v>1194700</v>
      </c>
    </row>
    <row r="11" spans="1:27" ht="12.75">
      <c r="A11" s="138" t="s">
        <v>80</v>
      </c>
      <c r="B11" s="136"/>
      <c r="C11" s="155">
        <v>693900</v>
      </c>
      <c r="D11" s="155"/>
      <c r="E11" s="156">
        <v>5693500</v>
      </c>
      <c r="F11" s="60">
        <v>5693500</v>
      </c>
      <c r="G11" s="60"/>
      <c r="H11" s="60"/>
      <c r="I11" s="60">
        <v>422779</v>
      </c>
      <c r="J11" s="60">
        <v>422779</v>
      </c>
      <c r="K11" s="60">
        <v>298391</v>
      </c>
      <c r="L11" s="60"/>
      <c r="M11" s="60"/>
      <c r="N11" s="60">
        <v>298391</v>
      </c>
      <c r="O11" s="60"/>
      <c r="P11" s="60"/>
      <c r="Q11" s="60"/>
      <c r="R11" s="60"/>
      <c r="S11" s="60"/>
      <c r="T11" s="60"/>
      <c r="U11" s="60"/>
      <c r="V11" s="60"/>
      <c r="W11" s="60">
        <v>721170</v>
      </c>
      <c r="X11" s="60">
        <v>3046752</v>
      </c>
      <c r="Y11" s="60">
        <v>-2325582</v>
      </c>
      <c r="Z11" s="140">
        <v>-76.33</v>
      </c>
      <c r="AA11" s="62">
        <v>5693500</v>
      </c>
    </row>
    <row r="12" spans="1:27" ht="12.75">
      <c r="A12" s="138" t="s">
        <v>81</v>
      </c>
      <c r="B12" s="136"/>
      <c r="C12" s="155"/>
      <c r="D12" s="155"/>
      <c r="E12" s="156">
        <v>3344950</v>
      </c>
      <c r="F12" s="60">
        <v>3344950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1672476</v>
      </c>
      <c r="Y12" s="60">
        <v>-1672476</v>
      </c>
      <c r="Z12" s="140">
        <v>-100</v>
      </c>
      <c r="AA12" s="62">
        <v>3344950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87958402</v>
      </c>
      <c r="D15" s="153">
        <f>SUM(D16:D18)</f>
        <v>0</v>
      </c>
      <c r="E15" s="154">
        <f t="shared" si="2"/>
        <v>39361500</v>
      </c>
      <c r="F15" s="100">
        <f t="shared" si="2"/>
        <v>39361500</v>
      </c>
      <c r="G15" s="100">
        <f t="shared" si="2"/>
        <v>0</v>
      </c>
      <c r="H15" s="100">
        <f t="shared" si="2"/>
        <v>338526</v>
      </c>
      <c r="I15" s="100">
        <f t="shared" si="2"/>
        <v>7227253</v>
      </c>
      <c r="J15" s="100">
        <f t="shared" si="2"/>
        <v>7565779</v>
      </c>
      <c r="K15" s="100">
        <f t="shared" si="2"/>
        <v>1096975</v>
      </c>
      <c r="L15" s="100">
        <f t="shared" si="2"/>
        <v>2491680</v>
      </c>
      <c r="M15" s="100">
        <f t="shared" si="2"/>
        <v>2409949</v>
      </c>
      <c r="N15" s="100">
        <f t="shared" si="2"/>
        <v>5998604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13564383</v>
      </c>
      <c r="X15" s="100">
        <f t="shared" si="2"/>
        <v>4127502</v>
      </c>
      <c r="Y15" s="100">
        <f t="shared" si="2"/>
        <v>9436881</v>
      </c>
      <c r="Z15" s="137">
        <f>+IF(X15&lt;&gt;0,+(Y15/X15)*100,0)</f>
        <v>228.6341956951202</v>
      </c>
      <c r="AA15" s="102">
        <f>SUM(AA16:AA18)</f>
        <v>39361500</v>
      </c>
    </row>
    <row r="16" spans="1:27" ht="12.75">
      <c r="A16" s="138" t="s">
        <v>85</v>
      </c>
      <c r="B16" s="136"/>
      <c r="C16" s="155">
        <v>95217</v>
      </c>
      <c r="D16" s="155"/>
      <c r="E16" s="156">
        <v>101000</v>
      </c>
      <c r="F16" s="60">
        <v>101000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50502</v>
      </c>
      <c r="Y16" s="60">
        <v>-50502</v>
      </c>
      <c r="Z16" s="140">
        <v>-100</v>
      </c>
      <c r="AA16" s="62">
        <v>101000</v>
      </c>
    </row>
    <row r="17" spans="1:27" ht="12.75">
      <c r="A17" s="138" t="s">
        <v>86</v>
      </c>
      <c r="B17" s="136"/>
      <c r="C17" s="155">
        <v>87863185</v>
      </c>
      <c r="D17" s="155"/>
      <c r="E17" s="156">
        <v>39260500</v>
      </c>
      <c r="F17" s="60">
        <v>39260500</v>
      </c>
      <c r="G17" s="60"/>
      <c r="H17" s="60">
        <v>338526</v>
      </c>
      <c r="I17" s="60">
        <v>7227253</v>
      </c>
      <c r="J17" s="60">
        <v>7565779</v>
      </c>
      <c r="K17" s="60">
        <v>1096975</v>
      </c>
      <c r="L17" s="60">
        <v>2491680</v>
      </c>
      <c r="M17" s="60">
        <v>2409949</v>
      </c>
      <c r="N17" s="60">
        <v>5998604</v>
      </c>
      <c r="O17" s="60"/>
      <c r="P17" s="60"/>
      <c r="Q17" s="60"/>
      <c r="R17" s="60"/>
      <c r="S17" s="60"/>
      <c r="T17" s="60"/>
      <c r="U17" s="60"/>
      <c r="V17" s="60"/>
      <c r="W17" s="60">
        <v>13564383</v>
      </c>
      <c r="X17" s="60">
        <v>4077000</v>
      </c>
      <c r="Y17" s="60">
        <v>9487383</v>
      </c>
      <c r="Z17" s="140">
        <v>232.71</v>
      </c>
      <c r="AA17" s="62">
        <v>39260500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679500</v>
      </c>
      <c r="F19" s="100">
        <f t="shared" si="3"/>
        <v>679500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41324</v>
      </c>
      <c r="L19" s="100">
        <f t="shared" si="3"/>
        <v>96211</v>
      </c>
      <c r="M19" s="100">
        <f t="shared" si="3"/>
        <v>67992</v>
      </c>
      <c r="N19" s="100">
        <f t="shared" si="3"/>
        <v>205527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205527</v>
      </c>
      <c r="X19" s="100">
        <f t="shared" si="3"/>
        <v>339750</v>
      </c>
      <c r="Y19" s="100">
        <f t="shared" si="3"/>
        <v>-134223</v>
      </c>
      <c r="Z19" s="137">
        <f>+IF(X19&lt;&gt;0,+(Y19/X19)*100,0)</f>
        <v>-39.506401766004416</v>
      </c>
      <c r="AA19" s="102">
        <f>SUM(AA20:AA23)</f>
        <v>679500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679500</v>
      </c>
      <c r="F23" s="60">
        <v>679500</v>
      </c>
      <c r="G23" s="60"/>
      <c r="H23" s="60"/>
      <c r="I23" s="60"/>
      <c r="J23" s="60"/>
      <c r="K23" s="60">
        <v>41324</v>
      </c>
      <c r="L23" s="60">
        <v>96211</v>
      </c>
      <c r="M23" s="60">
        <v>67992</v>
      </c>
      <c r="N23" s="60">
        <v>205527</v>
      </c>
      <c r="O23" s="60"/>
      <c r="P23" s="60"/>
      <c r="Q23" s="60"/>
      <c r="R23" s="60"/>
      <c r="S23" s="60"/>
      <c r="T23" s="60"/>
      <c r="U23" s="60"/>
      <c r="V23" s="60"/>
      <c r="W23" s="60">
        <v>205527</v>
      </c>
      <c r="X23" s="60">
        <v>339750</v>
      </c>
      <c r="Y23" s="60">
        <v>-134223</v>
      </c>
      <c r="Z23" s="140">
        <v>-39.51</v>
      </c>
      <c r="AA23" s="62">
        <v>679500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94726478</v>
      </c>
      <c r="D25" s="217">
        <f>+D5+D9+D15+D19+D24</f>
        <v>0</v>
      </c>
      <c r="E25" s="230">
        <f t="shared" si="4"/>
        <v>50484550</v>
      </c>
      <c r="F25" s="219">
        <f t="shared" si="4"/>
        <v>50484550</v>
      </c>
      <c r="G25" s="219">
        <f t="shared" si="4"/>
        <v>0</v>
      </c>
      <c r="H25" s="219">
        <f t="shared" si="4"/>
        <v>847222</v>
      </c>
      <c r="I25" s="219">
        <f t="shared" si="4"/>
        <v>7741029</v>
      </c>
      <c r="J25" s="219">
        <f t="shared" si="4"/>
        <v>8588251</v>
      </c>
      <c r="K25" s="219">
        <f t="shared" si="4"/>
        <v>1473910</v>
      </c>
      <c r="L25" s="219">
        <f t="shared" si="4"/>
        <v>2669032</v>
      </c>
      <c r="M25" s="219">
        <f t="shared" si="4"/>
        <v>3816259</v>
      </c>
      <c r="N25" s="219">
        <f t="shared" si="4"/>
        <v>7959201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16547452</v>
      </c>
      <c r="X25" s="219">
        <f t="shared" si="4"/>
        <v>9917676</v>
      </c>
      <c r="Y25" s="219">
        <f t="shared" si="4"/>
        <v>6629776</v>
      </c>
      <c r="Z25" s="231">
        <f>+IF(X25&lt;&gt;0,+(Y25/X25)*100,0)</f>
        <v>66.84808013490257</v>
      </c>
      <c r="AA25" s="232">
        <f>+AA5+AA9+AA15+AA19+AA24</f>
        <v>50484550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40285687</v>
      </c>
      <c r="D28" s="155"/>
      <c r="E28" s="156">
        <v>29118000</v>
      </c>
      <c r="F28" s="60">
        <v>29118000</v>
      </c>
      <c r="G28" s="60"/>
      <c r="H28" s="60">
        <v>338526</v>
      </c>
      <c r="I28" s="60">
        <v>7227253</v>
      </c>
      <c r="J28" s="60">
        <v>7565779</v>
      </c>
      <c r="K28" s="60">
        <v>1457974</v>
      </c>
      <c r="L28" s="60">
        <v>2613541</v>
      </c>
      <c r="M28" s="60">
        <v>3795832</v>
      </c>
      <c r="N28" s="60">
        <v>7867347</v>
      </c>
      <c r="O28" s="60"/>
      <c r="P28" s="60"/>
      <c r="Q28" s="60"/>
      <c r="R28" s="60"/>
      <c r="S28" s="60"/>
      <c r="T28" s="60"/>
      <c r="U28" s="60"/>
      <c r="V28" s="60"/>
      <c r="W28" s="60">
        <v>15433126</v>
      </c>
      <c r="X28" s="60">
        <v>14559000</v>
      </c>
      <c r="Y28" s="60">
        <v>874126</v>
      </c>
      <c r="Z28" s="140">
        <v>6</v>
      </c>
      <c r="AA28" s="155">
        <v>29118000</v>
      </c>
    </row>
    <row r="29" spans="1:27" ht="12.75">
      <c r="A29" s="234" t="s">
        <v>134</v>
      </c>
      <c r="B29" s="136"/>
      <c r="C29" s="155">
        <v>16763877</v>
      </c>
      <c r="D29" s="155"/>
      <c r="E29" s="156">
        <v>300000</v>
      </c>
      <c r="F29" s="60">
        <v>300000</v>
      </c>
      <c r="G29" s="60"/>
      <c r="H29" s="60"/>
      <c r="I29" s="60">
        <v>24520</v>
      </c>
      <c r="J29" s="60">
        <v>24520</v>
      </c>
      <c r="K29" s="60">
        <v>15936</v>
      </c>
      <c r="L29" s="60">
        <v>55491</v>
      </c>
      <c r="M29" s="60">
        <v>20427</v>
      </c>
      <c r="N29" s="60">
        <v>91854</v>
      </c>
      <c r="O29" s="60"/>
      <c r="P29" s="60"/>
      <c r="Q29" s="60"/>
      <c r="R29" s="60"/>
      <c r="S29" s="60"/>
      <c r="T29" s="60"/>
      <c r="U29" s="60"/>
      <c r="V29" s="60"/>
      <c r="W29" s="60">
        <v>116374</v>
      </c>
      <c r="X29" s="60">
        <v>150000</v>
      </c>
      <c r="Y29" s="60">
        <v>-33626</v>
      </c>
      <c r="Z29" s="140">
        <v>-22.42</v>
      </c>
      <c r="AA29" s="62">
        <v>300000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57049564</v>
      </c>
      <c r="D32" s="210">
        <f>SUM(D28:D31)</f>
        <v>0</v>
      </c>
      <c r="E32" s="211">
        <f t="shared" si="5"/>
        <v>29418000</v>
      </c>
      <c r="F32" s="77">
        <f t="shared" si="5"/>
        <v>29418000</v>
      </c>
      <c r="G32" s="77">
        <f t="shared" si="5"/>
        <v>0</v>
      </c>
      <c r="H32" s="77">
        <f t="shared" si="5"/>
        <v>338526</v>
      </c>
      <c r="I32" s="77">
        <f t="shared" si="5"/>
        <v>7251773</v>
      </c>
      <c r="J32" s="77">
        <f t="shared" si="5"/>
        <v>7590299</v>
      </c>
      <c r="K32" s="77">
        <f t="shared" si="5"/>
        <v>1473910</v>
      </c>
      <c r="L32" s="77">
        <f t="shared" si="5"/>
        <v>2669032</v>
      </c>
      <c r="M32" s="77">
        <f t="shared" si="5"/>
        <v>3816259</v>
      </c>
      <c r="N32" s="77">
        <f t="shared" si="5"/>
        <v>7959201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15549500</v>
      </c>
      <c r="X32" s="77">
        <f t="shared" si="5"/>
        <v>14709000</v>
      </c>
      <c r="Y32" s="77">
        <f t="shared" si="5"/>
        <v>840500</v>
      </c>
      <c r="Z32" s="212">
        <f>+IF(X32&lt;&gt;0,+(Y32/X32)*100,0)</f>
        <v>5.714188592018492</v>
      </c>
      <c r="AA32" s="79">
        <f>SUM(AA28:AA31)</f>
        <v>29418000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37676914</v>
      </c>
      <c r="D35" s="155"/>
      <c r="E35" s="156">
        <v>21066550</v>
      </c>
      <c r="F35" s="60">
        <v>21066550</v>
      </c>
      <c r="G35" s="60"/>
      <c r="H35" s="60">
        <v>508696</v>
      </c>
      <c r="I35" s="60">
        <v>489256</v>
      </c>
      <c r="J35" s="60">
        <v>997952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997952</v>
      </c>
      <c r="X35" s="60">
        <v>11935776</v>
      </c>
      <c r="Y35" s="60">
        <v>-10937824</v>
      </c>
      <c r="Z35" s="140">
        <v>-91.64</v>
      </c>
      <c r="AA35" s="62">
        <v>21066550</v>
      </c>
    </row>
    <row r="36" spans="1:27" ht="12.75">
      <c r="A36" s="238" t="s">
        <v>139</v>
      </c>
      <c r="B36" s="149"/>
      <c r="C36" s="222">
        <f aca="true" t="shared" si="6" ref="C36:Y36">SUM(C32:C35)</f>
        <v>94726478</v>
      </c>
      <c r="D36" s="222">
        <f>SUM(D32:D35)</f>
        <v>0</v>
      </c>
      <c r="E36" s="218">
        <f t="shared" si="6"/>
        <v>50484550</v>
      </c>
      <c r="F36" s="220">
        <f t="shared" si="6"/>
        <v>50484550</v>
      </c>
      <c r="G36" s="220">
        <f t="shared" si="6"/>
        <v>0</v>
      </c>
      <c r="H36" s="220">
        <f t="shared" si="6"/>
        <v>847222</v>
      </c>
      <c r="I36" s="220">
        <f t="shared" si="6"/>
        <v>7741029</v>
      </c>
      <c r="J36" s="220">
        <f t="shared" si="6"/>
        <v>8588251</v>
      </c>
      <c r="K36" s="220">
        <f t="shared" si="6"/>
        <v>1473910</v>
      </c>
      <c r="L36" s="220">
        <f t="shared" si="6"/>
        <v>2669032</v>
      </c>
      <c r="M36" s="220">
        <f t="shared" si="6"/>
        <v>3816259</v>
      </c>
      <c r="N36" s="220">
        <f t="shared" si="6"/>
        <v>7959201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16547452</v>
      </c>
      <c r="X36" s="220">
        <f t="shared" si="6"/>
        <v>26644776</v>
      </c>
      <c r="Y36" s="220">
        <f t="shared" si="6"/>
        <v>-10097324</v>
      </c>
      <c r="Z36" s="221">
        <f>+IF(X36&lt;&gt;0,+(Y36/X36)*100,0)</f>
        <v>-37.89607388705388</v>
      </c>
      <c r="AA36" s="239">
        <f>SUM(AA32:AA35)</f>
        <v>50484550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6440922</v>
      </c>
      <c r="D6" s="155"/>
      <c r="E6" s="59">
        <v>7000000</v>
      </c>
      <c r="F6" s="60">
        <v>7000000</v>
      </c>
      <c r="G6" s="60">
        <v>29570977</v>
      </c>
      <c r="H6" s="60">
        <v>25973017</v>
      </c>
      <c r="I6" s="60">
        <v>15629202</v>
      </c>
      <c r="J6" s="60">
        <v>15629202</v>
      </c>
      <c r="K6" s="60">
        <v>25973017</v>
      </c>
      <c r="L6" s="60">
        <v>10501815</v>
      </c>
      <c r="M6" s="60">
        <v>10501815</v>
      </c>
      <c r="N6" s="60">
        <v>10501815</v>
      </c>
      <c r="O6" s="60"/>
      <c r="P6" s="60"/>
      <c r="Q6" s="60"/>
      <c r="R6" s="60"/>
      <c r="S6" s="60"/>
      <c r="T6" s="60"/>
      <c r="U6" s="60"/>
      <c r="V6" s="60"/>
      <c r="W6" s="60">
        <v>10501815</v>
      </c>
      <c r="X6" s="60">
        <v>3500000</v>
      </c>
      <c r="Y6" s="60">
        <v>7001815</v>
      </c>
      <c r="Z6" s="140">
        <v>200.05</v>
      </c>
      <c r="AA6" s="62">
        <v>7000000</v>
      </c>
    </row>
    <row r="7" spans="1:27" ht="12.75">
      <c r="A7" s="249" t="s">
        <v>144</v>
      </c>
      <c r="B7" s="182"/>
      <c r="C7" s="155">
        <v>193656257</v>
      </c>
      <c r="D7" s="155"/>
      <c r="E7" s="59">
        <v>6433689</v>
      </c>
      <c r="F7" s="60">
        <v>6433689</v>
      </c>
      <c r="G7" s="60">
        <v>214314368</v>
      </c>
      <c r="H7" s="60">
        <v>215725892</v>
      </c>
      <c r="I7" s="60">
        <v>216746018</v>
      </c>
      <c r="J7" s="60">
        <v>216746018</v>
      </c>
      <c r="K7" s="60">
        <v>215725892</v>
      </c>
      <c r="L7" s="60">
        <v>216983164</v>
      </c>
      <c r="M7" s="60">
        <v>216978637</v>
      </c>
      <c r="N7" s="60">
        <v>216978637</v>
      </c>
      <c r="O7" s="60"/>
      <c r="P7" s="60"/>
      <c r="Q7" s="60"/>
      <c r="R7" s="60"/>
      <c r="S7" s="60"/>
      <c r="T7" s="60"/>
      <c r="U7" s="60"/>
      <c r="V7" s="60"/>
      <c r="W7" s="60">
        <v>216978637</v>
      </c>
      <c r="X7" s="60">
        <v>3216845</v>
      </c>
      <c r="Y7" s="60">
        <v>213761792</v>
      </c>
      <c r="Z7" s="140">
        <v>6645.08</v>
      </c>
      <c r="AA7" s="62">
        <v>6433689</v>
      </c>
    </row>
    <row r="8" spans="1:27" ht="12.75">
      <c r="A8" s="249" t="s">
        <v>145</v>
      </c>
      <c r="B8" s="182"/>
      <c r="C8" s="155">
        <v>63227579</v>
      </c>
      <c r="D8" s="155"/>
      <c r="E8" s="59">
        <v>48226943</v>
      </c>
      <c r="F8" s="60">
        <v>48226943</v>
      </c>
      <c r="G8" s="60">
        <v>68374842</v>
      </c>
      <c r="H8" s="60">
        <v>93263137</v>
      </c>
      <c r="I8" s="60">
        <v>83111026</v>
      </c>
      <c r="J8" s="60">
        <v>83111026</v>
      </c>
      <c r="K8" s="60">
        <v>93263137</v>
      </c>
      <c r="L8" s="60">
        <v>79480759</v>
      </c>
      <c r="M8" s="60">
        <v>79480759</v>
      </c>
      <c r="N8" s="60">
        <v>79480759</v>
      </c>
      <c r="O8" s="60"/>
      <c r="P8" s="60"/>
      <c r="Q8" s="60"/>
      <c r="R8" s="60"/>
      <c r="S8" s="60"/>
      <c r="T8" s="60"/>
      <c r="U8" s="60"/>
      <c r="V8" s="60"/>
      <c r="W8" s="60">
        <v>79480759</v>
      </c>
      <c r="X8" s="60">
        <v>24113472</v>
      </c>
      <c r="Y8" s="60">
        <v>55367287</v>
      </c>
      <c r="Z8" s="140">
        <v>229.61</v>
      </c>
      <c r="AA8" s="62">
        <v>48226943</v>
      </c>
    </row>
    <row r="9" spans="1:27" ht="12.75">
      <c r="A9" s="249" t="s">
        <v>146</v>
      </c>
      <c r="B9" s="182"/>
      <c r="C9" s="155">
        <v>11574322</v>
      </c>
      <c r="D9" s="155"/>
      <c r="E9" s="59">
        <v>7466798</v>
      </c>
      <c r="F9" s="60">
        <v>7466798</v>
      </c>
      <c r="G9" s="60">
        <v>9380400</v>
      </c>
      <c r="H9" s="60">
        <v>18855275</v>
      </c>
      <c r="I9" s="60">
        <v>18807621</v>
      </c>
      <c r="J9" s="60">
        <v>18807621</v>
      </c>
      <c r="K9" s="60">
        <v>18855275</v>
      </c>
      <c r="L9" s="60">
        <v>19424367</v>
      </c>
      <c r="M9" s="60">
        <v>19424367</v>
      </c>
      <c r="N9" s="60">
        <v>19424367</v>
      </c>
      <c r="O9" s="60"/>
      <c r="P9" s="60"/>
      <c r="Q9" s="60"/>
      <c r="R9" s="60"/>
      <c r="S9" s="60"/>
      <c r="T9" s="60"/>
      <c r="U9" s="60"/>
      <c r="V9" s="60"/>
      <c r="W9" s="60">
        <v>19424367</v>
      </c>
      <c r="X9" s="60">
        <v>3733399</v>
      </c>
      <c r="Y9" s="60">
        <v>15690968</v>
      </c>
      <c r="Z9" s="140">
        <v>420.29</v>
      </c>
      <c r="AA9" s="62">
        <v>7466798</v>
      </c>
    </row>
    <row r="10" spans="1:27" ht="12.75">
      <c r="A10" s="249" t="s">
        <v>147</v>
      </c>
      <c r="B10" s="182"/>
      <c r="C10" s="155">
        <v>5937619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280836699</v>
      </c>
      <c r="D12" s="168">
        <f>SUM(D6:D11)</f>
        <v>0</v>
      </c>
      <c r="E12" s="72">
        <f t="shared" si="0"/>
        <v>69127430</v>
      </c>
      <c r="F12" s="73">
        <f t="shared" si="0"/>
        <v>69127430</v>
      </c>
      <c r="G12" s="73">
        <f t="shared" si="0"/>
        <v>321640587</v>
      </c>
      <c r="H12" s="73">
        <f t="shared" si="0"/>
        <v>353817321</v>
      </c>
      <c r="I12" s="73">
        <f t="shared" si="0"/>
        <v>334293867</v>
      </c>
      <c r="J12" s="73">
        <f t="shared" si="0"/>
        <v>334293867</v>
      </c>
      <c r="K12" s="73">
        <f t="shared" si="0"/>
        <v>353817321</v>
      </c>
      <c r="L12" s="73">
        <f t="shared" si="0"/>
        <v>326390105</v>
      </c>
      <c r="M12" s="73">
        <f t="shared" si="0"/>
        <v>326385578</v>
      </c>
      <c r="N12" s="73">
        <f t="shared" si="0"/>
        <v>326385578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326385578</v>
      </c>
      <c r="X12" s="73">
        <f t="shared" si="0"/>
        <v>34563716</v>
      </c>
      <c r="Y12" s="73">
        <f t="shared" si="0"/>
        <v>291821862</v>
      </c>
      <c r="Z12" s="170">
        <f>+IF(X12&lt;&gt;0,+(Y12/X12)*100,0)</f>
        <v>844.3011798847092</v>
      </c>
      <c r="AA12" s="74">
        <f>SUM(AA6:AA11)</f>
        <v>69127430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25896629</v>
      </c>
      <c r="D17" s="155"/>
      <c r="E17" s="59">
        <v>75977470</v>
      </c>
      <c r="F17" s="60">
        <v>75977470</v>
      </c>
      <c r="G17" s="60">
        <v>25935430</v>
      </c>
      <c r="H17" s="60">
        <v>25896629</v>
      </c>
      <c r="I17" s="60">
        <v>25896629</v>
      </c>
      <c r="J17" s="60">
        <v>25896629</v>
      </c>
      <c r="K17" s="60">
        <v>25896629</v>
      </c>
      <c r="L17" s="60">
        <v>25896629</v>
      </c>
      <c r="M17" s="60">
        <v>25896629</v>
      </c>
      <c r="N17" s="60">
        <v>25896629</v>
      </c>
      <c r="O17" s="60"/>
      <c r="P17" s="60"/>
      <c r="Q17" s="60"/>
      <c r="R17" s="60"/>
      <c r="S17" s="60"/>
      <c r="T17" s="60"/>
      <c r="U17" s="60"/>
      <c r="V17" s="60"/>
      <c r="W17" s="60">
        <v>25896629</v>
      </c>
      <c r="X17" s="60">
        <v>37988735</v>
      </c>
      <c r="Y17" s="60">
        <v>-12092106</v>
      </c>
      <c r="Z17" s="140">
        <v>-31.83</v>
      </c>
      <c r="AA17" s="62">
        <v>75977470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727427055</v>
      </c>
      <c r="D19" s="155"/>
      <c r="E19" s="59">
        <v>704452790</v>
      </c>
      <c r="F19" s="60">
        <v>704452790</v>
      </c>
      <c r="G19" s="60">
        <v>732849845</v>
      </c>
      <c r="H19" s="60">
        <v>728274277</v>
      </c>
      <c r="I19" s="60">
        <v>736015307</v>
      </c>
      <c r="J19" s="60">
        <v>736015307</v>
      </c>
      <c r="K19" s="60">
        <v>728274277</v>
      </c>
      <c r="L19" s="60">
        <v>740158250</v>
      </c>
      <c r="M19" s="60">
        <v>737489219</v>
      </c>
      <c r="N19" s="60">
        <v>737489219</v>
      </c>
      <c r="O19" s="60"/>
      <c r="P19" s="60"/>
      <c r="Q19" s="60"/>
      <c r="R19" s="60"/>
      <c r="S19" s="60"/>
      <c r="T19" s="60"/>
      <c r="U19" s="60"/>
      <c r="V19" s="60"/>
      <c r="W19" s="60">
        <v>737489219</v>
      </c>
      <c r="X19" s="60">
        <v>352226395</v>
      </c>
      <c r="Y19" s="60">
        <v>385262824</v>
      </c>
      <c r="Z19" s="140">
        <v>109.38</v>
      </c>
      <c r="AA19" s="62">
        <v>704452790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>
        <v>261011</v>
      </c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1469696</v>
      </c>
      <c r="D22" s="155"/>
      <c r="E22" s="59">
        <v>4739116</v>
      </c>
      <c r="F22" s="60">
        <v>4739116</v>
      </c>
      <c r="G22" s="60">
        <v>3134879</v>
      </c>
      <c r="H22" s="60">
        <v>1469696</v>
      </c>
      <c r="I22" s="60">
        <v>1469696</v>
      </c>
      <c r="J22" s="60">
        <v>1469696</v>
      </c>
      <c r="K22" s="60">
        <v>1469696</v>
      </c>
      <c r="L22" s="60">
        <v>1469696</v>
      </c>
      <c r="M22" s="60">
        <v>1469696</v>
      </c>
      <c r="N22" s="60">
        <v>1469696</v>
      </c>
      <c r="O22" s="60"/>
      <c r="P22" s="60"/>
      <c r="Q22" s="60"/>
      <c r="R22" s="60"/>
      <c r="S22" s="60"/>
      <c r="T22" s="60"/>
      <c r="U22" s="60"/>
      <c r="V22" s="60"/>
      <c r="W22" s="60">
        <v>1469696</v>
      </c>
      <c r="X22" s="60">
        <v>2369558</v>
      </c>
      <c r="Y22" s="60">
        <v>-899862</v>
      </c>
      <c r="Z22" s="140">
        <v>-37.98</v>
      </c>
      <c r="AA22" s="62">
        <v>4739116</v>
      </c>
    </row>
    <row r="23" spans="1:27" ht="12.75">
      <c r="A23" s="249" t="s">
        <v>158</v>
      </c>
      <c r="B23" s="182"/>
      <c r="C23" s="155"/>
      <c r="D23" s="155"/>
      <c r="E23" s="59">
        <v>261013</v>
      </c>
      <c r="F23" s="60">
        <v>261013</v>
      </c>
      <c r="G23" s="159">
        <v>261011</v>
      </c>
      <c r="H23" s="159">
        <v>261011</v>
      </c>
      <c r="I23" s="159">
        <v>261011</v>
      </c>
      <c r="J23" s="60">
        <v>261011</v>
      </c>
      <c r="K23" s="159">
        <v>261011</v>
      </c>
      <c r="L23" s="159">
        <v>261011</v>
      </c>
      <c r="M23" s="60">
        <v>261011</v>
      </c>
      <c r="N23" s="159">
        <v>261011</v>
      </c>
      <c r="O23" s="159"/>
      <c r="P23" s="159"/>
      <c r="Q23" s="60"/>
      <c r="R23" s="159"/>
      <c r="S23" s="159"/>
      <c r="T23" s="60"/>
      <c r="U23" s="159"/>
      <c r="V23" s="159"/>
      <c r="W23" s="159">
        <v>261011</v>
      </c>
      <c r="X23" s="60">
        <v>130507</v>
      </c>
      <c r="Y23" s="159">
        <v>130504</v>
      </c>
      <c r="Z23" s="141">
        <v>100</v>
      </c>
      <c r="AA23" s="225">
        <v>261013</v>
      </c>
    </row>
    <row r="24" spans="1:27" ht="12.75">
      <c r="A24" s="250" t="s">
        <v>57</v>
      </c>
      <c r="B24" s="253"/>
      <c r="C24" s="168">
        <f aca="true" t="shared" si="1" ref="C24:Y24">SUM(C15:C23)</f>
        <v>755054391</v>
      </c>
      <c r="D24" s="168">
        <f>SUM(D15:D23)</f>
        <v>0</v>
      </c>
      <c r="E24" s="76">
        <f t="shared" si="1"/>
        <v>785430389</v>
      </c>
      <c r="F24" s="77">
        <f t="shared" si="1"/>
        <v>785430389</v>
      </c>
      <c r="G24" s="77">
        <f t="shared" si="1"/>
        <v>762181165</v>
      </c>
      <c r="H24" s="77">
        <f t="shared" si="1"/>
        <v>755901613</v>
      </c>
      <c r="I24" s="77">
        <f t="shared" si="1"/>
        <v>763642643</v>
      </c>
      <c r="J24" s="77">
        <f t="shared" si="1"/>
        <v>763642643</v>
      </c>
      <c r="K24" s="77">
        <f t="shared" si="1"/>
        <v>755901613</v>
      </c>
      <c r="L24" s="77">
        <f t="shared" si="1"/>
        <v>767785586</v>
      </c>
      <c r="M24" s="77">
        <f t="shared" si="1"/>
        <v>765116555</v>
      </c>
      <c r="N24" s="77">
        <f t="shared" si="1"/>
        <v>765116555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765116555</v>
      </c>
      <c r="X24" s="77">
        <f t="shared" si="1"/>
        <v>392715195</v>
      </c>
      <c r="Y24" s="77">
        <f t="shared" si="1"/>
        <v>372401360</v>
      </c>
      <c r="Z24" s="212">
        <f>+IF(X24&lt;&gt;0,+(Y24/X24)*100,0)</f>
        <v>94.82733664023364</v>
      </c>
      <c r="AA24" s="79">
        <f>SUM(AA15:AA23)</f>
        <v>785430389</v>
      </c>
    </row>
    <row r="25" spans="1:27" ht="12.75">
      <c r="A25" s="250" t="s">
        <v>159</v>
      </c>
      <c r="B25" s="251"/>
      <c r="C25" s="168">
        <f aca="true" t="shared" si="2" ref="C25:Y25">+C12+C24</f>
        <v>1035891090</v>
      </c>
      <c r="D25" s="168">
        <f>+D12+D24</f>
        <v>0</v>
      </c>
      <c r="E25" s="72">
        <f t="shared" si="2"/>
        <v>854557819</v>
      </c>
      <c r="F25" s="73">
        <f t="shared" si="2"/>
        <v>854557819</v>
      </c>
      <c r="G25" s="73">
        <f t="shared" si="2"/>
        <v>1083821752</v>
      </c>
      <c r="H25" s="73">
        <f t="shared" si="2"/>
        <v>1109718934</v>
      </c>
      <c r="I25" s="73">
        <f t="shared" si="2"/>
        <v>1097936510</v>
      </c>
      <c r="J25" s="73">
        <f t="shared" si="2"/>
        <v>1097936510</v>
      </c>
      <c r="K25" s="73">
        <f t="shared" si="2"/>
        <v>1109718934</v>
      </c>
      <c r="L25" s="73">
        <f t="shared" si="2"/>
        <v>1094175691</v>
      </c>
      <c r="M25" s="73">
        <f t="shared" si="2"/>
        <v>1091502133</v>
      </c>
      <c r="N25" s="73">
        <f t="shared" si="2"/>
        <v>1091502133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1091502133</v>
      </c>
      <c r="X25" s="73">
        <f t="shared" si="2"/>
        <v>427278911</v>
      </c>
      <c r="Y25" s="73">
        <f t="shared" si="2"/>
        <v>664223222</v>
      </c>
      <c r="Z25" s="170">
        <f>+IF(X25&lt;&gt;0,+(Y25/X25)*100,0)</f>
        <v>155.45424894607075</v>
      </c>
      <c r="AA25" s="74">
        <f>+AA12+AA24</f>
        <v>854557819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1696535</v>
      </c>
      <c r="D30" s="155"/>
      <c r="E30" s="59">
        <v>1880643</v>
      </c>
      <c r="F30" s="60">
        <v>1880643</v>
      </c>
      <c r="G30" s="60">
        <v>1696535</v>
      </c>
      <c r="H30" s="60">
        <v>1696535</v>
      </c>
      <c r="I30" s="60">
        <v>1202333</v>
      </c>
      <c r="J30" s="60">
        <v>1202333</v>
      </c>
      <c r="K30" s="60">
        <v>1696535</v>
      </c>
      <c r="L30" s="60">
        <v>1696536</v>
      </c>
      <c r="M30" s="60">
        <v>1696536</v>
      </c>
      <c r="N30" s="60">
        <v>1696536</v>
      </c>
      <c r="O30" s="60"/>
      <c r="P30" s="60"/>
      <c r="Q30" s="60"/>
      <c r="R30" s="60"/>
      <c r="S30" s="60"/>
      <c r="T30" s="60"/>
      <c r="U30" s="60"/>
      <c r="V30" s="60"/>
      <c r="W30" s="60">
        <v>1696536</v>
      </c>
      <c r="X30" s="60">
        <v>940322</v>
      </c>
      <c r="Y30" s="60">
        <v>756214</v>
      </c>
      <c r="Z30" s="140">
        <v>80.42</v>
      </c>
      <c r="AA30" s="62">
        <v>1880643</v>
      </c>
    </row>
    <row r="31" spans="1:27" ht="12.75">
      <c r="A31" s="249" t="s">
        <v>163</v>
      </c>
      <c r="B31" s="182"/>
      <c r="C31" s="155"/>
      <c r="D31" s="155"/>
      <c r="E31" s="59">
        <v>2275399</v>
      </c>
      <c r="F31" s="60">
        <v>2275399</v>
      </c>
      <c r="G31" s="60">
        <v>49904</v>
      </c>
      <c r="H31" s="60">
        <v>2146045</v>
      </c>
      <c r="I31" s="60">
        <v>2138302</v>
      </c>
      <c r="J31" s="60">
        <v>2138302</v>
      </c>
      <c r="K31" s="60">
        <v>2146045</v>
      </c>
      <c r="L31" s="60">
        <v>2172313</v>
      </c>
      <c r="M31" s="60">
        <v>2172313</v>
      </c>
      <c r="N31" s="60">
        <v>2172313</v>
      </c>
      <c r="O31" s="60"/>
      <c r="P31" s="60"/>
      <c r="Q31" s="60"/>
      <c r="R31" s="60"/>
      <c r="S31" s="60"/>
      <c r="T31" s="60"/>
      <c r="U31" s="60"/>
      <c r="V31" s="60"/>
      <c r="W31" s="60">
        <v>2172313</v>
      </c>
      <c r="X31" s="60">
        <v>1137700</v>
      </c>
      <c r="Y31" s="60">
        <v>1034613</v>
      </c>
      <c r="Z31" s="140">
        <v>90.94</v>
      </c>
      <c r="AA31" s="62">
        <v>2275399</v>
      </c>
    </row>
    <row r="32" spans="1:27" ht="12.75">
      <c r="A32" s="249" t="s">
        <v>164</v>
      </c>
      <c r="B32" s="182"/>
      <c r="C32" s="155">
        <v>55807818</v>
      </c>
      <c r="D32" s="155"/>
      <c r="E32" s="59">
        <v>1114208</v>
      </c>
      <c r="F32" s="60">
        <v>1114208</v>
      </c>
      <c r="G32" s="60">
        <v>28485111</v>
      </c>
      <c r="H32" s="60">
        <v>57639563</v>
      </c>
      <c r="I32" s="60">
        <v>19516046</v>
      </c>
      <c r="J32" s="60">
        <v>19516046</v>
      </c>
      <c r="K32" s="60">
        <v>57639563</v>
      </c>
      <c r="L32" s="60">
        <v>48341136</v>
      </c>
      <c r="M32" s="60">
        <v>48291136</v>
      </c>
      <c r="N32" s="60">
        <v>48291136</v>
      </c>
      <c r="O32" s="60"/>
      <c r="P32" s="60"/>
      <c r="Q32" s="60"/>
      <c r="R32" s="60"/>
      <c r="S32" s="60"/>
      <c r="T32" s="60"/>
      <c r="U32" s="60"/>
      <c r="V32" s="60"/>
      <c r="W32" s="60">
        <v>48291136</v>
      </c>
      <c r="X32" s="60">
        <v>557104</v>
      </c>
      <c r="Y32" s="60">
        <v>47734032</v>
      </c>
      <c r="Z32" s="140">
        <v>8568.24</v>
      </c>
      <c r="AA32" s="62">
        <v>1114208</v>
      </c>
    </row>
    <row r="33" spans="1:27" ht="12.75">
      <c r="A33" s="249" t="s">
        <v>165</v>
      </c>
      <c r="B33" s="182"/>
      <c r="C33" s="155">
        <v>1369526</v>
      </c>
      <c r="D33" s="155"/>
      <c r="E33" s="59">
        <v>1066868</v>
      </c>
      <c r="F33" s="60">
        <v>1066868</v>
      </c>
      <c r="G33" s="60">
        <v>1369526</v>
      </c>
      <c r="H33" s="60">
        <v>1369526</v>
      </c>
      <c r="I33" s="60">
        <v>1369526</v>
      </c>
      <c r="J33" s="60">
        <v>1369526</v>
      </c>
      <c r="K33" s="60">
        <v>1369526</v>
      </c>
      <c r="L33" s="60">
        <v>1369526</v>
      </c>
      <c r="M33" s="60">
        <v>1369526</v>
      </c>
      <c r="N33" s="60">
        <v>1369526</v>
      </c>
      <c r="O33" s="60"/>
      <c r="P33" s="60"/>
      <c r="Q33" s="60"/>
      <c r="R33" s="60"/>
      <c r="S33" s="60"/>
      <c r="T33" s="60"/>
      <c r="U33" s="60"/>
      <c r="V33" s="60"/>
      <c r="W33" s="60">
        <v>1369526</v>
      </c>
      <c r="X33" s="60">
        <v>533434</v>
      </c>
      <c r="Y33" s="60">
        <v>836092</v>
      </c>
      <c r="Z33" s="140">
        <v>156.74</v>
      </c>
      <c r="AA33" s="62">
        <v>1066868</v>
      </c>
    </row>
    <row r="34" spans="1:27" ht="12.75">
      <c r="A34" s="250" t="s">
        <v>58</v>
      </c>
      <c r="B34" s="251"/>
      <c r="C34" s="168">
        <f aca="true" t="shared" si="3" ref="C34:Y34">SUM(C29:C33)</f>
        <v>58873879</v>
      </c>
      <c r="D34" s="168">
        <f>SUM(D29:D33)</f>
        <v>0</v>
      </c>
      <c r="E34" s="72">
        <f t="shared" si="3"/>
        <v>6337118</v>
      </c>
      <c r="F34" s="73">
        <f t="shared" si="3"/>
        <v>6337118</v>
      </c>
      <c r="G34" s="73">
        <f t="shared" si="3"/>
        <v>31601076</v>
      </c>
      <c r="H34" s="73">
        <f t="shared" si="3"/>
        <v>62851669</v>
      </c>
      <c r="I34" s="73">
        <f t="shared" si="3"/>
        <v>24226207</v>
      </c>
      <c r="J34" s="73">
        <f t="shared" si="3"/>
        <v>24226207</v>
      </c>
      <c r="K34" s="73">
        <f t="shared" si="3"/>
        <v>62851669</v>
      </c>
      <c r="L34" s="73">
        <f t="shared" si="3"/>
        <v>53579511</v>
      </c>
      <c r="M34" s="73">
        <f t="shared" si="3"/>
        <v>53529511</v>
      </c>
      <c r="N34" s="73">
        <f t="shared" si="3"/>
        <v>53529511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53529511</v>
      </c>
      <c r="X34" s="73">
        <f t="shared" si="3"/>
        <v>3168560</v>
      </c>
      <c r="Y34" s="73">
        <f t="shared" si="3"/>
        <v>50360951</v>
      </c>
      <c r="Z34" s="170">
        <f>+IF(X34&lt;&gt;0,+(Y34/X34)*100,0)</f>
        <v>1589.3955298305855</v>
      </c>
      <c r="AA34" s="74">
        <f>SUM(AA29:AA33)</f>
        <v>6337118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19729510</v>
      </c>
      <c r="D37" s="155"/>
      <c r="E37" s="59">
        <v>1258916</v>
      </c>
      <c r="F37" s="60">
        <v>1258916</v>
      </c>
      <c r="G37" s="60">
        <v>892525</v>
      </c>
      <c r="H37" s="60">
        <v>19438100</v>
      </c>
      <c r="I37" s="60">
        <v>19166887</v>
      </c>
      <c r="J37" s="60">
        <v>19166887</v>
      </c>
      <c r="K37" s="60">
        <v>19438100</v>
      </c>
      <c r="L37" s="60">
        <v>19142041</v>
      </c>
      <c r="M37" s="60">
        <v>19142041</v>
      </c>
      <c r="N37" s="60">
        <v>19142041</v>
      </c>
      <c r="O37" s="60"/>
      <c r="P37" s="60"/>
      <c r="Q37" s="60"/>
      <c r="R37" s="60"/>
      <c r="S37" s="60"/>
      <c r="T37" s="60"/>
      <c r="U37" s="60"/>
      <c r="V37" s="60"/>
      <c r="W37" s="60">
        <v>19142041</v>
      </c>
      <c r="X37" s="60">
        <v>629458</v>
      </c>
      <c r="Y37" s="60">
        <v>18512583</v>
      </c>
      <c r="Z37" s="140">
        <v>2941.04</v>
      </c>
      <c r="AA37" s="62">
        <v>1258916</v>
      </c>
    </row>
    <row r="38" spans="1:27" ht="12.75">
      <c r="A38" s="249" t="s">
        <v>165</v>
      </c>
      <c r="B38" s="182"/>
      <c r="C38" s="155">
        <v>12559126</v>
      </c>
      <c r="D38" s="155"/>
      <c r="E38" s="59">
        <v>30334626</v>
      </c>
      <c r="F38" s="60">
        <v>30334626</v>
      </c>
      <c r="G38" s="60">
        <v>31396111</v>
      </c>
      <c r="H38" s="60">
        <v>12559126</v>
      </c>
      <c r="I38" s="60">
        <v>12559126</v>
      </c>
      <c r="J38" s="60">
        <v>12559126</v>
      </c>
      <c r="K38" s="60">
        <v>12559126</v>
      </c>
      <c r="L38" s="60">
        <v>12559126</v>
      </c>
      <c r="M38" s="60">
        <v>12559126</v>
      </c>
      <c r="N38" s="60">
        <v>12559126</v>
      </c>
      <c r="O38" s="60"/>
      <c r="P38" s="60"/>
      <c r="Q38" s="60"/>
      <c r="R38" s="60"/>
      <c r="S38" s="60"/>
      <c r="T38" s="60"/>
      <c r="U38" s="60"/>
      <c r="V38" s="60"/>
      <c r="W38" s="60">
        <v>12559126</v>
      </c>
      <c r="X38" s="60">
        <v>15167313</v>
      </c>
      <c r="Y38" s="60">
        <v>-2608187</v>
      </c>
      <c r="Z38" s="140">
        <v>-17.2</v>
      </c>
      <c r="AA38" s="62">
        <v>30334626</v>
      </c>
    </row>
    <row r="39" spans="1:27" ht="12.75">
      <c r="A39" s="250" t="s">
        <v>59</v>
      </c>
      <c r="B39" s="253"/>
      <c r="C39" s="168">
        <f aca="true" t="shared" si="4" ref="C39:Y39">SUM(C37:C38)</f>
        <v>32288636</v>
      </c>
      <c r="D39" s="168">
        <f>SUM(D37:D38)</f>
        <v>0</v>
      </c>
      <c r="E39" s="76">
        <f t="shared" si="4"/>
        <v>31593542</v>
      </c>
      <c r="F39" s="77">
        <f t="shared" si="4"/>
        <v>31593542</v>
      </c>
      <c r="G39" s="77">
        <f t="shared" si="4"/>
        <v>32288636</v>
      </c>
      <c r="H39" s="77">
        <f t="shared" si="4"/>
        <v>31997226</v>
      </c>
      <c r="I39" s="77">
        <f t="shared" si="4"/>
        <v>31726013</v>
      </c>
      <c r="J39" s="77">
        <f t="shared" si="4"/>
        <v>31726013</v>
      </c>
      <c r="K39" s="77">
        <f t="shared" si="4"/>
        <v>31997226</v>
      </c>
      <c r="L39" s="77">
        <f t="shared" si="4"/>
        <v>31701167</v>
      </c>
      <c r="M39" s="77">
        <f t="shared" si="4"/>
        <v>31701167</v>
      </c>
      <c r="N39" s="77">
        <f t="shared" si="4"/>
        <v>31701167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31701167</v>
      </c>
      <c r="X39" s="77">
        <f t="shared" si="4"/>
        <v>15796771</v>
      </c>
      <c r="Y39" s="77">
        <f t="shared" si="4"/>
        <v>15904396</v>
      </c>
      <c r="Z39" s="212">
        <f>+IF(X39&lt;&gt;0,+(Y39/X39)*100,0)</f>
        <v>100.68131012344233</v>
      </c>
      <c r="AA39" s="79">
        <f>SUM(AA37:AA38)</f>
        <v>31593542</v>
      </c>
    </row>
    <row r="40" spans="1:27" ht="12.75">
      <c r="A40" s="250" t="s">
        <v>167</v>
      </c>
      <c r="B40" s="251"/>
      <c r="C40" s="168">
        <f aca="true" t="shared" si="5" ref="C40:Y40">+C34+C39</f>
        <v>91162515</v>
      </c>
      <c r="D40" s="168">
        <f>+D34+D39</f>
        <v>0</v>
      </c>
      <c r="E40" s="72">
        <f t="shared" si="5"/>
        <v>37930660</v>
      </c>
      <c r="F40" s="73">
        <f t="shared" si="5"/>
        <v>37930660</v>
      </c>
      <c r="G40" s="73">
        <f t="shared" si="5"/>
        <v>63889712</v>
      </c>
      <c r="H40" s="73">
        <f t="shared" si="5"/>
        <v>94848895</v>
      </c>
      <c r="I40" s="73">
        <f t="shared" si="5"/>
        <v>55952220</v>
      </c>
      <c r="J40" s="73">
        <f t="shared" si="5"/>
        <v>55952220</v>
      </c>
      <c r="K40" s="73">
        <f t="shared" si="5"/>
        <v>94848895</v>
      </c>
      <c r="L40" s="73">
        <f t="shared" si="5"/>
        <v>85280678</v>
      </c>
      <c r="M40" s="73">
        <f t="shared" si="5"/>
        <v>85230678</v>
      </c>
      <c r="N40" s="73">
        <f t="shared" si="5"/>
        <v>85230678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85230678</v>
      </c>
      <c r="X40" s="73">
        <f t="shared" si="5"/>
        <v>18965331</v>
      </c>
      <c r="Y40" s="73">
        <f t="shared" si="5"/>
        <v>66265347</v>
      </c>
      <c r="Z40" s="170">
        <f>+IF(X40&lt;&gt;0,+(Y40/X40)*100,0)</f>
        <v>349.40253349651533</v>
      </c>
      <c r="AA40" s="74">
        <f>+AA34+AA39</f>
        <v>37930660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944728575</v>
      </c>
      <c r="D42" s="257">
        <f>+D25-D40</f>
        <v>0</v>
      </c>
      <c r="E42" s="258">
        <f t="shared" si="6"/>
        <v>816627159</v>
      </c>
      <c r="F42" s="259">
        <f t="shared" si="6"/>
        <v>816627159</v>
      </c>
      <c r="G42" s="259">
        <f t="shared" si="6"/>
        <v>1019932040</v>
      </c>
      <c r="H42" s="259">
        <f t="shared" si="6"/>
        <v>1014870039</v>
      </c>
      <c r="I42" s="259">
        <f t="shared" si="6"/>
        <v>1041984290</v>
      </c>
      <c r="J42" s="259">
        <f t="shared" si="6"/>
        <v>1041984290</v>
      </c>
      <c r="K42" s="259">
        <f t="shared" si="6"/>
        <v>1014870039</v>
      </c>
      <c r="L42" s="259">
        <f t="shared" si="6"/>
        <v>1008895013</v>
      </c>
      <c r="M42" s="259">
        <f t="shared" si="6"/>
        <v>1006271455</v>
      </c>
      <c r="N42" s="259">
        <f t="shared" si="6"/>
        <v>1006271455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1006271455</v>
      </c>
      <c r="X42" s="259">
        <f t="shared" si="6"/>
        <v>408313580</v>
      </c>
      <c r="Y42" s="259">
        <f t="shared" si="6"/>
        <v>597957875</v>
      </c>
      <c r="Z42" s="260">
        <f>+IF(X42&lt;&gt;0,+(Y42/X42)*100,0)</f>
        <v>146.44574765306606</v>
      </c>
      <c r="AA42" s="261">
        <f>+AA25-AA40</f>
        <v>816627159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944728575</v>
      </c>
      <c r="D45" s="155"/>
      <c r="E45" s="59">
        <v>806166158</v>
      </c>
      <c r="F45" s="60">
        <v>806166158</v>
      </c>
      <c r="G45" s="60">
        <v>1009471040</v>
      </c>
      <c r="H45" s="60">
        <v>1004409039</v>
      </c>
      <c r="I45" s="60">
        <v>1031523291</v>
      </c>
      <c r="J45" s="60">
        <v>1031523291</v>
      </c>
      <c r="K45" s="60">
        <v>1004409039</v>
      </c>
      <c r="L45" s="60">
        <v>1008895013</v>
      </c>
      <c r="M45" s="60">
        <v>1006271455</v>
      </c>
      <c r="N45" s="60">
        <v>1006271455</v>
      </c>
      <c r="O45" s="60"/>
      <c r="P45" s="60"/>
      <c r="Q45" s="60"/>
      <c r="R45" s="60"/>
      <c r="S45" s="60"/>
      <c r="T45" s="60"/>
      <c r="U45" s="60"/>
      <c r="V45" s="60"/>
      <c r="W45" s="60">
        <v>1006271455</v>
      </c>
      <c r="X45" s="60">
        <v>403083079</v>
      </c>
      <c r="Y45" s="60">
        <v>603188376</v>
      </c>
      <c r="Z45" s="139">
        <v>149.64</v>
      </c>
      <c r="AA45" s="62">
        <v>806166158</v>
      </c>
    </row>
    <row r="46" spans="1:27" ht="12.75">
      <c r="A46" s="249" t="s">
        <v>171</v>
      </c>
      <c r="B46" s="182"/>
      <c r="C46" s="155"/>
      <c r="D46" s="155"/>
      <c r="E46" s="59">
        <v>10461000</v>
      </c>
      <c r="F46" s="60">
        <v>10461000</v>
      </c>
      <c r="G46" s="60">
        <v>10461000</v>
      </c>
      <c r="H46" s="60">
        <v>10461000</v>
      </c>
      <c r="I46" s="60">
        <v>10461000</v>
      </c>
      <c r="J46" s="60">
        <v>10461000</v>
      </c>
      <c r="K46" s="60">
        <v>10461000</v>
      </c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5230500</v>
      </c>
      <c r="Y46" s="60">
        <v>-5230500</v>
      </c>
      <c r="Z46" s="139">
        <v>-100</v>
      </c>
      <c r="AA46" s="62">
        <v>10461000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944728575</v>
      </c>
      <c r="D48" s="217">
        <f>SUM(D45:D47)</f>
        <v>0</v>
      </c>
      <c r="E48" s="264">
        <f t="shared" si="7"/>
        <v>816627158</v>
      </c>
      <c r="F48" s="219">
        <f t="shared" si="7"/>
        <v>816627158</v>
      </c>
      <c r="G48" s="219">
        <f t="shared" si="7"/>
        <v>1019932040</v>
      </c>
      <c r="H48" s="219">
        <f t="shared" si="7"/>
        <v>1014870039</v>
      </c>
      <c r="I48" s="219">
        <f t="shared" si="7"/>
        <v>1041984291</v>
      </c>
      <c r="J48" s="219">
        <f t="shared" si="7"/>
        <v>1041984291</v>
      </c>
      <c r="K48" s="219">
        <f t="shared" si="7"/>
        <v>1014870039</v>
      </c>
      <c r="L48" s="219">
        <f t="shared" si="7"/>
        <v>1008895013</v>
      </c>
      <c r="M48" s="219">
        <f t="shared" si="7"/>
        <v>1006271455</v>
      </c>
      <c r="N48" s="219">
        <f t="shared" si="7"/>
        <v>1006271455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1006271455</v>
      </c>
      <c r="X48" s="219">
        <f t="shared" si="7"/>
        <v>408313579</v>
      </c>
      <c r="Y48" s="219">
        <f t="shared" si="7"/>
        <v>597957876</v>
      </c>
      <c r="Z48" s="265">
        <f>+IF(X48&lt;&gt;0,+(Y48/X48)*100,0)</f>
        <v>146.44574825663585</v>
      </c>
      <c r="AA48" s="232">
        <f>SUM(AA45:AA47)</f>
        <v>816627158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95653170</v>
      </c>
      <c r="D6" s="155"/>
      <c r="E6" s="59">
        <v>65488567</v>
      </c>
      <c r="F6" s="60">
        <v>65488567</v>
      </c>
      <c r="G6" s="60">
        <v>3707729</v>
      </c>
      <c r="H6" s="60">
        <v>6112054</v>
      </c>
      <c r="I6" s="60">
        <v>12198231</v>
      </c>
      <c r="J6" s="60">
        <v>22018014</v>
      </c>
      <c r="K6" s="60">
        <v>5304082</v>
      </c>
      <c r="L6" s="60">
        <v>4665279</v>
      </c>
      <c r="M6" s="60">
        <v>5330385</v>
      </c>
      <c r="N6" s="60">
        <v>15299746</v>
      </c>
      <c r="O6" s="60"/>
      <c r="P6" s="60"/>
      <c r="Q6" s="60"/>
      <c r="R6" s="60"/>
      <c r="S6" s="60"/>
      <c r="T6" s="60"/>
      <c r="U6" s="60"/>
      <c r="V6" s="60"/>
      <c r="W6" s="60">
        <v>37317760</v>
      </c>
      <c r="X6" s="60">
        <v>29242800</v>
      </c>
      <c r="Y6" s="60">
        <v>8074960</v>
      </c>
      <c r="Z6" s="140">
        <v>27.61</v>
      </c>
      <c r="AA6" s="62">
        <v>65488567</v>
      </c>
    </row>
    <row r="7" spans="1:27" ht="12.75">
      <c r="A7" s="249" t="s">
        <v>32</v>
      </c>
      <c r="B7" s="182"/>
      <c r="C7" s="155">
        <v>9448460</v>
      </c>
      <c r="D7" s="155"/>
      <c r="E7" s="59">
        <v>11859057</v>
      </c>
      <c r="F7" s="60">
        <v>11859057</v>
      </c>
      <c r="G7" s="60">
        <v>380992</v>
      </c>
      <c r="H7" s="60">
        <v>694000</v>
      </c>
      <c r="I7" s="60">
        <v>558965</v>
      </c>
      <c r="J7" s="60">
        <v>1633957</v>
      </c>
      <c r="K7" s="60">
        <v>574155</v>
      </c>
      <c r="L7" s="60">
        <v>639442</v>
      </c>
      <c r="M7" s="60">
        <v>414081</v>
      </c>
      <c r="N7" s="60">
        <v>1627678</v>
      </c>
      <c r="O7" s="60"/>
      <c r="P7" s="60"/>
      <c r="Q7" s="60"/>
      <c r="R7" s="60"/>
      <c r="S7" s="60"/>
      <c r="T7" s="60"/>
      <c r="U7" s="60"/>
      <c r="V7" s="60"/>
      <c r="W7" s="60">
        <v>3261635</v>
      </c>
      <c r="X7" s="60">
        <v>5647170</v>
      </c>
      <c r="Y7" s="60">
        <v>-2385535</v>
      </c>
      <c r="Z7" s="140">
        <v>-42.24</v>
      </c>
      <c r="AA7" s="62">
        <v>11859057</v>
      </c>
    </row>
    <row r="8" spans="1:27" ht="12.75">
      <c r="A8" s="249" t="s">
        <v>178</v>
      </c>
      <c r="B8" s="182"/>
      <c r="C8" s="155">
        <v>-6038879</v>
      </c>
      <c r="D8" s="155"/>
      <c r="E8" s="59">
        <v>21490549</v>
      </c>
      <c r="F8" s="60">
        <v>21490549</v>
      </c>
      <c r="G8" s="60">
        <v>7581164</v>
      </c>
      <c r="H8" s="60">
        <v>2885723</v>
      </c>
      <c r="I8" s="60">
        <v>11527250</v>
      </c>
      <c r="J8" s="60">
        <v>21994137</v>
      </c>
      <c r="K8" s="60">
        <v>7118841</v>
      </c>
      <c r="L8" s="60">
        <v>9546010</v>
      </c>
      <c r="M8" s="60">
        <v>44568182</v>
      </c>
      <c r="N8" s="60">
        <v>61233033</v>
      </c>
      <c r="O8" s="60"/>
      <c r="P8" s="60"/>
      <c r="Q8" s="60"/>
      <c r="R8" s="60"/>
      <c r="S8" s="60"/>
      <c r="T8" s="60"/>
      <c r="U8" s="60"/>
      <c r="V8" s="60"/>
      <c r="W8" s="60">
        <v>83227170</v>
      </c>
      <c r="X8" s="60">
        <v>7933310</v>
      </c>
      <c r="Y8" s="60">
        <v>75293860</v>
      </c>
      <c r="Z8" s="140">
        <v>949.09</v>
      </c>
      <c r="AA8" s="62">
        <v>21490549</v>
      </c>
    </row>
    <row r="9" spans="1:27" ht="12.75">
      <c r="A9" s="249" t="s">
        <v>179</v>
      </c>
      <c r="B9" s="182"/>
      <c r="C9" s="155">
        <v>140770000</v>
      </c>
      <c r="D9" s="155"/>
      <c r="E9" s="59">
        <v>147694000</v>
      </c>
      <c r="F9" s="60">
        <v>147694000</v>
      </c>
      <c r="G9" s="60">
        <v>50401000</v>
      </c>
      <c r="H9" s="60">
        <v>4620000</v>
      </c>
      <c r="I9" s="60"/>
      <c r="J9" s="60">
        <v>55021000</v>
      </c>
      <c r="K9" s="60">
        <v>5000000</v>
      </c>
      <c r="L9" s="60"/>
      <c r="M9" s="60">
        <v>13087000</v>
      </c>
      <c r="N9" s="60">
        <v>18087000</v>
      </c>
      <c r="O9" s="60"/>
      <c r="P9" s="60"/>
      <c r="Q9" s="60"/>
      <c r="R9" s="60"/>
      <c r="S9" s="60"/>
      <c r="T9" s="60"/>
      <c r="U9" s="60"/>
      <c r="V9" s="60"/>
      <c r="W9" s="60">
        <v>73108000</v>
      </c>
      <c r="X9" s="60">
        <v>103385800</v>
      </c>
      <c r="Y9" s="60">
        <v>-30277800</v>
      </c>
      <c r="Z9" s="140">
        <v>-29.29</v>
      </c>
      <c r="AA9" s="62">
        <v>147694000</v>
      </c>
    </row>
    <row r="10" spans="1:27" ht="12.75">
      <c r="A10" s="249" t="s">
        <v>180</v>
      </c>
      <c r="B10" s="182"/>
      <c r="C10" s="155">
        <v>31161000</v>
      </c>
      <c r="D10" s="155"/>
      <c r="E10" s="59">
        <v>30118000</v>
      </c>
      <c r="F10" s="60">
        <v>30118000</v>
      </c>
      <c r="G10" s="60">
        <v>10000000</v>
      </c>
      <c r="H10" s="60"/>
      <c r="I10" s="60"/>
      <c r="J10" s="60">
        <v>10000000</v>
      </c>
      <c r="K10" s="60"/>
      <c r="L10" s="60"/>
      <c r="M10" s="60">
        <v>15000000</v>
      </c>
      <c r="N10" s="60">
        <v>15000000</v>
      </c>
      <c r="O10" s="60"/>
      <c r="P10" s="60"/>
      <c r="Q10" s="60"/>
      <c r="R10" s="60"/>
      <c r="S10" s="60"/>
      <c r="T10" s="60"/>
      <c r="U10" s="60"/>
      <c r="V10" s="60"/>
      <c r="W10" s="60">
        <v>25000000</v>
      </c>
      <c r="X10" s="60">
        <v>30118000</v>
      </c>
      <c r="Y10" s="60">
        <v>-5118000</v>
      </c>
      <c r="Z10" s="140">
        <v>-16.99</v>
      </c>
      <c r="AA10" s="62">
        <v>30118000</v>
      </c>
    </row>
    <row r="11" spans="1:27" ht="12.75">
      <c r="A11" s="249" t="s">
        <v>181</v>
      </c>
      <c r="B11" s="182"/>
      <c r="C11" s="155">
        <v>12548252</v>
      </c>
      <c r="D11" s="155"/>
      <c r="E11" s="59">
        <v>15321900</v>
      </c>
      <c r="F11" s="60">
        <v>15321900</v>
      </c>
      <c r="G11" s="60">
        <v>931934</v>
      </c>
      <c r="H11" s="60">
        <v>1157420</v>
      </c>
      <c r="I11" s="60">
        <v>1032116</v>
      </c>
      <c r="J11" s="60">
        <v>3121470</v>
      </c>
      <c r="K11" s="60">
        <v>1307728</v>
      </c>
      <c r="L11" s="60">
        <v>2227449</v>
      </c>
      <c r="M11" s="60">
        <v>1290</v>
      </c>
      <c r="N11" s="60">
        <v>3536467</v>
      </c>
      <c r="O11" s="60"/>
      <c r="P11" s="60"/>
      <c r="Q11" s="60"/>
      <c r="R11" s="60"/>
      <c r="S11" s="60"/>
      <c r="T11" s="60"/>
      <c r="U11" s="60"/>
      <c r="V11" s="60"/>
      <c r="W11" s="60">
        <v>6657937</v>
      </c>
      <c r="X11" s="60">
        <v>6090000</v>
      </c>
      <c r="Y11" s="60">
        <v>567937</v>
      </c>
      <c r="Z11" s="140">
        <v>9.33</v>
      </c>
      <c r="AA11" s="62">
        <v>15321900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-229984752</v>
      </c>
      <c r="D14" s="155"/>
      <c r="E14" s="59">
        <v>-250898268</v>
      </c>
      <c r="F14" s="60">
        <v>-250898268</v>
      </c>
      <c r="G14" s="60">
        <v>-51205722</v>
      </c>
      <c r="H14" s="60">
        <v>-17554511</v>
      </c>
      <c r="I14" s="60">
        <v>-25282727</v>
      </c>
      <c r="J14" s="60">
        <v>-94042960</v>
      </c>
      <c r="K14" s="60">
        <v>-21385831</v>
      </c>
      <c r="L14" s="60">
        <v>-23241122</v>
      </c>
      <c r="M14" s="60">
        <v>-21052288</v>
      </c>
      <c r="N14" s="60">
        <v>-65679241</v>
      </c>
      <c r="O14" s="60"/>
      <c r="P14" s="60"/>
      <c r="Q14" s="60"/>
      <c r="R14" s="60"/>
      <c r="S14" s="60"/>
      <c r="T14" s="60"/>
      <c r="U14" s="60"/>
      <c r="V14" s="60"/>
      <c r="W14" s="60">
        <v>-159722201</v>
      </c>
      <c r="X14" s="60">
        <v>-118869860</v>
      </c>
      <c r="Y14" s="60">
        <v>-40852341</v>
      </c>
      <c r="Z14" s="140">
        <v>34.37</v>
      </c>
      <c r="AA14" s="62">
        <v>-250898268</v>
      </c>
    </row>
    <row r="15" spans="1:27" ht="12.75">
      <c r="A15" s="249" t="s">
        <v>40</v>
      </c>
      <c r="B15" s="182"/>
      <c r="C15" s="155">
        <v>-321448</v>
      </c>
      <c r="D15" s="155"/>
      <c r="E15" s="59">
        <v>-927447</v>
      </c>
      <c r="F15" s="60">
        <v>-927447</v>
      </c>
      <c r="G15" s="60">
        <v>-19360</v>
      </c>
      <c r="H15" s="60">
        <v>-18860</v>
      </c>
      <c r="I15" s="60">
        <v>-15702</v>
      </c>
      <c r="J15" s="60">
        <v>-53922</v>
      </c>
      <c r="K15" s="60">
        <v>-17869</v>
      </c>
      <c r="L15" s="60">
        <v>-15380</v>
      </c>
      <c r="M15" s="60">
        <v>-13745</v>
      </c>
      <c r="N15" s="60">
        <v>-46994</v>
      </c>
      <c r="O15" s="60"/>
      <c r="P15" s="60"/>
      <c r="Q15" s="60"/>
      <c r="R15" s="60"/>
      <c r="S15" s="60"/>
      <c r="T15" s="60"/>
      <c r="U15" s="60"/>
      <c r="V15" s="60"/>
      <c r="W15" s="60">
        <v>-100916</v>
      </c>
      <c r="X15" s="60">
        <v>-420918</v>
      </c>
      <c r="Y15" s="60">
        <v>320002</v>
      </c>
      <c r="Z15" s="140">
        <v>-76.02</v>
      </c>
      <c r="AA15" s="62">
        <v>-927447</v>
      </c>
    </row>
    <row r="16" spans="1:27" ht="12.75">
      <c r="A16" s="249" t="s">
        <v>42</v>
      </c>
      <c r="B16" s="182"/>
      <c r="C16" s="155"/>
      <c r="D16" s="155"/>
      <c r="E16" s="59">
        <v>-4346099</v>
      </c>
      <c r="F16" s="60">
        <v>-4346099</v>
      </c>
      <c r="G16" s="60"/>
      <c r="H16" s="60">
        <v>-374968</v>
      </c>
      <c r="I16" s="60">
        <v>-178464</v>
      </c>
      <c r="J16" s="60">
        <v>-553432</v>
      </c>
      <c r="K16" s="60">
        <v>-17000</v>
      </c>
      <c r="L16" s="60"/>
      <c r="M16" s="60">
        <v>-102990</v>
      </c>
      <c r="N16" s="60">
        <v>-119990</v>
      </c>
      <c r="O16" s="60"/>
      <c r="P16" s="60"/>
      <c r="Q16" s="60"/>
      <c r="R16" s="60"/>
      <c r="S16" s="60"/>
      <c r="T16" s="60"/>
      <c r="U16" s="60"/>
      <c r="V16" s="60"/>
      <c r="W16" s="60">
        <v>-673422</v>
      </c>
      <c r="X16" s="60">
        <v>-2181200</v>
      </c>
      <c r="Y16" s="60">
        <v>1507778</v>
      </c>
      <c r="Z16" s="140">
        <v>-69.13</v>
      </c>
      <c r="AA16" s="62">
        <v>-4346099</v>
      </c>
    </row>
    <row r="17" spans="1:27" ht="12.75">
      <c r="A17" s="250" t="s">
        <v>185</v>
      </c>
      <c r="B17" s="251"/>
      <c r="C17" s="168">
        <f aca="true" t="shared" si="0" ref="C17:Y17">SUM(C6:C16)</f>
        <v>53235803</v>
      </c>
      <c r="D17" s="168">
        <f t="shared" si="0"/>
        <v>0</v>
      </c>
      <c r="E17" s="72">
        <f t="shared" si="0"/>
        <v>35800259</v>
      </c>
      <c r="F17" s="73">
        <f t="shared" si="0"/>
        <v>35800259</v>
      </c>
      <c r="G17" s="73">
        <f t="shared" si="0"/>
        <v>21777737</v>
      </c>
      <c r="H17" s="73">
        <f t="shared" si="0"/>
        <v>-2479142</v>
      </c>
      <c r="I17" s="73">
        <f t="shared" si="0"/>
        <v>-160331</v>
      </c>
      <c r="J17" s="73">
        <f t="shared" si="0"/>
        <v>19138264</v>
      </c>
      <c r="K17" s="73">
        <f t="shared" si="0"/>
        <v>-2115894</v>
      </c>
      <c r="L17" s="73">
        <f t="shared" si="0"/>
        <v>-6178322</v>
      </c>
      <c r="M17" s="73">
        <f t="shared" si="0"/>
        <v>57231915</v>
      </c>
      <c r="N17" s="73">
        <f t="shared" si="0"/>
        <v>48937699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68075963</v>
      </c>
      <c r="X17" s="73">
        <f t="shared" si="0"/>
        <v>60945102</v>
      </c>
      <c r="Y17" s="73">
        <f t="shared" si="0"/>
        <v>7130861</v>
      </c>
      <c r="Z17" s="170">
        <f>+IF(X17&lt;&gt;0,+(Y17/X17)*100,0)</f>
        <v>11.70046610144323</v>
      </c>
      <c r="AA17" s="74">
        <f>SUM(AA6:AA16)</f>
        <v>35800259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593685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>
        <v>30034787</v>
      </c>
      <c r="F24" s="60">
        <v>30034787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10000000</v>
      </c>
      <c r="Y24" s="60">
        <v>-10000000</v>
      </c>
      <c r="Z24" s="140">
        <v>-100</v>
      </c>
      <c r="AA24" s="62">
        <v>30034787</v>
      </c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-57768314</v>
      </c>
      <c r="D26" s="155"/>
      <c r="E26" s="59">
        <v>-50484550</v>
      </c>
      <c r="F26" s="60">
        <v>-50484550</v>
      </c>
      <c r="G26" s="60"/>
      <c r="H26" s="60">
        <v>-847000</v>
      </c>
      <c r="I26" s="60">
        <v>-8179356</v>
      </c>
      <c r="J26" s="60">
        <v>-9026356</v>
      </c>
      <c r="K26" s="60">
        <v>-2926116</v>
      </c>
      <c r="L26" s="60">
        <v>-1186433</v>
      </c>
      <c r="M26" s="60">
        <v>-11790942</v>
      </c>
      <c r="N26" s="60">
        <v>-15903491</v>
      </c>
      <c r="O26" s="60"/>
      <c r="P26" s="60"/>
      <c r="Q26" s="60"/>
      <c r="R26" s="60"/>
      <c r="S26" s="60"/>
      <c r="T26" s="60"/>
      <c r="U26" s="60"/>
      <c r="V26" s="60"/>
      <c r="W26" s="60">
        <v>-24929847</v>
      </c>
      <c r="X26" s="60">
        <v>-23822600</v>
      </c>
      <c r="Y26" s="60">
        <v>-1107247</v>
      </c>
      <c r="Z26" s="140">
        <v>4.65</v>
      </c>
      <c r="AA26" s="62">
        <v>-50484550</v>
      </c>
    </row>
    <row r="27" spans="1:27" ht="12.75">
      <c r="A27" s="250" t="s">
        <v>192</v>
      </c>
      <c r="B27" s="251"/>
      <c r="C27" s="168">
        <f aca="true" t="shared" si="1" ref="C27:Y27">SUM(C21:C26)</f>
        <v>-57174629</v>
      </c>
      <c r="D27" s="168">
        <f>SUM(D21:D26)</f>
        <v>0</v>
      </c>
      <c r="E27" s="72">
        <f t="shared" si="1"/>
        <v>-20449763</v>
      </c>
      <c r="F27" s="73">
        <f t="shared" si="1"/>
        <v>-20449763</v>
      </c>
      <c r="G27" s="73">
        <f t="shared" si="1"/>
        <v>0</v>
      </c>
      <c r="H27" s="73">
        <f t="shared" si="1"/>
        <v>-847000</v>
      </c>
      <c r="I27" s="73">
        <f t="shared" si="1"/>
        <v>-8179356</v>
      </c>
      <c r="J27" s="73">
        <f t="shared" si="1"/>
        <v>-9026356</v>
      </c>
      <c r="K27" s="73">
        <f t="shared" si="1"/>
        <v>-2926116</v>
      </c>
      <c r="L27" s="73">
        <f t="shared" si="1"/>
        <v>-1186433</v>
      </c>
      <c r="M27" s="73">
        <f t="shared" si="1"/>
        <v>-11790942</v>
      </c>
      <c r="N27" s="73">
        <f t="shared" si="1"/>
        <v>-15903491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-24929847</v>
      </c>
      <c r="X27" s="73">
        <f t="shared" si="1"/>
        <v>-13822600</v>
      </c>
      <c r="Y27" s="73">
        <f t="shared" si="1"/>
        <v>-11107247</v>
      </c>
      <c r="Z27" s="170">
        <f>+IF(X27&lt;&gt;0,+(Y27/X27)*100,0)</f>
        <v>80.35570008536745</v>
      </c>
      <c r="AA27" s="74">
        <f>SUM(AA21:AA26)</f>
        <v>-20449763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-1696535</v>
      </c>
      <c r="D35" s="155"/>
      <c r="E35" s="59">
        <v>-1976808</v>
      </c>
      <c r="F35" s="60">
        <v>-1976808</v>
      </c>
      <c r="G35" s="60">
        <v>-164735</v>
      </c>
      <c r="H35" s="60">
        <v>-164735</v>
      </c>
      <c r="I35" s="60">
        <v>-164735</v>
      </c>
      <c r="J35" s="60">
        <v>-494205</v>
      </c>
      <c r="K35" s="60">
        <v>-164735</v>
      </c>
      <c r="L35" s="60">
        <v>-164735</v>
      </c>
      <c r="M35" s="60">
        <v>-147997</v>
      </c>
      <c r="N35" s="60">
        <v>-477467</v>
      </c>
      <c r="O35" s="60"/>
      <c r="P35" s="60"/>
      <c r="Q35" s="60"/>
      <c r="R35" s="60"/>
      <c r="S35" s="60"/>
      <c r="T35" s="60"/>
      <c r="U35" s="60"/>
      <c r="V35" s="60"/>
      <c r="W35" s="60">
        <v>-971672</v>
      </c>
      <c r="X35" s="60">
        <v>-988404</v>
      </c>
      <c r="Y35" s="60">
        <v>16732</v>
      </c>
      <c r="Z35" s="140">
        <v>-1.69</v>
      </c>
      <c r="AA35" s="62">
        <v>-1976808</v>
      </c>
    </row>
    <row r="36" spans="1:27" ht="12.75">
      <c r="A36" s="250" t="s">
        <v>198</v>
      </c>
      <c r="B36" s="251"/>
      <c r="C36" s="168">
        <f aca="true" t="shared" si="2" ref="C36:Y36">SUM(C31:C35)</f>
        <v>-1696535</v>
      </c>
      <c r="D36" s="168">
        <f>SUM(D31:D35)</f>
        <v>0</v>
      </c>
      <c r="E36" s="72">
        <f t="shared" si="2"/>
        <v>-1976808</v>
      </c>
      <c r="F36" s="73">
        <f t="shared" si="2"/>
        <v>-1976808</v>
      </c>
      <c r="G36" s="73">
        <f t="shared" si="2"/>
        <v>-164735</v>
      </c>
      <c r="H36" s="73">
        <f t="shared" si="2"/>
        <v>-164735</v>
      </c>
      <c r="I36" s="73">
        <f t="shared" si="2"/>
        <v>-164735</v>
      </c>
      <c r="J36" s="73">
        <f t="shared" si="2"/>
        <v>-494205</v>
      </c>
      <c r="K36" s="73">
        <f t="shared" si="2"/>
        <v>-164735</v>
      </c>
      <c r="L36" s="73">
        <f t="shared" si="2"/>
        <v>-164735</v>
      </c>
      <c r="M36" s="73">
        <f t="shared" si="2"/>
        <v>-147997</v>
      </c>
      <c r="N36" s="73">
        <f t="shared" si="2"/>
        <v>-477467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-971672</v>
      </c>
      <c r="X36" s="73">
        <f t="shared" si="2"/>
        <v>-988404</v>
      </c>
      <c r="Y36" s="73">
        <f t="shared" si="2"/>
        <v>16732</v>
      </c>
      <c r="Z36" s="170">
        <f>+IF(X36&lt;&gt;0,+(Y36/X36)*100,0)</f>
        <v>-1.6928300573449722</v>
      </c>
      <c r="AA36" s="74">
        <f>SUM(AA31:AA35)</f>
        <v>-1976808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-5635361</v>
      </c>
      <c r="D38" s="153">
        <f>+D17+D27+D36</f>
        <v>0</v>
      </c>
      <c r="E38" s="99">
        <f t="shared" si="3"/>
        <v>13373688</v>
      </c>
      <c r="F38" s="100">
        <f t="shared" si="3"/>
        <v>13373688</v>
      </c>
      <c r="G38" s="100">
        <f t="shared" si="3"/>
        <v>21613002</v>
      </c>
      <c r="H38" s="100">
        <f t="shared" si="3"/>
        <v>-3490877</v>
      </c>
      <c r="I38" s="100">
        <f t="shared" si="3"/>
        <v>-8504422</v>
      </c>
      <c r="J38" s="100">
        <f t="shared" si="3"/>
        <v>9617703</v>
      </c>
      <c r="K38" s="100">
        <f t="shared" si="3"/>
        <v>-5206745</v>
      </c>
      <c r="L38" s="100">
        <f t="shared" si="3"/>
        <v>-7529490</v>
      </c>
      <c r="M38" s="100">
        <f t="shared" si="3"/>
        <v>45292976</v>
      </c>
      <c r="N38" s="100">
        <f t="shared" si="3"/>
        <v>32556741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42174444</v>
      </c>
      <c r="X38" s="100">
        <f t="shared" si="3"/>
        <v>46134098</v>
      </c>
      <c r="Y38" s="100">
        <f t="shared" si="3"/>
        <v>-3959654</v>
      </c>
      <c r="Z38" s="137">
        <f>+IF(X38&lt;&gt;0,+(Y38/X38)*100,0)</f>
        <v>-8.582922765716585</v>
      </c>
      <c r="AA38" s="102">
        <f>+AA17+AA27+AA36</f>
        <v>13373688</v>
      </c>
    </row>
    <row r="39" spans="1:27" ht="12.75">
      <c r="A39" s="249" t="s">
        <v>200</v>
      </c>
      <c r="B39" s="182"/>
      <c r="C39" s="153">
        <v>205732540</v>
      </c>
      <c r="D39" s="153"/>
      <c r="E39" s="99">
        <v>60000</v>
      </c>
      <c r="F39" s="100">
        <v>60000</v>
      </c>
      <c r="G39" s="100">
        <v>6011498</v>
      </c>
      <c r="H39" s="100">
        <v>27624500</v>
      </c>
      <c r="I39" s="100">
        <v>24133623</v>
      </c>
      <c r="J39" s="100">
        <v>6011498</v>
      </c>
      <c r="K39" s="100">
        <v>15629201</v>
      </c>
      <c r="L39" s="100">
        <v>10422456</v>
      </c>
      <c r="M39" s="100">
        <v>2892966</v>
      </c>
      <c r="N39" s="100">
        <v>15629201</v>
      </c>
      <c r="O39" s="100"/>
      <c r="P39" s="100"/>
      <c r="Q39" s="100"/>
      <c r="R39" s="100"/>
      <c r="S39" s="100"/>
      <c r="T39" s="100"/>
      <c r="U39" s="100"/>
      <c r="V39" s="100"/>
      <c r="W39" s="100">
        <v>6011498</v>
      </c>
      <c r="X39" s="100">
        <v>60000</v>
      </c>
      <c r="Y39" s="100">
        <v>5951498</v>
      </c>
      <c r="Z39" s="137">
        <v>9919.16</v>
      </c>
      <c r="AA39" s="102">
        <v>60000</v>
      </c>
    </row>
    <row r="40" spans="1:27" ht="12.75">
      <c r="A40" s="269" t="s">
        <v>201</v>
      </c>
      <c r="B40" s="256"/>
      <c r="C40" s="257">
        <v>200097179</v>
      </c>
      <c r="D40" s="257"/>
      <c r="E40" s="258">
        <v>13433689</v>
      </c>
      <c r="F40" s="259">
        <v>13433689</v>
      </c>
      <c r="G40" s="259">
        <v>27624500</v>
      </c>
      <c r="H40" s="259">
        <v>24133623</v>
      </c>
      <c r="I40" s="259">
        <v>15629201</v>
      </c>
      <c r="J40" s="259">
        <v>15629201</v>
      </c>
      <c r="K40" s="259">
        <v>10422456</v>
      </c>
      <c r="L40" s="259">
        <v>2892966</v>
      </c>
      <c r="M40" s="259">
        <v>48185942</v>
      </c>
      <c r="N40" s="259">
        <v>48185942</v>
      </c>
      <c r="O40" s="259"/>
      <c r="P40" s="259"/>
      <c r="Q40" s="259"/>
      <c r="R40" s="259"/>
      <c r="S40" s="259"/>
      <c r="T40" s="259"/>
      <c r="U40" s="259"/>
      <c r="V40" s="259"/>
      <c r="W40" s="259">
        <v>48185942</v>
      </c>
      <c r="X40" s="259">
        <v>46194099</v>
      </c>
      <c r="Y40" s="259">
        <v>1991843</v>
      </c>
      <c r="Z40" s="260">
        <v>4.31</v>
      </c>
      <c r="AA40" s="261">
        <v>13433689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57049564</v>
      </c>
      <c r="D5" s="200">
        <f t="shared" si="0"/>
        <v>0</v>
      </c>
      <c r="E5" s="106">
        <f t="shared" si="0"/>
        <v>15766550</v>
      </c>
      <c r="F5" s="106">
        <f t="shared" si="0"/>
        <v>15766550</v>
      </c>
      <c r="G5" s="106">
        <f t="shared" si="0"/>
        <v>0</v>
      </c>
      <c r="H5" s="106">
        <f t="shared" si="0"/>
        <v>0</v>
      </c>
      <c r="I5" s="106">
        <f t="shared" si="0"/>
        <v>513776</v>
      </c>
      <c r="J5" s="106">
        <f t="shared" si="0"/>
        <v>513776</v>
      </c>
      <c r="K5" s="106">
        <f t="shared" si="0"/>
        <v>376935</v>
      </c>
      <c r="L5" s="106">
        <f t="shared" si="0"/>
        <v>177352</v>
      </c>
      <c r="M5" s="106">
        <f t="shared" si="0"/>
        <v>1423910</v>
      </c>
      <c r="N5" s="106">
        <f t="shared" si="0"/>
        <v>1978197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2491973</v>
      </c>
      <c r="X5" s="106">
        <f t="shared" si="0"/>
        <v>7883275</v>
      </c>
      <c r="Y5" s="106">
        <f t="shared" si="0"/>
        <v>-5391302</v>
      </c>
      <c r="Z5" s="201">
        <f>+IF(X5&lt;&gt;0,+(Y5/X5)*100,0)</f>
        <v>-68.38911493002591</v>
      </c>
      <c r="AA5" s="199">
        <f>SUM(AA11:AA18)</f>
        <v>15766550</v>
      </c>
    </row>
    <row r="6" spans="1:27" ht="12.75">
      <c r="A6" s="291" t="s">
        <v>206</v>
      </c>
      <c r="B6" s="142"/>
      <c r="C6" s="62">
        <v>50186271</v>
      </c>
      <c r="D6" s="156"/>
      <c r="E6" s="60">
        <v>4747450</v>
      </c>
      <c r="F6" s="60">
        <v>4747450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2373725</v>
      </c>
      <c r="Y6" s="60">
        <v>-2373725</v>
      </c>
      <c r="Z6" s="140">
        <v>-100</v>
      </c>
      <c r="AA6" s="155">
        <v>4747450</v>
      </c>
    </row>
    <row r="7" spans="1:27" ht="12.75">
      <c r="A7" s="291" t="s">
        <v>207</v>
      </c>
      <c r="B7" s="142"/>
      <c r="C7" s="62"/>
      <c r="D7" s="156"/>
      <c r="E7" s="60">
        <v>250000</v>
      </c>
      <c r="F7" s="60">
        <v>250000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125000</v>
      </c>
      <c r="Y7" s="60">
        <v>-125000</v>
      </c>
      <c r="Z7" s="140">
        <v>-100</v>
      </c>
      <c r="AA7" s="155">
        <v>250000</v>
      </c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>
        <v>30000</v>
      </c>
      <c r="F10" s="60">
        <v>30000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15000</v>
      </c>
      <c r="Y10" s="60">
        <v>-15000</v>
      </c>
      <c r="Z10" s="140">
        <v>-100</v>
      </c>
      <c r="AA10" s="155">
        <v>30000</v>
      </c>
    </row>
    <row r="11" spans="1:27" ht="12.75">
      <c r="A11" s="292" t="s">
        <v>211</v>
      </c>
      <c r="B11" s="142"/>
      <c r="C11" s="293">
        <f aca="true" t="shared" si="1" ref="C11:Y11">SUM(C6:C10)</f>
        <v>50186271</v>
      </c>
      <c r="D11" s="294">
        <f t="shared" si="1"/>
        <v>0</v>
      </c>
      <c r="E11" s="295">
        <f t="shared" si="1"/>
        <v>5027450</v>
      </c>
      <c r="F11" s="295">
        <f t="shared" si="1"/>
        <v>5027450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2513725</v>
      </c>
      <c r="Y11" s="295">
        <f t="shared" si="1"/>
        <v>-2513725</v>
      </c>
      <c r="Z11" s="296">
        <f>+IF(X11&lt;&gt;0,+(Y11/X11)*100,0)</f>
        <v>-100</v>
      </c>
      <c r="AA11" s="297">
        <f>SUM(AA6:AA10)</f>
        <v>5027450</v>
      </c>
    </row>
    <row r="12" spans="1:27" ht="12.75">
      <c r="A12" s="298" t="s">
        <v>212</v>
      </c>
      <c r="B12" s="136"/>
      <c r="C12" s="62">
        <v>1146661</v>
      </c>
      <c r="D12" s="156"/>
      <c r="E12" s="60">
        <v>819000</v>
      </c>
      <c r="F12" s="60">
        <v>819000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409500</v>
      </c>
      <c r="Y12" s="60">
        <v>-409500</v>
      </c>
      <c r="Z12" s="140">
        <v>-100</v>
      </c>
      <c r="AA12" s="155">
        <v>819000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5716632</v>
      </c>
      <c r="D15" s="156"/>
      <c r="E15" s="60">
        <v>9920100</v>
      </c>
      <c r="F15" s="60">
        <v>9920100</v>
      </c>
      <c r="G15" s="60"/>
      <c r="H15" s="60"/>
      <c r="I15" s="60">
        <v>513776</v>
      </c>
      <c r="J15" s="60">
        <v>513776</v>
      </c>
      <c r="K15" s="60">
        <v>376935</v>
      </c>
      <c r="L15" s="60">
        <v>177352</v>
      </c>
      <c r="M15" s="60">
        <v>1423910</v>
      </c>
      <c r="N15" s="60">
        <v>1978197</v>
      </c>
      <c r="O15" s="60"/>
      <c r="P15" s="60"/>
      <c r="Q15" s="60"/>
      <c r="R15" s="60"/>
      <c r="S15" s="60"/>
      <c r="T15" s="60"/>
      <c r="U15" s="60"/>
      <c r="V15" s="60"/>
      <c r="W15" s="60">
        <v>2491973</v>
      </c>
      <c r="X15" s="60">
        <v>4960050</v>
      </c>
      <c r="Y15" s="60">
        <v>-2468077</v>
      </c>
      <c r="Z15" s="140">
        <v>-49.76</v>
      </c>
      <c r="AA15" s="155">
        <v>9920100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37676914</v>
      </c>
      <c r="D20" s="154">
        <f t="shared" si="2"/>
        <v>0</v>
      </c>
      <c r="E20" s="100">
        <f t="shared" si="2"/>
        <v>34718000</v>
      </c>
      <c r="F20" s="100">
        <f t="shared" si="2"/>
        <v>34718000</v>
      </c>
      <c r="G20" s="100">
        <f t="shared" si="2"/>
        <v>0</v>
      </c>
      <c r="H20" s="100">
        <f t="shared" si="2"/>
        <v>847222</v>
      </c>
      <c r="I20" s="100">
        <f t="shared" si="2"/>
        <v>7227253</v>
      </c>
      <c r="J20" s="100">
        <f t="shared" si="2"/>
        <v>8074475</v>
      </c>
      <c r="K20" s="100">
        <f t="shared" si="2"/>
        <v>1096975</v>
      </c>
      <c r="L20" s="100">
        <f t="shared" si="2"/>
        <v>2491680</v>
      </c>
      <c r="M20" s="100">
        <f t="shared" si="2"/>
        <v>2392349</v>
      </c>
      <c r="N20" s="100">
        <f t="shared" si="2"/>
        <v>5981004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14055479</v>
      </c>
      <c r="X20" s="100">
        <f t="shared" si="2"/>
        <v>17359000</v>
      </c>
      <c r="Y20" s="100">
        <f t="shared" si="2"/>
        <v>-3303521</v>
      </c>
      <c r="Z20" s="137">
        <f>+IF(X20&lt;&gt;0,+(Y20/X20)*100,0)</f>
        <v>-19.030595080361774</v>
      </c>
      <c r="AA20" s="153">
        <f>SUM(AA26:AA33)</f>
        <v>34718000</v>
      </c>
    </row>
    <row r="21" spans="1:27" ht="12.75">
      <c r="A21" s="291" t="s">
        <v>206</v>
      </c>
      <c r="B21" s="142"/>
      <c r="C21" s="62">
        <v>37676914</v>
      </c>
      <c r="D21" s="156"/>
      <c r="E21" s="60">
        <v>15271000</v>
      </c>
      <c r="F21" s="60">
        <v>15271000</v>
      </c>
      <c r="G21" s="60"/>
      <c r="H21" s="60">
        <v>338526</v>
      </c>
      <c r="I21" s="60">
        <v>5116290</v>
      </c>
      <c r="J21" s="60">
        <v>5454816</v>
      </c>
      <c r="K21" s="60">
        <v>541818</v>
      </c>
      <c r="L21" s="60">
        <v>1716905</v>
      </c>
      <c r="M21" s="60">
        <v>2392349</v>
      </c>
      <c r="N21" s="60">
        <v>4651072</v>
      </c>
      <c r="O21" s="60"/>
      <c r="P21" s="60"/>
      <c r="Q21" s="60"/>
      <c r="R21" s="60"/>
      <c r="S21" s="60"/>
      <c r="T21" s="60"/>
      <c r="U21" s="60"/>
      <c r="V21" s="60"/>
      <c r="W21" s="60">
        <v>10105888</v>
      </c>
      <c r="X21" s="60">
        <v>7635500</v>
      </c>
      <c r="Y21" s="60">
        <v>2470388</v>
      </c>
      <c r="Z21" s="140">
        <v>32.35</v>
      </c>
      <c r="AA21" s="155">
        <v>15271000</v>
      </c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>
        <v>30000</v>
      </c>
      <c r="F24" s="60">
        <v>30000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15000</v>
      </c>
      <c r="Y24" s="60">
        <v>-15000</v>
      </c>
      <c r="Z24" s="140">
        <v>-100</v>
      </c>
      <c r="AA24" s="155">
        <v>30000</v>
      </c>
    </row>
    <row r="25" spans="1:27" ht="12.75">
      <c r="A25" s="291" t="s">
        <v>210</v>
      </c>
      <c r="B25" s="142"/>
      <c r="C25" s="62"/>
      <c r="D25" s="156"/>
      <c r="E25" s="60">
        <v>-30000</v>
      </c>
      <c r="F25" s="60">
        <v>-30000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-15000</v>
      </c>
      <c r="Y25" s="60">
        <v>15000</v>
      </c>
      <c r="Z25" s="140">
        <v>-100</v>
      </c>
      <c r="AA25" s="155">
        <v>-30000</v>
      </c>
    </row>
    <row r="26" spans="1:27" ht="12.75">
      <c r="A26" s="292" t="s">
        <v>211</v>
      </c>
      <c r="B26" s="302"/>
      <c r="C26" s="293">
        <f aca="true" t="shared" si="3" ref="C26:Y26">SUM(C21:C25)</f>
        <v>37676914</v>
      </c>
      <c r="D26" s="294">
        <f t="shared" si="3"/>
        <v>0</v>
      </c>
      <c r="E26" s="295">
        <f t="shared" si="3"/>
        <v>15271000</v>
      </c>
      <c r="F26" s="295">
        <f t="shared" si="3"/>
        <v>15271000</v>
      </c>
      <c r="G26" s="295">
        <f t="shared" si="3"/>
        <v>0</v>
      </c>
      <c r="H26" s="295">
        <f t="shared" si="3"/>
        <v>338526</v>
      </c>
      <c r="I26" s="295">
        <f t="shared" si="3"/>
        <v>5116290</v>
      </c>
      <c r="J26" s="295">
        <f t="shared" si="3"/>
        <v>5454816</v>
      </c>
      <c r="K26" s="295">
        <f t="shared" si="3"/>
        <v>541818</v>
      </c>
      <c r="L26" s="295">
        <f t="shared" si="3"/>
        <v>1716905</v>
      </c>
      <c r="M26" s="295">
        <f t="shared" si="3"/>
        <v>2392349</v>
      </c>
      <c r="N26" s="295">
        <f t="shared" si="3"/>
        <v>4651072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10105888</v>
      </c>
      <c r="X26" s="295">
        <f t="shared" si="3"/>
        <v>7635500</v>
      </c>
      <c r="Y26" s="295">
        <f t="shared" si="3"/>
        <v>2470388</v>
      </c>
      <c r="Z26" s="296">
        <f>+IF(X26&lt;&gt;0,+(Y26/X26)*100,0)</f>
        <v>32.353978128478815</v>
      </c>
      <c r="AA26" s="297">
        <f>SUM(AA21:AA25)</f>
        <v>15271000</v>
      </c>
    </row>
    <row r="27" spans="1:27" ht="12.75">
      <c r="A27" s="298" t="s">
        <v>212</v>
      </c>
      <c r="B27" s="147"/>
      <c r="C27" s="62"/>
      <c r="D27" s="156"/>
      <c r="E27" s="60">
        <v>19550000</v>
      </c>
      <c r="F27" s="60">
        <v>19550000</v>
      </c>
      <c r="G27" s="60"/>
      <c r="H27" s="60">
        <v>508696</v>
      </c>
      <c r="I27" s="60">
        <v>2110963</v>
      </c>
      <c r="J27" s="60">
        <v>2619659</v>
      </c>
      <c r="K27" s="60">
        <v>555157</v>
      </c>
      <c r="L27" s="60">
        <v>774775</v>
      </c>
      <c r="M27" s="60"/>
      <c r="N27" s="60">
        <v>1329932</v>
      </c>
      <c r="O27" s="60"/>
      <c r="P27" s="60"/>
      <c r="Q27" s="60"/>
      <c r="R27" s="60"/>
      <c r="S27" s="60"/>
      <c r="T27" s="60"/>
      <c r="U27" s="60"/>
      <c r="V27" s="60"/>
      <c r="W27" s="60">
        <v>3949591</v>
      </c>
      <c r="X27" s="60">
        <v>9775000</v>
      </c>
      <c r="Y27" s="60">
        <v>-5825409</v>
      </c>
      <c r="Z27" s="140">
        <v>-59.59</v>
      </c>
      <c r="AA27" s="155">
        <v>19550000</v>
      </c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>
        <v>-103000</v>
      </c>
      <c r="F30" s="60">
        <v>-103000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-51500</v>
      </c>
      <c r="Y30" s="60">
        <v>51500</v>
      </c>
      <c r="Z30" s="140">
        <v>-100</v>
      </c>
      <c r="AA30" s="155">
        <v>-103000</v>
      </c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87863185</v>
      </c>
      <c r="D36" s="156">
        <f t="shared" si="4"/>
        <v>0</v>
      </c>
      <c r="E36" s="60">
        <f t="shared" si="4"/>
        <v>20018450</v>
      </c>
      <c r="F36" s="60">
        <f t="shared" si="4"/>
        <v>20018450</v>
      </c>
      <c r="G36" s="60">
        <f t="shared" si="4"/>
        <v>0</v>
      </c>
      <c r="H36" s="60">
        <f t="shared" si="4"/>
        <v>338526</v>
      </c>
      <c r="I36" s="60">
        <f t="shared" si="4"/>
        <v>5116290</v>
      </c>
      <c r="J36" s="60">
        <f t="shared" si="4"/>
        <v>5454816</v>
      </c>
      <c r="K36" s="60">
        <f t="shared" si="4"/>
        <v>541818</v>
      </c>
      <c r="L36" s="60">
        <f t="shared" si="4"/>
        <v>1716905</v>
      </c>
      <c r="M36" s="60">
        <f t="shared" si="4"/>
        <v>2392349</v>
      </c>
      <c r="N36" s="60">
        <f t="shared" si="4"/>
        <v>4651072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10105888</v>
      </c>
      <c r="X36" s="60">
        <f t="shared" si="4"/>
        <v>10009225</v>
      </c>
      <c r="Y36" s="60">
        <f t="shared" si="4"/>
        <v>96663</v>
      </c>
      <c r="Z36" s="140">
        <f aca="true" t="shared" si="5" ref="Z36:Z49">+IF(X36&lt;&gt;0,+(Y36/X36)*100,0)</f>
        <v>0.9657391056750148</v>
      </c>
      <c r="AA36" s="155">
        <f>AA6+AA21</f>
        <v>20018450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250000</v>
      </c>
      <c r="F37" s="60">
        <f t="shared" si="4"/>
        <v>250000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125000</v>
      </c>
      <c r="Y37" s="60">
        <f t="shared" si="4"/>
        <v>-125000</v>
      </c>
      <c r="Z37" s="140">
        <f t="shared" si="5"/>
        <v>-100</v>
      </c>
      <c r="AA37" s="155">
        <f>AA7+AA22</f>
        <v>250000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30000</v>
      </c>
      <c r="F39" s="60">
        <f t="shared" si="4"/>
        <v>30000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15000</v>
      </c>
      <c r="Y39" s="60">
        <f t="shared" si="4"/>
        <v>-15000</v>
      </c>
      <c r="Z39" s="140">
        <f t="shared" si="5"/>
        <v>-100</v>
      </c>
      <c r="AA39" s="155">
        <f>AA9+AA24</f>
        <v>30000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87863185</v>
      </c>
      <c r="D41" s="294">
        <f t="shared" si="6"/>
        <v>0</v>
      </c>
      <c r="E41" s="295">
        <f t="shared" si="6"/>
        <v>20298450</v>
      </c>
      <c r="F41" s="295">
        <f t="shared" si="6"/>
        <v>20298450</v>
      </c>
      <c r="G41" s="295">
        <f t="shared" si="6"/>
        <v>0</v>
      </c>
      <c r="H41" s="295">
        <f t="shared" si="6"/>
        <v>338526</v>
      </c>
      <c r="I41" s="295">
        <f t="shared" si="6"/>
        <v>5116290</v>
      </c>
      <c r="J41" s="295">
        <f t="shared" si="6"/>
        <v>5454816</v>
      </c>
      <c r="K41" s="295">
        <f t="shared" si="6"/>
        <v>541818</v>
      </c>
      <c r="L41" s="295">
        <f t="shared" si="6"/>
        <v>1716905</v>
      </c>
      <c r="M41" s="295">
        <f t="shared" si="6"/>
        <v>2392349</v>
      </c>
      <c r="N41" s="295">
        <f t="shared" si="6"/>
        <v>4651072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10105888</v>
      </c>
      <c r="X41" s="295">
        <f t="shared" si="6"/>
        <v>10149225</v>
      </c>
      <c r="Y41" s="295">
        <f t="shared" si="6"/>
        <v>-43337</v>
      </c>
      <c r="Z41" s="296">
        <f t="shared" si="5"/>
        <v>-0.4269981205461501</v>
      </c>
      <c r="AA41" s="297">
        <f>SUM(AA36:AA40)</f>
        <v>20298450</v>
      </c>
    </row>
    <row r="42" spans="1:27" ht="12.75">
      <c r="A42" s="298" t="s">
        <v>212</v>
      </c>
      <c r="B42" s="136"/>
      <c r="C42" s="95">
        <f aca="true" t="shared" si="7" ref="C42:Y48">C12+C27</f>
        <v>1146661</v>
      </c>
      <c r="D42" s="129">
        <f t="shared" si="7"/>
        <v>0</v>
      </c>
      <c r="E42" s="54">
        <f t="shared" si="7"/>
        <v>20369000</v>
      </c>
      <c r="F42" s="54">
        <f t="shared" si="7"/>
        <v>20369000</v>
      </c>
      <c r="G42" s="54">
        <f t="shared" si="7"/>
        <v>0</v>
      </c>
      <c r="H42" s="54">
        <f t="shared" si="7"/>
        <v>508696</v>
      </c>
      <c r="I42" s="54">
        <f t="shared" si="7"/>
        <v>2110963</v>
      </c>
      <c r="J42" s="54">
        <f t="shared" si="7"/>
        <v>2619659</v>
      </c>
      <c r="K42" s="54">
        <f t="shared" si="7"/>
        <v>555157</v>
      </c>
      <c r="L42" s="54">
        <f t="shared" si="7"/>
        <v>774775</v>
      </c>
      <c r="M42" s="54">
        <f t="shared" si="7"/>
        <v>0</v>
      </c>
      <c r="N42" s="54">
        <f t="shared" si="7"/>
        <v>1329932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3949591</v>
      </c>
      <c r="X42" s="54">
        <f t="shared" si="7"/>
        <v>10184500</v>
      </c>
      <c r="Y42" s="54">
        <f t="shared" si="7"/>
        <v>-6234909</v>
      </c>
      <c r="Z42" s="184">
        <f t="shared" si="5"/>
        <v>-61.21958859050518</v>
      </c>
      <c r="AA42" s="130">
        <f aca="true" t="shared" si="8" ref="AA42:AA48">AA12+AA27</f>
        <v>20369000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5716632</v>
      </c>
      <c r="D45" s="129">
        <f t="shared" si="7"/>
        <v>0</v>
      </c>
      <c r="E45" s="54">
        <f t="shared" si="7"/>
        <v>9817100</v>
      </c>
      <c r="F45" s="54">
        <f t="shared" si="7"/>
        <v>9817100</v>
      </c>
      <c r="G45" s="54">
        <f t="shared" si="7"/>
        <v>0</v>
      </c>
      <c r="H45" s="54">
        <f t="shared" si="7"/>
        <v>0</v>
      </c>
      <c r="I45" s="54">
        <f t="shared" si="7"/>
        <v>513776</v>
      </c>
      <c r="J45" s="54">
        <f t="shared" si="7"/>
        <v>513776</v>
      </c>
      <c r="K45" s="54">
        <f t="shared" si="7"/>
        <v>376935</v>
      </c>
      <c r="L45" s="54">
        <f t="shared" si="7"/>
        <v>177352</v>
      </c>
      <c r="M45" s="54">
        <f t="shared" si="7"/>
        <v>1423910</v>
      </c>
      <c r="N45" s="54">
        <f t="shared" si="7"/>
        <v>1978197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2491973</v>
      </c>
      <c r="X45" s="54">
        <f t="shared" si="7"/>
        <v>4908550</v>
      </c>
      <c r="Y45" s="54">
        <f t="shared" si="7"/>
        <v>-2416577</v>
      </c>
      <c r="Z45" s="184">
        <f t="shared" si="5"/>
        <v>-49.231993154801316</v>
      </c>
      <c r="AA45" s="130">
        <f t="shared" si="8"/>
        <v>9817100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94726478</v>
      </c>
      <c r="D49" s="218">
        <f t="shared" si="9"/>
        <v>0</v>
      </c>
      <c r="E49" s="220">
        <f t="shared" si="9"/>
        <v>50484550</v>
      </c>
      <c r="F49" s="220">
        <f t="shared" si="9"/>
        <v>50484550</v>
      </c>
      <c r="G49" s="220">
        <f t="shared" si="9"/>
        <v>0</v>
      </c>
      <c r="H49" s="220">
        <f t="shared" si="9"/>
        <v>847222</v>
      </c>
      <c r="I49" s="220">
        <f t="shared" si="9"/>
        <v>7741029</v>
      </c>
      <c r="J49" s="220">
        <f t="shared" si="9"/>
        <v>8588251</v>
      </c>
      <c r="K49" s="220">
        <f t="shared" si="9"/>
        <v>1473910</v>
      </c>
      <c r="L49" s="220">
        <f t="shared" si="9"/>
        <v>2669032</v>
      </c>
      <c r="M49" s="220">
        <f t="shared" si="9"/>
        <v>3816259</v>
      </c>
      <c r="N49" s="220">
        <f t="shared" si="9"/>
        <v>7959201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16547452</v>
      </c>
      <c r="X49" s="220">
        <f t="shared" si="9"/>
        <v>25242275</v>
      </c>
      <c r="Y49" s="220">
        <f t="shared" si="9"/>
        <v>-8694823</v>
      </c>
      <c r="Z49" s="221">
        <f t="shared" si="5"/>
        <v>-34.44548084512984</v>
      </c>
      <c r="AA49" s="222">
        <f>SUM(AA41:AA48)</f>
        <v>50484550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16475575</v>
      </c>
      <c r="F51" s="54">
        <f t="shared" si="10"/>
        <v>16475575</v>
      </c>
      <c r="G51" s="54">
        <f t="shared" si="10"/>
        <v>0</v>
      </c>
      <c r="H51" s="54">
        <f t="shared" si="10"/>
        <v>20000</v>
      </c>
      <c r="I51" s="54">
        <f t="shared" si="10"/>
        <v>3566753</v>
      </c>
      <c r="J51" s="54">
        <f t="shared" si="10"/>
        <v>3586753</v>
      </c>
      <c r="K51" s="54">
        <f t="shared" si="10"/>
        <v>4368104</v>
      </c>
      <c r="L51" s="54">
        <f t="shared" si="10"/>
        <v>297299</v>
      </c>
      <c r="M51" s="54">
        <f t="shared" si="10"/>
        <v>2987823</v>
      </c>
      <c r="N51" s="54">
        <f t="shared" si="10"/>
        <v>7653226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11239979</v>
      </c>
      <c r="X51" s="54">
        <f t="shared" si="10"/>
        <v>8237788</v>
      </c>
      <c r="Y51" s="54">
        <f t="shared" si="10"/>
        <v>3002191</v>
      </c>
      <c r="Z51" s="184">
        <f>+IF(X51&lt;&gt;0,+(Y51/X51)*100,0)</f>
        <v>36.444140101687495</v>
      </c>
      <c r="AA51" s="130">
        <f>SUM(AA57:AA61)</f>
        <v>16475575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>
        <v>959663</v>
      </c>
      <c r="M52" s="60">
        <v>2235348</v>
      </c>
      <c r="N52" s="60">
        <v>3195011</v>
      </c>
      <c r="O52" s="60"/>
      <c r="P52" s="60"/>
      <c r="Q52" s="60"/>
      <c r="R52" s="60"/>
      <c r="S52" s="60"/>
      <c r="T52" s="60"/>
      <c r="U52" s="60"/>
      <c r="V52" s="60"/>
      <c r="W52" s="60">
        <v>3195011</v>
      </c>
      <c r="X52" s="60"/>
      <c r="Y52" s="60">
        <v>3195011</v>
      </c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>
        <v>7500000</v>
      </c>
      <c r="F56" s="60">
        <v>7500000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3750000</v>
      </c>
      <c r="Y56" s="60">
        <v>-3750000</v>
      </c>
      <c r="Z56" s="140">
        <v>-100</v>
      </c>
      <c r="AA56" s="155">
        <v>7500000</v>
      </c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7500000</v>
      </c>
      <c r="F57" s="295">
        <f t="shared" si="11"/>
        <v>7500000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959663</v>
      </c>
      <c r="M57" s="295">
        <f t="shared" si="11"/>
        <v>2235348</v>
      </c>
      <c r="N57" s="295">
        <f t="shared" si="11"/>
        <v>3195011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3195011</v>
      </c>
      <c r="X57" s="295">
        <f t="shared" si="11"/>
        <v>3750000</v>
      </c>
      <c r="Y57" s="295">
        <f t="shared" si="11"/>
        <v>-554989</v>
      </c>
      <c r="Z57" s="296">
        <f>+IF(X57&lt;&gt;0,+(Y57/X57)*100,0)</f>
        <v>-14.799706666666667</v>
      </c>
      <c r="AA57" s="297">
        <f>SUM(AA52:AA56)</f>
        <v>7500000</v>
      </c>
    </row>
    <row r="58" spans="1:27" ht="12.75">
      <c r="A58" s="311" t="s">
        <v>212</v>
      </c>
      <c r="B58" s="136"/>
      <c r="C58" s="62"/>
      <c r="D58" s="156"/>
      <c r="E58" s="60">
        <v>5642074</v>
      </c>
      <c r="F58" s="60">
        <v>5642074</v>
      </c>
      <c r="G58" s="60"/>
      <c r="H58" s="60"/>
      <c r="I58" s="60">
        <v>19080</v>
      </c>
      <c r="J58" s="60">
        <v>19080</v>
      </c>
      <c r="K58" s="60">
        <v>175167</v>
      </c>
      <c r="L58" s="60">
        <v>11700</v>
      </c>
      <c r="M58" s="60">
        <v>293232</v>
      </c>
      <c r="N58" s="60">
        <v>480099</v>
      </c>
      <c r="O58" s="60"/>
      <c r="P58" s="60"/>
      <c r="Q58" s="60"/>
      <c r="R58" s="60"/>
      <c r="S58" s="60"/>
      <c r="T58" s="60"/>
      <c r="U58" s="60"/>
      <c r="V58" s="60"/>
      <c r="W58" s="60">
        <v>499179</v>
      </c>
      <c r="X58" s="60">
        <v>2821037</v>
      </c>
      <c r="Y58" s="60">
        <v>-2321858</v>
      </c>
      <c r="Z58" s="140">
        <v>-82.31</v>
      </c>
      <c r="AA58" s="155">
        <v>5642074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3333501</v>
      </c>
      <c r="F61" s="60">
        <v>3333501</v>
      </c>
      <c r="G61" s="60"/>
      <c r="H61" s="60">
        <v>20000</v>
      </c>
      <c r="I61" s="60">
        <v>3547673</v>
      </c>
      <c r="J61" s="60">
        <v>3567673</v>
      </c>
      <c r="K61" s="60">
        <v>4192937</v>
      </c>
      <c r="L61" s="60">
        <v>-674064</v>
      </c>
      <c r="M61" s="60">
        <v>459243</v>
      </c>
      <c r="N61" s="60">
        <v>3978116</v>
      </c>
      <c r="O61" s="60"/>
      <c r="P61" s="60"/>
      <c r="Q61" s="60"/>
      <c r="R61" s="60"/>
      <c r="S61" s="60"/>
      <c r="T61" s="60"/>
      <c r="U61" s="60"/>
      <c r="V61" s="60"/>
      <c r="W61" s="60">
        <v>7545789</v>
      </c>
      <c r="X61" s="60">
        <v>1666751</v>
      </c>
      <c r="Y61" s="60">
        <v>5879038</v>
      </c>
      <c r="Z61" s="140">
        <v>352.72</v>
      </c>
      <c r="AA61" s="155">
        <v>3333501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>
        <v>20000</v>
      </c>
      <c r="I68" s="60">
        <v>3566753</v>
      </c>
      <c r="J68" s="60">
        <v>3586753</v>
      </c>
      <c r="K68" s="60">
        <v>4368104</v>
      </c>
      <c r="L68" s="60">
        <v>297299</v>
      </c>
      <c r="M68" s="60">
        <v>2987823</v>
      </c>
      <c r="N68" s="60">
        <v>7653226</v>
      </c>
      <c r="O68" s="60"/>
      <c r="P68" s="60"/>
      <c r="Q68" s="60"/>
      <c r="R68" s="60"/>
      <c r="S68" s="60"/>
      <c r="T68" s="60"/>
      <c r="U68" s="60"/>
      <c r="V68" s="60"/>
      <c r="W68" s="60">
        <v>11239979</v>
      </c>
      <c r="X68" s="60"/>
      <c r="Y68" s="60">
        <v>11239979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0</v>
      </c>
      <c r="H69" s="220">
        <f t="shared" si="12"/>
        <v>20000</v>
      </c>
      <c r="I69" s="220">
        <f t="shared" si="12"/>
        <v>3566753</v>
      </c>
      <c r="J69" s="220">
        <f t="shared" si="12"/>
        <v>3586753</v>
      </c>
      <c r="K69" s="220">
        <f t="shared" si="12"/>
        <v>4368104</v>
      </c>
      <c r="L69" s="220">
        <f t="shared" si="12"/>
        <v>297299</v>
      </c>
      <c r="M69" s="220">
        <f t="shared" si="12"/>
        <v>2987823</v>
      </c>
      <c r="N69" s="220">
        <f t="shared" si="12"/>
        <v>7653226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11239979</v>
      </c>
      <c r="X69" s="220">
        <f t="shared" si="12"/>
        <v>0</v>
      </c>
      <c r="Y69" s="220">
        <f t="shared" si="12"/>
        <v>11239979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50186271</v>
      </c>
      <c r="D5" s="357">
        <f t="shared" si="0"/>
        <v>0</v>
      </c>
      <c r="E5" s="356">
        <f t="shared" si="0"/>
        <v>5027450</v>
      </c>
      <c r="F5" s="358">
        <f t="shared" si="0"/>
        <v>5027450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2513725</v>
      </c>
      <c r="Y5" s="358">
        <f t="shared" si="0"/>
        <v>-2513725</v>
      </c>
      <c r="Z5" s="359">
        <f>+IF(X5&lt;&gt;0,+(Y5/X5)*100,0)</f>
        <v>-100</v>
      </c>
      <c r="AA5" s="360">
        <f>+AA6+AA8+AA11+AA13+AA15</f>
        <v>5027450</v>
      </c>
    </row>
    <row r="6" spans="1:27" ht="12.75">
      <c r="A6" s="361" t="s">
        <v>206</v>
      </c>
      <c r="B6" s="142"/>
      <c r="C6" s="60">
        <f>+C7</f>
        <v>50186271</v>
      </c>
      <c r="D6" s="340">
        <f aca="true" t="shared" si="1" ref="D6:AA6">+D7</f>
        <v>0</v>
      </c>
      <c r="E6" s="60">
        <f t="shared" si="1"/>
        <v>4747450</v>
      </c>
      <c r="F6" s="59">
        <f t="shared" si="1"/>
        <v>4747450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2373725</v>
      </c>
      <c r="Y6" s="59">
        <f t="shared" si="1"/>
        <v>-2373725</v>
      </c>
      <c r="Z6" s="61">
        <f>+IF(X6&lt;&gt;0,+(Y6/X6)*100,0)</f>
        <v>-100</v>
      </c>
      <c r="AA6" s="62">
        <f t="shared" si="1"/>
        <v>4747450</v>
      </c>
    </row>
    <row r="7" spans="1:27" ht="12.75">
      <c r="A7" s="291" t="s">
        <v>230</v>
      </c>
      <c r="B7" s="142"/>
      <c r="C7" s="60">
        <v>50186271</v>
      </c>
      <c r="D7" s="340"/>
      <c r="E7" s="60">
        <v>4747450</v>
      </c>
      <c r="F7" s="59">
        <v>4747450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2373725</v>
      </c>
      <c r="Y7" s="59">
        <v>-2373725</v>
      </c>
      <c r="Z7" s="61">
        <v>-100</v>
      </c>
      <c r="AA7" s="62">
        <v>4747450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250000</v>
      </c>
      <c r="F8" s="59">
        <f t="shared" si="2"/>
        <v>250000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125000</v>
      </c>
      <c r="Y8" s="59">
        <f t="shared" si="2"/>
        <v>-125000</v>
      </c>
      <c r="Z8" s="61">
        <f>+IF(X8&lt;&gt;0,+(Y8/X8)*100,0)</f>
        <v>-100</v>
      </c>
      <c r="AA8" s="62">
        <f>SUM(AA9:AA10)</f>
        <v>250000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>
        <v>250000</v>
      </c>
      <c r="F10" s="59">
        <v>250000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125000</v>
      </c>
      <c r="Y10" s="59">
        <v>-125000</v>
      </c>
      <c r="Z10" s="61">
        <v>-100</v>
      </c>
      <c r="AA10" s="62">
        <v>250000</v>
      </c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30000</v>
      </c>
      <c r="F15" s="59">
        <f t="shared" si="5"/>
        <v>30000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15000</v>
      </c>
      <c r="Y15" s="59">
        <f t="shared" si="5"/>
        <v>-15000</v>
      </c>
      <c r="Z15" s="61">
        <f>+IF(X15&lt;&gt;0,+(Y15/X15)*100,0)</f>
        <v>-100</v>
      </c>
      <c r="AA15" s="62">
        <f>SUM(AA16:AA20)</f>
        <v>30000</v>
      </c>
    </row>
    <row r="16" spans="1:27" ht="12.75">
      <c r="A16" s="291" t="s">
        <v>235</v>
      </c>
      <c r="B16" s="300"/>
      <c r="C16" s="60"/>
      <c r="D16" s="340"/>
      <c r="E16" s="60">
        <v>30000</v>
      </c>
      <c r="F16" s="59">
        <v>30000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15000</v>
      </c>
      <c r="Y16" s="59">
        <v>-15000</v>
      </c>
      <c r="Z16" s="61">
        <v>-100</v>
      </c>
      <c r="AA16" s="62">
        <v>30000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1146661</v>
      </c>
      <c r="D22" s="344">
        <f t="shared" si="6"/>
        <v>0</v>
      </c>
      <c r="E22" s="343">
        <f t="shared" si="6"/>
        <v>819000</v>
      </c>
      <c r="F22" s="345">
        <f t="shared" si="6"/>
        <v>819000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409500</v>
      </c>
      <c r="Y22" s="345">
        <f t="shared" si="6"/>
        <v>-409500</v>
      </c>
      <c r="Z22" s="336">
        <f>+IF(X22&lt;&gt;0,+(Y22/X22)*100,0)</f>
        <v>-100</v>
      </c>
      <c r="AA22" s="350">
        <f>SUM(AA23:AA32)</f>
        <v>819000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>
        <v>693900</v>
      </c>
      <c r="D24" s="340"/>
      <c r="E24" s="60">
        <v>133000</v>
      </c>
      <c r="F24" s="59">
        <v>133000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66500</v>
      </c>
      <c r="Y24" s="59">
        <v>-66500</v>
      </c>
      <c r="Z24" s="61">
        <v>-100</v>
      </c>
      <c r="AA24" s="62">
        <v>133000</v>
      </c>
    </row>
    <row r="25" spans="1:27" ht="12.75">
      <c r="A25" s="361" t="s">
        <v>240</v>
      </c>
      <c r="B25" s="142"/>
      <c r="C25" s="60">
        <v>245018</v>
      </c>
      <c r="D25" s="340"/>
      <c r="E25" s="60">
        <v>50000</v>
      </c>
      <c r="F25" s="59">
        <v>50000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25000</v>
      </c>
      <c r="Y25" s="59">
        <v>-25000</v>
      </c>
      <c r="Z25" s="61">
        <v>-100</v>
      </c>
      <c r="AA25" s="62">
        <v>50000</v>
      </c>
    </row>
    <row r="26" spans="1:27" ht="12.75">
      <c r="A26" s="361" t="s">
        <v>241</v>
      </c>
      <c r="B26" s="302"/>
      <c r="C26" s="362">
        <v>207743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>
        <v>36000</v>
      </c>
      <c r="F27" s="59">
        <v>36000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18000</v>
      </c>
      <c r="Y27" s="59">
        <v>-18000</v>
      </c>
      <c r="Z27" s="61">
        <v>-100</v>
      </c>
      <c r="AA27" s="62">
        <v>36000</v>
      </c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600000</v>
      </c>
      <c r="F32" s="59">
        <v>600000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300000</v>
      </c>
      <c r="Y32" s="59">
        <v>-300000</v>
      </c>
      <c r="Z32" s="61">
        <v>-100</v>
      </c>
      <c r="AA32" s="62">
        <v>600000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5716632</v>
      </c>
      <c r="D40" s="344">
        <f t="shared" si="9"/>
        <v>0</v>
      </c>
      <c r="E40" s="343">
        <f t="shared" si="9"/>
        <v>9920100</v>
      </c>
      <c r="F40" s="345">
        <f t="shared" si="9"/>
        <v>9920100</v>
      </c>
      <c r="G40" s="345">
        <f t="shared" si="9"/>
        <v>0</v>
      </c>
      <c r="H40" s="343">
        <f t="shared" si="9"/>
        <v>0</v>
      </c>
      <c r="I40" s="343">
        <f t="shared" si="9"/>
        <v>513776</v>
      </c>
      <c r="J40" s="345">
        <f t="shared" si="9"/>
        <v>513776</v>
      </c>
      <c r="K40" s="345">
        <f t="shared" si="9"/>
        <v>376935</v>
      </c>
      <c r="L40" s="343">
        <f t="shared" si="9"/>
        <v>177352</v>
      </c>
      <c r="M40" s="343">
        <f t="shared" si="9"/>
        <v>1423910</v>
      </c>
      <c r="N40" s="345">
        <f t="shared" si="9"/>
        <v>1978197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2491973</v>
      </c>
      <c r="X40" s="343">
        <f t="shared" si="9"/>
        <v>4960050</v>
      </c>
      <c r="Y40" s="345">
        <f t="shared" si="9"/>
        <v>-2468077</v>
      </c>
      <c r="Z40" s="336">
        <f>+IF(X40&lt;&gt;0,+(Y40/X40)*100,0)</f>
        <v>-49.75911533149868</v>
      </c>
      <c r="AA40" s="350">
        <f>SUM(AA41:AA49)</f>
        <v>9920100</v>
      </c>
    </row>
    <row r="41" spans="1:27" ht="12.75">
      <c r="A41" s="361" t="s">
        <v>249</v>
      </c>
      <c r="B41" s="142"/>
      <c r="C41" s="362">
        <v>1901545</v>
      </c>
      <c r="D41" s="363"/>
      <c r="E41" s="362">
        <v>3903400</v>
      </c>
      <c r="F41" s="364">
        <v>3903400</v>
      </c>
      <c r="G41" s="364"/>
      <c r="H41" s="362"/>
      <c r="I41" s="362"/>
      <c r="J41" s="364"/>
      <c r="K41" s="364"/>
      <c r="L41" s="362"/>
      <c r="M41" s="362">
        <v>1250925</v>
      </c>
      <c r="N41" s="364">
        <v>1250925</v>
      </c>
      <c r="O41" s="364"/>
      <c r="P41" s="362"/>
      <c r="Q41" s="362"/>
      <c r="R41" s="364"/>
      <c r="S41" s="364"/>
      <c r="T41" s="362"/>
      <c r="U41" s="362"/>
      <c r="V41" s="364"/>
      <c r="W41" s="364">
        <v>1250925</v>
      </c>
      <c r="X41" s="362">
        <v>1951700</v>
      </c>
      <c r="Y41" s="364">
        <v>-700775</v>
      </c>
      <c r="Z41" s="365">
        <v>-35.91</v>
      </c>
      <c r="AA41" s="366">
        <v>3903400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2100110</v>
      </c>
      <c r="D43" s="369"/>
      <c r="E43" s="305">
        <v>3729750</v>
      </c>
      <c r="F43" s="370">
        <v>3729750</v>
      </c>
      <c r="G43" s="370"/>
      <c r="H43" s="305"/>
      <c r="I43" s="305">
        <v>442756</v>
      </c>
      <c r="J43" s="370">
        <v>442756</v>
      </c>
      <c r="K43" s="370">
        <v>349188</v>
      </c>
      <c r="L43" s="305">
        <v>108161</v>
      </c>
      <c r="M43" s="305">
        <v>89225</v>
      </c>
      <c r="N43" s="370">
        <v>546574</v>
      </c>
      <c r="O43" s="370"/>
      <c r="P43" s="305"/>
      <c r="Q43" s="305"/>
      <c r="R43" s="370"/>
      <c r="S43" s="370"/>
      <c r="T43" s="305"/>
      <c r="U43" s="305"/>
      <c r="V43" s="370"/>
      <c r="W43" s="370">
        <v>989330</v>
      </c>
      <c r="X43" s="305">
        <v>1864875</v>
      </c>
      <c r="Y43" s="370">
        <v>-875545</v>
      </c>
      <c r="Z43" s="371">
        <v>-46.95</v>
      </c>
      <c r="AA43" s="303">
        <v>3729750</v>
      </c>
    </row>
    <row r="44" spans="1:27" ht="12.75">
      <c r="A44" s="361" t="s">
        <v>252</v>
      </c>
      <c r="B44" s="136"/>
      <c r="C44" s="60">
        <v>572731</v>
      </c>
      <c r="D44" s="368"/>
      <c r="E44" s="54">
        <v>1221450</v>
      </c>
      <c r="F44" s="53">
        <v>1221450</v>
      </c>
      <c r="G44" s="53"/>
      <c r="H44" s="54"/>
      <c r="I44" s="54">
        <v>71020</v>
      </c>
      <c r="J44" s="53">
        <v>71020</v>
      </c>
      <c r="K44" s="53">
        <v>27747</v>
      </c>
      <c r="L44" s="54">
        <v>69191</v>
      </c>
      <c r="M44" s="54">
        <v>83760</v>
      </c>
      <c r="N44" s="53">
        <v>180698</v>
      </c>
      <c r="O44" s="53"/>
      <c r="P44" s="54"/>
      <c r="Q44" s="54"/>
      <c r="R44" s="53"/>
      <c r="S44" s="53"/>
      <c r="T44" s="54"/>
      <c r="U44" s="54"/>
      <c r="V44" s="53"/>
      <c r="W44" s="53">
        <v>251718</v>
      </c>
      <c r="X44" s="54">
        <v>610725</v>
      </c>
      <c r="Y44" s="53">
        <v>-359007</v>
      </c>
      <c r="Z44" s="94">
        <v>-58.78</v>
      </c>
      <c r="AA44" s="95">
        <v>1221450</v>
      </c>
    </row>
    <row r="45" spans="1:27" ht="12.75">
      <c r="A45" s="361" t="s">
        <v>253</v>
      </c>
      <c r="B45" s="136"/>
      <c r="C45" s="60"/>
      <c r="D45" s="368"/>
      <c r="E45" s="54">
        <v>18000</v>
      </c>
      <c r="F45" s="53">
        <v>18000</v>
      </c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>
        <v>9000</v>
      </c>
      <c r="Y45" s="53">
        <v>-9000</v>
      </c>
      <c r="Z45" s="94">
        <v>-100</v>
      </c>
      <c r="AA45" s="95">
        <v>18000</v>
      </c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>
        <v>770000</v>
      </c>
      <c r="F48" s="53">
        <v>770000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385000</v>
      </c>
      <c r="Y48" s="53">
        <v>-385000</v>
      </c>
      <c r="Z48" s="94">
        <v>-100</v>
      </c>
      <c r="AA48" s="95">
        <v>770000</v>
      </c>
    </row>
    <row r="49" spans="1:27" ht="12.75">
      <c r="A49" s="361" t="s">
        <v>93</v>
      </c>
      <c r="B49" s="136"/>
      <c r="C49" s="54">
        <v>1142246</v>
      </c>
      <c r="D49" s="368"/>
      <c r="E49" s="54">
        <v>277500</v>
      </c>
      <c r="F49" s="53">
        <v>277500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138750</v>
      </c>
      <c r="Y49" s="53">
        <v>-138750</v>
      </c>
      <c r="Z49" s="94">
        <v>-100</v>
      </c>
      <c r="AA49" s="95">
        <v>277500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57049564</v>
      </c>
      <c r="D60" s="346">
        <f t="shared" si="14"/>
        <v>0</v>
      </c>
      <c r="E60" s="219">
        <f t="shared" si="14"/>
        <v>15766550</v>
      </c>
      <c r="F60" s="264">
        <f t="shared" si="14"/>
        <v>15766550</v>
      </c>
      <c r="G60" s="264">
        <f t="shared" si="14"/>
        <v>0</v>
      </c>
      <c r="H60" s="219">
        <f t="shared" si="14"/>
        <v>0</v>
      </c>
      <c r="I60" s="219">
        <f t="shared" si="14"/>
        <v>513776</v>
      </c>
      <c r="J60" s="264">
        <f t="shared" si="14"/>
        <v>513776</v>
      </c>
      <c r="K60" s="264">
        <f t="shared" si="14"/>
        <v>376935</v>
      </c>
      <c r="L60" s="219">
        <f t="shared" si="14"/>
        <v>177352</v>
      </c>
      <c r="M60" s="219">
        <f t="shared" si="14"/>
        <v>1423910</v>
      </c>
      <c r="N60" s="264">
        <f t="shared" si="14"/>
        <v>1978197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2491973</v>
      </c>
      <c r="X60" s="219">
        <f t="shared" si="14"/>
        <v>7883275</v>
      </c>
      <c r="Y60" s="264">
        <f t="shared" si="14"/>
        <v>-5391302</v>
      </c>
      <c r="Z60" s="337">
        <f>+IF(X60&lt;&gt;0,+(Y60/X60)*100,0)</f>
        <v>-68.38911493002591</v>
      </c>
      <c r="AA60" s="232">
        <f>+AA57+AA54+AA51+AA40+AA37+AA34+AA22+AA5</f>
        <v>15766550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37676914</v>
      </c>
      <c r="D5" s="357">
        <f t="shared" si="0"/>
        <v>0</v>
      </c>
      <c r="E5" s="356">
        <f t="shared" si="0"/>
        <v>15271000</v>
      </c>
      <c r="F5" s="358">
        <f t="shared" si="0"/>
        <v>15271000</v>
      </c>
      <c r="G5" s="358">
        <f t="shared" si="0"/>
        <v>0</v>
      </c>
      <c r="H5" s="356">
        <f t="shared" si="0"/>
        <v>338526</v>
      </c>
      <c r="I5" s="356">
        <f t="shared" si="0"/>
        <v>5116290</v>
      </c>
      <c r="J5" s="358">
        <f t="shared" si="0"/>
        <v>5454816</v>
      </c>
      <c r="K5" s="358">
        <f t="shared" si="0"/>
        <v>541818</v>
      </c>
      <c r="L5" s="356">
        <f t="shared" si="0"/>
        <v>1716905</v>
      </c>
      <c r="M5" s="356">
        <f t="shared" si="0"/>
        <v>2392349</v>
      </c>
      <c r="N5" s="358">
        <f t="shared" si="0"/>
        <v>4651072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10105888</v>
      </c>
      <c r="X5" s="356">
        <f t="shared" si="0"/>
        <v>7635500</v>
      </c>
      <c r="Y5" s="358">
        <f t="shared" si="0"/>
        <v>2470388</v>
      </c>
      <c r="Z5" s="359">
        <f>+IF(X5&lt;&gt;0,+(Y5/X5)*100,0)</f>
        <v>32.353978128478815</v>
      </c>
      <c r="AA5" s="360">
        <f>+AA6+AA8+AA11+AA13+AA15</f>
        <v>15271000</v>
      </c>
    </row>
    <row r="6" spans="1:27" ht="12.75">
      <c r="A6" s="361" t="s">
        <v>206</v>
      </c>
      <c r="B6" s="142"/>
      <c r="C6" s="60">
        <f>+C7</f>
        <v>37676914</v>
      </c>
      <c r="D6" s="340">
        <f aca="true" t="shared" si="1" ref="D6:AA6">+D7</f>
        <v>0</v>
      </c>
      <c r="E6" s="60">
        <f t="shared" si="1"/>
        <v>15271000</v>
      </c>
      <c r="F6" s="59">
        <f t="shared" si="1"/>
        <v>15271000</v>
      </c>
      <c r="G6" s="59">
        <f t="shared" si="1"/>
        <v>0</v>
      </c>
      <c r="H6" s="60">
        <f t="shared" si="1"/>
        <v>338526</v>
      </c>
      <c r="I6" s="60">
        <f t="shared" si="1"/>
        <v>5116290</v>
      </c>
      <c r="J6" s="59">
        <f t="shared" si="1"/>
        <v>5454816</v>
      </c>
      <c r="K6" s="59">
        <f t="shared" si="1"/>
        <v>541818</v>
      </c>
      <c r="L6" s="60">
        <f t="shared" si="1"/>
        <v>1716905</v>
      </c>
      <c r="M6" s="60">
        <f t="shared" si="1"/>
        <v>2392349</v>
      </c>
      <c r="N6" s="59">
        <f t="shared" si="1"/>
        <v>4651072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10105888</v>
      </c>
      <c r="X6" s="60">
        <f t="shared" si="1"/>
        <v>7635500</v>
      </c>
      <c r="Y6" s="59">
        <f t="shared" si="1"/>
        <v>2470388</v>
      </c>
      <c r="Z6" s="61">
        <f>+IF(X6&lt;&gt;0,+(Y6/X6)*100,0)</f>
        <v>32.353978128478815</v>
      </c>
      <c r="AA6" s="62">
        <f t="shared" si="1"/>
        <v>15271000</v>
      </c>
    </row>
    <row r="7" spans="1:27" ht="12.75">
      <c r="A7" s="291" t="s">
        <v>230</v>
      </c>
      <c r="B7" s="142"/>
      <c r="C7" s="60">
        <v>37676914</v>
      </c>
      <c r="D7" s="340"/>
      <c r="E7" s="60">
        <v>15271000</v>
      </c>
      <c r="F7" s="59">
        <v>15271000</v>
      </c>
      <c r="G7" s="59"/>
      <c r="H7" s="60">
        <v>338526</v>
      </c>
      <c r="I7" s="60">
        <v>5116290</v>
      </c>
      <c r="J7" s="59">
        <v>5454816</v>
      </c>
      <c r="K7" s="59">
        <v>541818</v>
      </c>
      <c r="L7" s="60">
        <v>1716905</v>
      </c>
      <c r="M7" s="60">
        <v>2392349</v>
      </c>
      <c r="N7" s="59">
        <v>4651072</v>
      </c>
      <c r="O7" s="59"/>
      <c r="P7" s="60"/>
      <c r="Q7" s="60"/>
      <c r="R7" s="59"/>
      <c r="S7" s="59"/>
      <c r="T7" s="60"/>
      <c r="U7" s="60"/>
      <c r="V7" s="59"/>
      <c r="W7" s="59">
        <v>10105888</v>
      </c>
      <c r="X7" s="60">
        <v>7635500</v>
      </c>
      <c r="Y7" s="59">
        <v>2470388</v>
      </c>
      <c r="Z7" s="61">
        <v>32.35</v>
      </c>
      <c r="AA7" s="62">
        <v>15271000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30000</v>
      </c>
      <c r="F13" s="342">
        <f t="shared" si="4"/>
        <v>30000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15000</v>
      </c>
      <c r="Y13" s="342">
        <f t="shared" si="4"/>
        <v>-15000</v>
      </c>
      <c r="Z13" s="335">
        <f>+IF(X13&lt;&gt;0,+(Y13/X13)*100,0)</f>
        <v>-100</v>
      </c>
      <c r="AA13" s="273">
        <f t="shared" si="4"/>
        <v>30000</v>
      </c>
    </row>
    <row r="14" spans="1:27" ht="12.75">
      <c r="A14" s="291" t="s">
        <v>234</v>
      </c>
      <c r="B14" s="136"/>
      <c r="C14" s="60"/>
      <c r="D14" s="340"/>
      <c r="E14" s="60">
        <v>30000</v>
      </c>
      <c r="F14" s="59">
        <v>30000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15000</v>
      </c>
      <c r="Y14" s="59">
        <v>-15000</v>
      </c>
      <c r="Z14" s="61">
        <v>-100</v>
      </c>
      <c r="AA14" s="62">
        <v>30000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-30000</v>
      </c>
      <c r="F15" s="59">
        <f t="shared" si="5"/>
        <v>-30000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-15000</v>
      </c>
      <c r="Y15" s="59">
        <f t="shared" si="5"/>
        <v>15000</v>
      </c>
      <c r="Z15" s="61">
        <f>+IF(X15&lt;&gt;0,+(Y15/X15)*100,0)</f>
        <v>-100</v>
      </c>
      <c r="AA15" s="62">
        <f>SUM(AA16:AA20)</f>
        <v>-30000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-30000</v>
      </c>
      <c r="F20" s="59">
        <v>-30000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-15000</v>
      </c>
      <c r="Y20" s="59">
        <v>15000</v>
      </c>
      <c r="Z20" s="61">
        <v>-100</v>
      </c>
      <c r="AA20" s="62">
        <v>-30000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19550000</v>
      </c>
      <c r="F22" s="345">
        <f t="shared" si="6"/>
        <v>19550000</v>
      </c>
      <c r="G22" s="345">
        <f t="shared" si="6"/>
        <v>0</v>
      </c>
      <c r="H22" s="343">
        <f t="shared" si="6"/>
        <v>508696</v>
      </c>
      <c r="I22" s="343">
        <f t="shared" si="6"/>
        <v>2110963</v>
      </c>
      <c r="J22" s="345">
        <f t="shared" si="6"/>
        <v>2619659</v>
      </c>
      <c r="K22" s="345">
        <f t="shared" si="6"/>
        <v>555157</v>
      </c>
      <c r="L22" s="343">
        <f t="shared" si="6"/>
        <v>774775</v>
      </c>
      <c r="M22" s="343">
        <f t="shared" si="6"/>
        <v>0</v>
      </c>
      <c r="N22" s="345">
        <f t="shared" si="6"/>
        <v>1329932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3949591</v>
      </c>
      <c r="X22" s="343">
        <f t="shared" si="6"/>
        <v>9775000</v>
      </c>
      <c r="Y22" s="345">
        <f t="shared" si="6"/>
        <v>-5825409</v>
      </c>
      <c r="Z22" s="336">
        <f>+IF(X22&lt;&gt;0,+(Y22/X22)*100,0)</f>
        <v>-59.594976982097194</v>
      </c>
      <c r="AA22" s="350">
        <f>SUM(AA23:AA32)</f>
        <v>19550000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8300000</v>
      </c>
      <c r="F24" s="59">
        <v>8300000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4150000</v>
      </c>
      <c r="Y24" s="59">
        <v>-4150000</v>
      </c>
      <c r="Z24" s="61">
        <v>-100</v>
      </c>
      <c r="AA24" s="62">
        <v>8300000</v>
      </c>
    </row>
    <row r="25" spans="1:27" ht="12.75">
      <c r="A25" s="361" t="s">
        <v>240</v>
      </c>
      <c r="B25" s="142"/>
      <c r="C25" s="60"/>
      <c r="D25" s="340"/>
      <c r="E25" s="60">
        <v>11250000</v>
      </c>
      <c r="F25" s="59">
        <v>11250000</v>
      </c>
      <c r="G25" s="59"/>
      <c r="H25" s="60">
        <v>508696</v>
      </c>
      <c r="I25" s="60">
        <v>2110963</v>
      </c>
      <c r="J25" s="59">
        <v>2619659</v>
      </c>
      <c r="K25" s="59">
        <v>555157</v>
      </c>
      <c r="L25" s="60">
        <v>774775</v>
      </c>
      <c r="M25" s="60"/>
      <c r="N25" s="59">
        <v>1329932</v>
      </c>
      <c r="O25" s="59"/>
      <c r="P25" s="60"/>
      <c r="Q25" s="60"/>
      <c r="R25" s="59"/>
      <c r="S25" s="59"/>
      <c r="T25" s="60"/>
      <c r="U25" s="60"/>
      <c r="V25" s="59"/>
      <c r="W25" s="59">
        <v>3949591</v>
      </c>
      <c r="X25" s="60">
        <v>5625000</v>
      </c>
      <c r="Y25" s="59">
        <v>-1675409</v>
      </c>
      <c r="Z25" s="61">
        <v>-29.79</v>
      </c>
      <c r="AA25" s="62">
        <v>11250000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-103000</v>
      </c>
      <c r="F40" s="345">
        <f t="shared" si="9"/>
        <v>-103000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-51500</v>
      </c>
      <c r="Y40" s="345">
        <f t="shared" si="9"/>
        <v>51500</v>
      </c>
      <c r="Z40" s="336">
        <f>+IF(X40&lt;&gt;0,+(Y40/X40)*100,0)</f>
        <v>-100</v>
      </c>
      <c r="AA40" s="350">
        <f>SUM(AA41:AA49)</f>
        <v>-103000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>
        <v>50000</v>
      </c>
      <c r="F48" s="53">
        <v>50000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25000</v>
      </c>
      <c r="Y48" s="53">
        <v>-25000</v>
      </c>
      <c r="Z48" s="94">
        <v>-100</v>
      </c>
      <c r="AA48" s="95">
        <v>50000</v>
      </c>
    </row>
    <row r="49" spans="1:27" ht="12.75">
      <c r="A49" s="361" t="s">
        <v>93</v>
      </c>
      <c r="B49" s="136"/>
      <c r="C49" s="54"/>
      <c r="D49" s="368"/>
      <c r="E49" s="54">
        <v>-153000</v>
      </c>
      <c r="F49" s="53">
        <v>-153000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-76500</v>
      </c>
      <c r="Y49" s="53">
        <v>76500</v>
      </c>
      <c r="Z49" s="94">
        <v>-100</v>
      </c>
      <c r="AA49" s="95">
        <v>-153000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37676914</v>
      </c>
      <c r="D60" s="346">
        <f t="shared" si="14"/>
        <v>0</v>
      </c>
      <c r="E60" s="219">
        <f t="shared" si="14"/>
        <v>34718000</v>
      </c>
      <c r="F60" s="264">
        <f t="shared" si="14"/>
        <v>34718000</v>
      </c>
      <c r="G60" s="264">
        <f t="shared" si="14"/>
        <v>0</v>
      </c>
      <c r="H60" s="219">
        <f t="shared" si="14"/>
        <v>847222</v>
      </c>
      <c r="I60" s="219">
        <f t="shared" si="14"/>
        <v>7227253</v>
      </c>
      <c r="J60" s="264">
        <f t="shared" si="14"/>
        <v>8074475</v>
      </c>
      <c r="K60" s="264">
        <f t="shared" si="14"/>
        <v>1096975</v>
      </c>
      <c r="L60" s="219">
        <f t="shared" si="14"/>
        <v>2491680</v>
      </c>
      <c r="M60" s="219">
        <f t="shared" si="14"/>
        <v>2392349</v>
      </c>
      <c r="N60" s="264">
        <f t="shared" si="14"/>
        <v>5981004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14055479</v>
      </c>
      <c r="X60" s="219">
        <f t="shared" si="14"/>
        <v>17359000</v>
      </c>
      <c r="Y60" s="264">
        <f t="shared" si="14"/>
        <v>-3303521</v>
      </c>
      <c r="Z60" s="337">
        <f>+IF(X60&lt;&gt;0,+(Y60/X60)*100,0)</f>
        <v>-19.030595080361774</v>
      </c>
      <c r="AA60" s="232">
        <f>+AA57+AA54+AA51+AA40+AA37+AA34+AA22+AA5</f>
        <v>34718000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2019-01-31T13:33:31Z</dcterms:created>
  <dcterms:modified xsi:type="dcterms:W3CDTF">2019-01-31T13:33:36Z</dcterms:modified>
  <cp:category/>
  <cp:version/>
  <cp:contentType/>
  <cp:contentStatus/>
</cp:coreProperties>
</file>