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<sst xmlns="http://schemas.openxmlformats.org/spreadsheetml/2006/main" count="859" uniqueCount="304">
  <si>
    <t>Kwazulu-Natal: Umzumbe(KZN213) - Table C1 Schedule Quarterly Budget Statement Summary for 2nd Quarter ended 31 December 2018 (Figures Finalised as at 2019/01/30)</t>
  </si>
  <si>
    <t>Description</t>
  </si>
  <si>
    <t>2017/18</t>
  </si>
  <si>
    <t>2018/19</t>
  </si>
  <si>
    <t>Budget year 2018/19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</si>
  <si>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</si>
  <si>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</si>
  <si>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</si>
  <si>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</si>
  <si>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</si>
  <si>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</si>
  <si>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</si>
  <si>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</si>
  <si>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</si>
  <si>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</si>
  <si>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</si>
  <si>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</si>
  <si>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</si>
  <si>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</si>
  <si>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</si>
  <si>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</si>
  <si>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</si>
  <si>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</si>
  <si>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</si>
  <si>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</si>
  <si>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</si>
  <si>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</si>
  <si>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</si>
  <si>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</si>
  <si>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</si>
  <si>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</si>
  <si>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</si>
  <si>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</si>
  <si>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</si>
  <si>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</si>
  <si>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</si>
  <si>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</si>
  <si>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</si>
  <si>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</si>
  <si>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</si>
  <si>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</si>
  <si>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</si>
  <si>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</si>
  <si>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</si>
  <si>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</si>
  <si>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</si>
  <si>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</si>
  <si>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</si>
  <si>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</si>
  <si>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</si>
  <si>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</si>
  <si>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</si>
  <si>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</si>
  <si>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</si>
  <si>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</si>
  <si>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</si>
  <si>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</si>
  <si>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</si>
  <si>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</si>
  <si>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</si>
  <si>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</si>
  <si>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</si>
  <si>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</si>
  <si>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</si>
  <si>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</si>
  <si>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</si>
  <si>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</si>
  <si>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</si>
  <si>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</si>
  <si>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</si>
  <si>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Umzumbe(KZN213) - Table C2 Quarterly Budget Statement - Financial Performance (standard classification) for 2nd Quarter ended 31 December 2018 (Figures Finalised as at 2019/01/30)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</si>
  <si>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</si>
  <si>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</si>
  <si>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</si>
  <si>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</si>
  <si>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</si>
  <si>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</si>
  <si>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</si>
  <si>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</si>
  <si>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</si>
  <si>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</si>
  <si>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</si>
  <si>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</si>
  <si>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</si>
  <si>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</si>
  <si>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</si>
  <si>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</si>
  <si>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</si>
  <si>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</si>
  <si>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</si>
  <si>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</si>
  <si>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</si>
  <si>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</si>
  <si>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</si>
  <si>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</si>
  <si>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</si>
  <si>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</si>
  <si>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</si>
  <si>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</si>
  <si>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</si>
  <si>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Umzumbe(KZN213) - Table C4 Quarterly Budget Statement - Financial Performance (rev and expend) ( All ) for 2nd Quarter ended 31 December 2018 (Figures Finalised as at 2019/01/30)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</si>
  <si>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</si>
  <si>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</si>
  <si>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</si>
  <si>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</si>
  <si>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</si>
  <si>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</si>
  <si>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</si>
  <si>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</si>
  <si>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</si>
  <si>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</si>
  <si>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</si>
  <si>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</si>
  <si>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</si>
  <si>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</si>
  <si>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</si>
  <si>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</si>
  <si>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</si>
  <si>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</si>
  <si>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</si>
  <si>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</si>
  <si>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</si>
  <si>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</si>
  <si>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</si>
  <si>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</si>
  <si>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</si>
  <si>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</si>
  <si>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</si>
  <si>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</si>
  <si>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Umzumbe(KZN213) - Table C5 Quarterly Budget Statement - Capital Expenditure by Standard Classification and Funding for 2nd Quarter ended 31 December 2018 (Figures Finalised as at 2019/01/30)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</si>
  <si>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</si>
  <si>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</si>
  <si>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</si>
  <si>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</si>
  <si>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</si>
  <si>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</si>
  <si>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</si>
  <si>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</si>
  <si>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</si>
  <si>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</si>
  <si>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Umzumbe(KZN213) - Table C6 Quarterly Budget Statement - Financial Position for 2nd Quarter ended 31 December 2018 (Figures Finalised as at 2019/01/30)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</si>
  <si>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</si>
  <si>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</si>
  <si>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</si>
  <si>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</si>
  <si>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</si>
  <si>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</si>
  <si>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</si>
  <si>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</si>
  <si>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</si>
  <si>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</si>
  <si>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</si>
  <si>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</si>
  <si>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</si>
  <si>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</si>
  <si>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</si>
  <si>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</si>
  <si>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</si>
  <si>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</si>
  <si>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</si>
  <si>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</si>
  <si>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</si>
  <si>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</si>
  <si>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</si>
  <si>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</si>
  <si>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</si>
  <si>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</si>
  <si>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</si>
  <si>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</si>
  <si>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</si>
  <si>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</si>
  <si>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</si>
  <si>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</si>
  <si>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</si>
  <si>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Umzumbe(KZN213) - Table C7 Quarterly Budget Statement - Cash Flows for 2nd Quarter ended 31 December 2018 (Figures Finalised as at 2019/01/30)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</si>
  <si>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</si>
  <si>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</si>
  <si>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</si>
  <si>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</si>
  <si>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</si>
  <si>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</si>
  <si>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</si>
  <si>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</si>
  <si>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</si>
  <si>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</si>
  <si>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</si>
  <si>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</si>
  <si>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</si>
  <si>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</si>
  <si>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</si>
  <si>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</si>
  <si>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</si>
  <si>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</si>
  <si>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</si>
  <si>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</si>
  <si>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</si>
  <si>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</si>
  <si>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</si>
  <si>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</si>
  <si>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</si>
  <si>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</si>
  <si>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</si>
  <si>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Umzumbe(KZN213) - Table C9 Quarterly Budget Statement - Capital Expenditure by Asset Clas ( All ) for 2nd Quarter ended 31 December 2018 (Figures Finalised as at 2019/01/30)</t>
  </si>
  <si>
    <t>N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</si>
  <si>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</si>
  <si>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</si>
  <si>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</si>
  <si>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</si>
  <si>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</si>
  <si>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</si>
  <si>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</si>
  <si>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</si>
  <si>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</si>
  <si>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</si>
  <si>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</si>
  <si>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</si>
  <si>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</si>
  <si>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</si>
  <si>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</si>
  <si>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</si>
  <si>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</si>
  <si>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</si>
  <si>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</si>
  <si>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</si>
  <si>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</si>
  <si>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</si>
  <si>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</si>
  <si>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</si>
  <si>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Umzumbe(KZN213) - Table SC13a Quarterly Budget Statement - Capital Expenditure on New Assets by Asset Class ( All ) for 2nd Quarter ended 31 December 2018 (Figures Finalised as at 2019/01/30)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</si>
  <si>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</si>
  <si>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</si>
  <si>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</si>
  <si>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</si>
  <si>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</si>
  <si>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</si>
  <si>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</si>
  <si>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</si>
  <si>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</si>
  <si>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</si>
  <si>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</si>
  <si>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</si>
  <si>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</si>
  <si>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</si>
  <si>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</si>
  <si>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</si>
  <si>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</si>
  <si>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</si>
  <si>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</si>
  <si>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</si>
  <si>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</si>
  <si>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</si>
  <si>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</si>
  <si>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</si>
  <si>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</si>
  <si>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</si>
  <si>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</si>
  <si>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</si>
  <si>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</si>
  <si>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</si>
  <si>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</si>
  <si>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</si>
  <si>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</si>
  <si>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</si>
  <si>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</si>
  <si>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Umzumbe(KZN213) - Table SC13B Quarterly Budget Statement - Capital Expenditure on Renewal of existing assets by Asset Class ( All ) for 2nd Quarter ended 31 December 2018 (Figures Finalised as at 2019/01/30)</t>
  </si>
  <si>
    <t>Capital Expenditure on Renewal of Existing Assets by Asset Class/Sub-class</t>
  </si>
  <si>
    <t>Total Capital Expenditure on Renewal of Existing Assets</t>
  </si>
  <si>
    <t>Kwazulu-Natal: Umzumbe(KZN213) - Table SC13C Quarterly Budget Statement - Repairs and Maintenance Expenditure by Asset Class ( All ) for 2nd Quarter ended 31 December 2018 (Figures Finalised as at 2019/01/30)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</si>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</sst>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5548890</v>
      </c>
      <c r="C5" s="19">
        <v>0</v>
      </c>
      <c r="D5" s="59">
        <v>4157557</v>
      </c>
      <c r="E5" s="60">
        <v>4157557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2078778</v>
      </c>
      <c r="X5" s="60">
        <v>-2078778</v>
      </c>
      <c r="Y5" s="61">
        <v>-100</v>
      </c>
      <c r="Z5" s="62">
        <v>4157557</v>
      </c>
    </row>
    <row r="6" spans="1:26" ht="12.75">
      <c r="A6" s="58" t="s">
        <v>32</v>
      </c>
      <c r="B6" s="19">
        <v>0</v>
      </c>
      <c r="C6" s="19">
        <v>0</v>
      </c>
      <c r="D6" s="59">
        <v>21000</v>
      </c>
      <c r="E6" s="60">
        <v>21000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10698</v>
      </c>
      <c r="X6" s="60">
        <v>-10698</v>
      </c>
      <c r="Y6" s="61">
        <v>-100</v>
      </c>
      <c r="Z6" s="62">
        <v>21000</v>
      </c>
    </row>
    <row r="7" spans="1:26" ht="12.75">
      <c r="A7" s="58" t="s">
        <v>33</v>
      </c>
      <c r="B7" s="19">
        <v>12509546</v>
      </c>
      <c r="C7" s="19">
        <v>0</v>
      </c>
      <c r="D7" s="59">
        <v>12765566</v>
      </c>
      <c r="E7" s="60">
        <v>12765566</v>
      </c>
      <c r="F7" s="60">
        <v>0</v>
      </c>
      <c r="G7" s="60">
        <v>0</v>
      </c>
      <c r="H7" s="60">
        <v>0</v>
      </c>
      <c r="I7" s="60">
        <v>0</v>
      </c>
      <c r="J7" s="60">
        <v>968688</v>
      </c>
      <c r="K7" s="60">
        <v>1062546</v>
      </c>
      <c r="L7" s="60">
        <v>934459</v>
      </c>
      <c r="M7" s="60">
        <v>2965693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2965693</v>
      </c>
      <c r="W7" s="60">
        <v>6382782</v>
      </c>
      <c r="X7" s="60">
        <v>-3417089</v>
      </c>
      <c r="Y7" s="61">
        <v>-53.54</v>
      </c>
      <c r="Z7" s="62">
        <v>12765566</v>
      </c>
    </row>
    <row r="8" spans="1:26" ht="12.75">
      <c r="A8" s="58" t="s">
        <v>34</v>
      </c>
      <c r="B8" s="19">
        <v>132619494</v>
      </c>
      <c r="C8" s="19">
        <v>0</v>
      </c>
      <c r="D8" s="59">
        <v>138930000</v>
      </c>
      <c r="E8" s="60">
        <v>138930000</v>
      </c>
      <c r="F8" s="60">
        <v>50397495</v>
      </c>
      <c r="G8" s="60">
        <v>1957896</v>
      </c>
      <c r="H8" s="60">
        <v>263849</v>
      </c>
      <c r="I8" s="60">
        <v>52619240</v>
      </c>
      <c r="J8" s="60">
        <v>211444</v>
      </c>
      <c r="K8" s="60">
        <v>0</v>
      </c>
      <c r="L8" s="60">
        <v>43411745</v>
      </c>
      <c r="M8" s="60">
        <v>43623189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96242429</v>
      </c>
      <c r="W8" s="60">
        <v>130566000</v>
      </c>
      <c r="X8" s="60">
        <v>-34323571</v>
      </c>
      <c r="Y8" s="61">
        <v>-26.29</v>
      </c>
      <c r="Z8" s="62">
        <v>138930000</v>
      </c>
    </row>
    <row r="9" spans="1:26" ht="12.75">
      <c r="A9" s="58" t="s">
        <v>35</v>
      </c>
      <c r="B9" s="19">
        <v>698861</v>
      </c>
      <c r="C9" s="19">
        <v>0</v>
      </c>
      <c r="D9" s="59">
        <v>508750</v>
      </c>
      <c r="E9" s="60">
        <v>508750</v>
      </c>
      <c r="F9" s="60">
        <v>912487</v>
      </c>
      <c r="G9" s="60">
        <v>1228554</v>
      </c>
      <c r="H9" s="60">
        <v>1202074</v>
      </c>
      <c r="I9" s="60">
        <v>3343115</v>
      </c>
      <c r="J9" s="60">
        <v>775349</v>
      </c>
      <c r="K9" s="60">
        <v>62395</v>
      </c>
      <c r="L9" s="60">
        <v>29072</v>
      </c>
      <c r="M9" s="60">
        <v>866816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4209931</v>
      </c>
      <c r="W9" s="60">
        <v>254226</v>
      </c>
      <c r="X9" s="60">
        <v>3955705</v>
      </c>
      <c r="Y9" s="61">
        <v>1555.98</v>
      </c>
      <c r="Z9" s="62">
        <v>508750</v>
      </c>
    </row>
    <row r="10" spans="1:26" ht="22.5">
      <c r="A10" s="63" t="s">
        <v>279</v>
      </c>
      <c r="B10" s="64">
        <f>SUM(B5:B9)</f>
        <v>151376791</v>
      </c>
      <c r="C10" s="64">
        <f>SUM(C5:C9)</f>
        <v>0</v>
      </c>
      <c r="D10" s="65">
        <f aca="true" t="shared" si="0" ref="D10:Z10">SUM(D5:D9)</f>
        <v>156382873</v>
      </c>
      <c r="E10" s="66">
        <f t="shared" si="0"/>
        <v>156382873</v>
      </c>
      <c r="F10" s="66">
        <f t="shared" si="0"/>
        <v>51309982</v>
      </c>
      <c r="G10" s="66">
        <f t="shared" si="0"/>
        <v>3186450</v>
      </c>
      <c r="H10" s="66">
        <f t="shared" si="0"/>
        <v>1465923</v>
      </c>
      <c r="I10" s="66">
        <f t="shared" si="0"/>
        <v>55962355</v>
      </c>
      <c r="J10" s="66">
        <f t="shared" si="0"/>
        <v>1955481</v>
      </c>
      <c r="K10" s="66">
        <f t="shared" si="0"/>
        <v>1124941</v>
      </c>
      <c r="L10" s="66">
        <f t="shared" si="0"/>
        <v>44375276</v>
      </c>
      <c r="M10" s="66">
        <f t="shared" si="0"/>
        <v>47455698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103418053</v>
      </c>
      <c r="W10" s="66">
        <f t="shared" si="0"/>
        <v>139292484</v>
      </c>
      <c r="X10" s="66">
        <f t="shared" si="0"/>
        <v>-35874431</v>
      </c>
      <c r="Y10" s="67">
        <f>+IF(W10&lt;&gt;0,(X10/W10)*100,0)</f>
        <v>-25.754749983495163</v>
      </c>
      <c r="Z10" s="68">
        <f t="shared" si="0"/>
        <v>156382873</v>
      </c>
    </row>
    <row r="11" spans="1:26" ht="12.75">
      <c r="A11" s="58" t="s">
        <v>37</v>
      </c>
      <c r="B11" s="19">
        <v>47703292</v>
      </c>
      <c r="C11" s="19">
        <v>0</v>
      </c>
      <c r="D11" s="59">
        <v>58168000</v>
      </c>
      <c r="E11" s="60">
        <v>58168000</v>
      </c>
      <c r="F11" s="60">
        <v>3588000</v>
      </c>
      <c r="G11" s="60">
        <v>3332503</v>
      </c>
      <c r="H11" s="60">
        <v>3735637</v>
      </c>
      <c r="I11" s="60">
        <v>10656140</v>
      </c>
      <c r="J11" s="60">
        <v>4055845</v>
      </c>
      <c r="K11" s="60">
        <v>6133919</v>
      </c>
      <c r="L11" s="60">
        <v>4228615</v>
      </c>
      <c r="M11" s="60">
        <v>14418379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25074519</v>
      </c>
      <c r="W11" s="60">
        <v>29084173</v>
      </c>
      <c r="X11" s="60">
        <v>-4009654</v>
      </c>
      <c r="Y11" s="61">
        <v>-13.79</v>
      </c>
      <c r="Z11" s="62">
        <v>58168000</v>
      </c>
    </row>
    <row r="12" spans="1:26" ht="12.75">
      <c r="A12" s="58" t="s">
        <v>38</v>
      </c>
      <c r="B12" s="19">
        <v>15847623</v>
      </c>
      <c r="C12" s="19">
        <v>0</v>
      </c>
      <c r="D12" s="59">
        <v>16478000</v>
      </c>
      <c r="E12" s="60">
        <v>16478000</v>
      </c>
      <c r="F12" s="60">
        <v>1351000</v>
      </c>
      <c r="G12" s="60">
        <v>1282902</v>
      </c>
      <c r="H12" s="60">
        <v>1387548</v>
      </c>
      <c r="I12" s="60">
        <v>4021450</v>
      </c>
      <c r="J12" s="60">
        <v>1287962</v>
      </c>
      <c r="K12" s="60">
        <v>1332248</v>
      </c>
      <c r="L12" s="60">
        <v>1264931</v>
      </c>
      <c r="M12" s="60">
        <v>3885141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7906591</v>
      </c>
      <c r="W12" s="60">
        <v>8239074</v>
      </c>
      <c r="X12" s="60">
        <v>-332483</v>
      </c>
      <c r="Y12" s="61">
        <v>-4.04</v>
      </c>
      <c r="Z12" s="62">
        <v>16478000</v>
      </c>
    </row>
    <row r="13" spans="1:26" ht="12.75">
      <c r="A13" s="58" t="s">
        <v>280</v>
      </c>
      <c r="B13" s="19">
        <v>24662058</v>
      </c>
      <c r="C13" s="19">
        <v>0</v>
      </c>
      <c r="D13" s="59">
        <v>35000000</v>
      </c>
      <c r="E13" s="60">
        <v>35000000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18124998</v>
      </c>
      <c r="X13" s="60">
        <v>-18124998</v>
      </c>
      <c r="Y13" s="61">
        <v>-100</v>
      </c>
      <c r="Z13" s="62">
        <v>35000000</v>
      </c>
    </row>
    <row r="14" spans="1:26" ht="12.75">
      <c r="A14" s="58" t="s">
        <v>40</v>
      </c>
      <c r="B14" s="19">
        <v>95000</v>
      </c>
      <c r="C14" s="19">
        <v>0</v>
      </c>
      <c r="D14" s="59">
        <v>30000</v>
      </c>
      <c r="E14" s="60">
        <v>30000</v>
      </c>
      <c r="F14" s="60">
        <v>11596</v>
      </c>
      <c r="G14" s="60">
        <v>4981</v>
      </c>
      <c r="H14" s="60">
        <v>9017</v>
      </c>
      <c r="I14" s="60">
        <v>25594</v>
      </c>
      <c r="J14" s="60">
        <v>8500</v>
      </c>
      <c r="K14" s="60">
        <v>0</v>
      </c>
      <c r="L14" s="60">
        <v>7016</v>
      </c>
      <c r="M14" s="60">
        <v>15516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41110</v>
      </c>
      <c r="W14" s="60">
        <v>15000</v>
      </c>
      <c r="X14" s="60">
        <v>26110</v>
      </c>
      <c r="Y14" s="61">
        <v>174.07</v>
      </c>
      <c r="Z14" s="62">
        <v>30000</v>
      </c>
    </row>
    <row r="15" spans="1:26" ht="12.75">
      <c r="A15" s="58" t="s">
        <v>41</v>
      </c>
      <c r="B15" s="19">
        <v>0</v>
      </c>
      <c r="C15" s="19">
        <v>0</v>
      </c>
      <c r="D15" s="59">
        <v>1530000</v>
      </c>
      <c r="E15" s="60">
        <v>1530000</v>
      </c>
      <c r="F15" s="60">
        <v>0</v>
      </c>
      <c r="G15" s="60">
        <v>4950</v>
      </c>
      <c r="H15" s="60">
        <v>0</v>
      </c>
      <c r="I15" s="60">
        <v>4950</v>
      </c>
      <c r="J15" s="60">
        <v>1598</v>
      </c>
      <c r="K15" s="60">
        <v>76116</v>
      </c>
      <c r="L15" s="60">
        <v>20000</v>
      </c>
      <c r="M15" s="60">
        <v>97714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102664</v>
      </c>
      <c r="W15" s="60">
        <v>765000</v>
      </c>
      <c r="X15" s="60">
        <v>-662336</v>
      </c>
      <c r="Y15" s="61">
        <v>-86.58</v>
      </c>
      <c r="Z15" s="62">
        <v>1530000</v>
      </c>
    </row>
    <row r="16" spans="1:26" ht="12.75">
      <c r="A16" s="69" t="s">
        <v>42</v>
      </c>
      <c r="B16" s="19">
        <v>0</v>
      </c>
      <c r="C16" s="19">
        <v>0</v>
      </c>
      <c r="D16" s="59">
        <v>4330000</v>
      </c>
      <c r="E16" s="60">
        <v>4330000</v>
      </c>
      <c r="F16" s="60">
        <v>0</v>
      </c>
      <c r="G16" s="60">
        <v>150099</v>
      </c>
      <c r="H16" s="60">
        <v>640823</v>
      </c>
      <c r="I16" s="60">
        <v>790922</v>
      </c>
      <c r="J16" s="60">
        <v>378216</v>
      </c>
      <c r="K16" s="60">
        <v>553948</v>
      </c>
      <c r="L16" s="60">
        <v>611822</v>
      </c>
      <c r="M16" s="60">
        <v>1543986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2334908</v>
      </c>
      <c r="W16" s="60">
        <v>69637260</v>
      </c>
      <c r="X16" s="60">
        <v>-67302352</v>
      </c>
      <c r="Y16" s="61">
        <v>-96.65</v>
      </c>
      <c r="Z16" s="62">
        <v>4330000</v>
      </c>
    </row>
    <row r="17" spans="1:26" ht="12.75">
      <c r="A17" s="58" t="s">
        <v>43</v>
      </c>
      <c r="B17" s="19">
        <v>60294411</v>
      </c>
      <c r="C17" s="19">
        <v>0</v>
      </c>
      <c r="D17" s="59">
        <v>74719000</v>
      </c>
      <c r="E17" s="60">
        <v>74719000</v>
      </c>
      <c r="F17" s="60">
        <v>694797</v>
      </c>
      <c r="G17" s="60">
        <v>6279715</v>
      </c>
      <c r="H17" s="60">
        <v>2592664</v>
      </c>
      <c r="I17" s="60">
        <v>9567176</v>
      </c>
      <c r="J17" s="60">
        <v>3198933</v>
      </c>
      <c r="K17" s="60">
        <v>7101772</v>
      </c>
      <c r="L17" s="60">
        <v>3712802</v>
      </c>
      <c r="M17" s="60">
        <v>14013507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23580683</v>
      </c>
      <c r="W17" s="60">
        <v>28243685</v>
      </c>
      <c r="X17" s="60">
        <v>-4663002</v>
      </c>
      <c r="Y17" s="61">
        <v>-16.51</v>
      </c>
      <c r="Z17" s="62">
        <v>74719000</v>
      </c>
    </row>
    <row r="18" spans="1:26" ht="12.75">
      <c r="A18" s="70" t="s">
        <v>44</v>
      </c>
      <c r="B18" s="71">
        <f>SUM(B11:B17)</f>
        <v>148602384</v>
      </c>
      <c r="C18" s="71">
        <f>SUM(C11:C17)</f>
        <v>0</v>
      </c>
      <c r="D18" s="72">
        <f aca="true" t="shared" si="1" ref="D18:Z18">SUM(D11:D17)</f>
        <v>190255000</v>
      </c>
      <c r="E18" s="73">
        <f t="shared" si="1"/>
        <v>190255000</v>
      </c>
      <c r="F18" s="73">
        <f t="shared" si="1"/>
        <v>5645393</v>
      </c>
      <c r="G18" s="73">
        <f t="shared" si="1"/>
        <v>11055150</v>
      </c>
      <c r="H18" s="73">
        <f t="shared" si="1"/>
        <v>8365689</v>
      </c>
      <c r="I18" s="73">
        <f t="shared" si="1"/>
        <v>25066232</v>
      </c>
      <c r="J18" s="73">
        <f t="shared" si="1"/>
        <v>8931054</v>
      </c>
      <c r="K18" s="73">
        <f t="shared" si="1"/>
        <v>15198003</v>
      </c>
      <c r="L18" s="73">
        <f t="shared" si="1"/>
        <v>9845186</v>
      </c>
      <c r="M18" s="73">
        <f t="shared" si="1"/>
        <v>33974243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59040475</v>
      </c>
      <c r="W18" s="73">
        <f t="shared" si="1"/>
        <v>154109190</v>
      </c>
      <c r="X18" s="73">
        <f t="shared" si="1"/>
        <v>-95068715</v>
      </c>
      <c r="Y18" s="67">
        <f>+IF(W18&lt;&gt;0,(X18/W18)*100,0)</f>
        <v>-61.68919257832709</v>
      </c>
      <c r="Z18" s="74">
        <f t="shared" si="1"/>
        <v>190255000</v>
      </c>
    </row>
    <row r="19" spans="1:26" ht="12.75">
      <c r="A19" s="70" t="s">
        <v>45</v>
      </c>
      <c r="B19" s="75">
        <f>+B10-B18</f>
        <v>2774407</v>
      </c>
      <c r="C19" s="75">
        <f>+C10-C18</f>
        <v>0</v>
      </c>
      <c r="D19" s="76">
        <f aca="true" t="shared" si="2" ref="D19:Z19">+D10-D18</f>
        <v>-33872127</v>
      </c>
      <c r="E19" s="77">
        <f t="shared" si="2"/>
        <v>-33872127</v>
      </c>
      <c r="F19" s="77">
        <f t="shared" si="2"/>
        <v>45664589</v>
      </c>
      <c r="G19" s="77">
        <f t="shared" si="2"/>
        <v>-7868700</v>
      </c>
      <c r="H19" s="77">
        <f t="shared" si="2"/>
        <v>-6899766</v>
      </c>
      <c r="I19" s="77">
        <f t="shared" si="2"/>
        <v>30896123</v>
      </c>
      <c r="J19" s="77">
        <f t="shared" si="2"/>
        <v>-6975573</v>
      </c>
      <c r="K19" s="77">
        <f t="shared" si="2"/>
        <v>-14073062</v>
      </c>
      <c r="L19" s="77">
        <f t="shared" si="2"/>
        <v>34530090</v>
      </c>
      <c r="M19" s="77">
        <f t="shared" si="2"/>
        <v>13481455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44377578</v>
      </c>
      <c r="W19" s="77">
        <f>IF(E10=E18,0,W10-W18)</f>
        <v>-14816706</v>
      </c>
      <c r="X19" s="77">
        <f t="shared" si="2"/>
        <v>59194284</v>
      </c>
      <c r="Y19" s="78">
        <f>+IF(W19&lt;&gt;0,(X19/W19)*100,0)</f>
        <v>-399.5104174976544</v>
      </c>
      <c r="Z19" s="79">
        <f t="shared" si="2"/>
        <v>-33872127</v>
      </c>
    </row>
    <row r="20" spans="1:26" ht="12.75">
      <c r="A20" s="58" t="s">
        <v>46</v>
      </c>
      <c r="B20" s="19">
        <v>35025693</v>
      </c>
      <c r="C20" s="19">
        <v>0</v>
      </c>
      <c r="D20" s="59">
        <v>33442000</v>
      </c>
      <c r="E20" s="60">
        <v>33442000</v>
      </c>
      <c r="F20" s="60">
        <v>145120</v>
      </c>
      <c r="G20" s="60">
        <v>4770742</v>
      </c>
      <c r="H20" s="60">
        <v>1321800</v>
      </c>
      <c r="I20" s="60">
        <v>6237662</v>
      </c>
      <c r="J20" s="60">
        <v>908655</v>
      </c>
      <c r="K20" s="60">
        <v>0</v>
      </c>
      <c r="L20" s="60">
        <v>6493844</v>
      </c>
      <c r="M20" s="60">
        <v>7402499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13640161</v>
      </c>
      <c r="W20" s="60">
        <v>16721000</v>
      </c>
      <c r="X20" s="60">
        <v>-3080839</v>
      </c>
      <c r="Y20" s="61">
        <v>-18.42</v>
      </c>
      <c r="Z20" s="62">
        <v>33442000</v>
      </c>
    </row>
    <row r="21" spans="1:26" ht="12.75">
      <c r="A21" s="58" t="s">
        <v>281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282</v>
      </c>
      <c r="B22" s="86">
        <f>SUM(B19:B21)</f>
        <v>37800100</v>
      </c>
      <c r="C22" s="86">
        <f>SUM(C19:C21)</f>
        <v>0</v>
      </c>
      <c r="D22" s="87">
        <f aca="true" t="shared" si="3" ref="D22:Z22">SUM(D19:D21)</f>
        <v>-430127</v>
      </c>
      <c r="E22" s="88">
        <f t="shared" si="3"/>
        <v>-430127</v>
      </c>
      <c r="F22" s="88">
        <f t="shared" si="3"/>
        <v>45809709</v>
      </c>
      <c r="G22" s="88">
        <f t="shared" si="3"/>
        <v>-3097958</v>
      </c>
      <c r="H22" s="88">
        <f t="shared" si="3"/>
        <v>-5577966</v>
      </c>
      <c r="I22" s="88">
        <f t="shared" si="3"/>
        <v>37133785</v>
      </c>
      <c r="J22" s="88">
        <f t="shared" si="3"/>
        <v>-6066918</v>
      </c>
      <c r="K22" s="88">
        <f t="shared" si="3"/>
        <v>-14073062</v>
      </c>
      <c r="L22" s="88">
        <f t="shared" si="3"/>
        <v>41023934</v>
      </c>
      <c r="M22" s="88">
        <f t="shared" si="3"/>
        <v>20883954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58017739</v>
      </c>
      <c r="W22" s="88">
        <f t="shared" si="3"/>
        <v>1904294</v>
      </c>
      <c r="X22" s="88">
        <f t="shared" si="3"/>
        <v>56113445</v>
      </c>
      <c r="Y22" s="89">
        <f>+IF(W22&lt;&gt;0,(X22/W22)*100,0)</f>
        <v>2946.6797143718354</v>
      </c>
      <c r="Z22" s="90">
        <f t="shared" si="3"/>
        <v>-430127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37800100</v>
      </c>
      <c r="C24" s="75">
        <f>SUM(C22:C23)</f>
        <v>0</v>
      </c>
      <c r="D24" s="76">
        <f aca="true" t="shared" si="4" ref="D24:Z24">SUM(D22:D23)</f>
        <v>-430127</v>
      </c>
      <c r="E24" s="77">
        <f t="shared" si="4"/>
        <v>-430127</v>
      </c>
      <c r="F24" s="77">
        <f t="shared" si="4"/>
        <v>45809709</v>
      </c>
      <c r="G24" s="77">
        <f t="shared" si="4"/>
        <v>-3097958</v>
      </c>
      <c r="H24" s="77">
        <f t="shared" si="4"/>
        <v>-5577966</v>
      </c>
      <c r="I24" s="77">
        <f t="shared" si="4"/>
        <v>37133785</v>
      </c>
      <c r="J24" s="77">
        <f t="shared" si="4"/>
        <v>-6066918</v>
      </c>
      <c r="K24" s="77">
        <f t="shared" si="4"/>
        <v>-14073062</v>
      </c>
      <c r="L24" s="77">
        <f t="shared" si="4"/>
        <v>41023934</v>
      </c>
      <c r="M24" s="77">
        <f t="shared" si="4"/>
        <v>20883954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58017739</v>
      </c>
      <c r="W24" s="77">
        <f t="shared" si="4"/>
        <v>1904294</v>
      </c>
      <c r="X24" s="77">
        <f t="shared" si="4"/>
        <v>56113445</v>
      </c>
      <c r="Y24" s="78">
        <f>+IF(W24&lt;&gt;0,(X24/W24)*100,0)</f>
        <v>2946.6797143718354</v>
      </c>
      <c r="Z24" s="79">
        <f t="shared" si="4"/>
        <v>-430127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283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51733351</v>
      </c>
      <c r="C27" s="22">
        <v>0</v>
      </c>
      <c r="D27" s="99">
        <v>71392000</v>
      </c>
      <c r="E27" s="100">
        <v>71392000</v>
      </c>
      <c r="F27" s="100">
        <v>0</v>
      </c>
      <c r="G27" s="100">
        <v>5814698</v>
      </c>
      <c r="H27" s="100">
        <v>1044045</v>
      </c>
      <c r="I27" s="100">
        <v>6858743</v>
      </c>
      <c r="J27" s="100">
        <v>720645</v>
      </c>
      <c r="K27" s="100">
        <v>5263065</v>
      </c>
      <c r="L27" s="100">
        <v>1165205</v>
      </c>
      <c r="M27" s="100">
        <v>7148915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14007658</v>
      </c>
      <c r="W27" s="100">
        <v>35696000</v>
      </c>
      <c r="X27" s="100">
        <v>-21688342</v>
      </c>
      <c r="Y27" s="101">
        <v>-60.76</v>
      </c>
      <c r="Z27" s="102">
        <v>71392000</v>
      </c>
    </row>
    <row r="28" spans="1:26" ht="12.75">
      <c r="A28" s="103" t="s">
        <v>46</v>
      </c>
      <c r="B28" s="19">
        <v>44130000</v>
      </c>
      <c r="C28" s="19">
        <v>0</v>
      </c>
      <c r="D28" s="59">
        <v>31770000</v>
      </c>
      <c r="E28" s="60">
        <v>31770000</v>
      </c>
      <c r="F28" s="60">
        <v>0</v>
      </c>
      <c r="G28" s="60">
        <v>5814698</v>
      </c>
      <c r="H28" s="60">
        <v>1044045</v>
      </c>
      <c r="I28" s="60">
        <v>6858743</v>
      </c>
      <c r="J28" s="60">
        <v>720645</v>
      </c>
      <c r="K28" s="60">
        <v>5263065</v>
      </c>
      <c r="L28" s="60">
        <v>1136855</v>
      </c>
      <c r="M28" s="60">
        <v>7120565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13979308</v>
      </c>
      <c r="W28" s="60">
        <v>15885000</v>
      </c>
      <c r="X28" s="60">
        <v>-1905692</v>
      </c>
      <c r="Y28" s="61">
        <v>-12</v>
      </c>
      <c r="Z28" s="62">
        <v>31770000</v>
      </c>
    </row>
    <row r="29" spans="1:26" ht="12.75">
      <c r="A29" s="58" t="s">
        <v>284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28350</v>
      </c>
      <c r="M29" s="60">
        <v>28350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28350</v>
      </c>
      <c r="W29" s="60"/>
      <c r="X29" s="60">
        <v>28350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7603351</v>
      </c>
      <c r="C31" s="19">
        <v>0</v>
      </c>
      <c r="D31" s="59">
        <v>39622000</v>
      </c>
      <c r="E31" s="60">
        <v>39622000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19811000</v>
      </c>
      <c r="X31" s="60">
        <v>-19811000</v>
      </c>
      <c r="Y31" s="61">
        <v>-100</v>
      </c>
      <c r="Z31" s="62">
        <v>39622000</v>
      </c>
    </row>
    <row r="32" spans="1:26" ht="12.75">
      <c r="A32" s="70" t="s">
        <v>54</v>
      </c>
      <c r="B32" s="22">
        <f>SUM(B28:B31)</f>
        <v>51733351</v>
      </c>
      <c r="C32" s="22">
        <f>SUM(C28:C31)</f>
        <v>0</v>
      </c>
      <c r="D32" s="99">
        <f aca="true" t="shared" si="5" ref="D32:Z32">SUM(D28:D31)</f>
        <v>71392000</v>
      </c>
      <c r="E32" s="100">
        <f t="shared" si="5"/>
        <v>71392000</v>
      </c>
      <c r="F32" s="100">
        <f t="shared" si="5"/>
        <v>0</v>
      </c>
      <c r="G32" s="100">
        <f t="shared" si="5"/>
        <v>5814698</v>
      </c>
      <c r="H32" s="100">
        <f t="shared" si="5"/>
        <v>1044045</v>
      </c>
      <c r="I32" s="100">
        <f t="shared" si="5"/>
        <v>6858743</v>
      </c>
      <c r="J32" s="100">
        <f t="shared" si="5"/>
        <v>720645</v>
      </c>
      <c r="K32" s="100">
        <f t="shared" si="5"/>
        <v>5263065</v>
      </c>
      <c r="L32" s="100">
        <f t="shared" si="5"/>
        <v>1165205</v>
      </c>
      <c r="M32" s="100">
        <f t="shared" si="5"/>
        <v>7148915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14007658</v>
      </c>
      <c r="W32" s="100">
        <f t="shared" si="5"/>
        <v>35696000</v>
      </c>
      <c r="X32" s="100">
        <f t="shared" si="5"/>
        <v>-21688342</v>
      </c>
      <c r="Y32" s="101">
        <f>+IF(W32&lt;&gt;0,(X32/W32)*100,0)</f>
        <v>-60.758465934558494</v>
      </c>
      <c r="Z32" s="102">
        <f t="shared" si="5"/>
        <v>71392000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201384719</v>
      </c>
      <c r="C35" s="19">
        <v>0</v>
      </c>
      <c r="D35" s="59">
        <v>213245760</v>
      </c>
      <c r="E35" s="60">
        <v>213245760</v>
      </c>
      <c r="F35" s="60">
        <v>254806614</v>
      </c>
      <c r="G35" s="60">
        <v>237941354</v>
      </c>
      <c r="H35" s="60">
        <v>238067072</v>
      </c>
      <c r="I35" s="60">
        <v>238067072</v>
      </c>
      <c r="J35" s="60">
        <v>235642462</v>
      </c>
      <c r="K35" s="60">
        <v>214984724</v>
      </c>
      <c r="L35" s="60">
        <v>259932318</v>
      </c>
      <c r="M35" s="60">
        <v>259932318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259932318</v>
      </c>
      <c r="W35" s="60">
        <v>106622880</v>
      </c>
      <c r="X35" s="60">
        <v>153309438</v>
      </c>
      <c r="Y35" s="61">
        <v>143.79</v>
      </c>
      <c r="Z35" s="62">
        <v>213245760</v>
      </c>
    </row>
    <row r="36" spans="1:26" ht="12.75">
      <c r="A36" s="58" t="s">
        <v>57</v>
      </c>
      <c r="B36" s="19">
        <v>346229631</v>
      </c>
      <c r="C36" s="19">
        <v>0</v>
      </c>
      <c r="D36" s="59">
        <v>438419946</v>
      </c>
      <c r="E36" s="60">
        <v>438419946</v>
      </c>
      <c r="F36" s="60">
        <v>341053787</v>
      </c>
      <c r="G36" s="60">
        <v>351907571</v>
      </c>
      <c r="H36" s="60">
        <v>352948882</v>
      </c>
      <c r="I36" s="60">
        <v>352948882</v>
      </c>
      <c r="J36" s="60">
        <v>353814863</v>
      </c>
      <c r="K36" s="60">
        <v>359077928</v>
      </c>
      <c r="L36" s="60">
        <v>360243132</v>
      </c>
      <c r="M36" s="60">
        <v>360243132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360243132</v>
      </c>
      <c r="W36" s="60">
        <v>219209973</v>
      </c>
      <c r="X36" s="60">
        <v>141033159</v>
      </c>
      <c r="Y36" s="61">
        <v>64.34</v>
      </c>
      <c r="Z36" s="62">
        <v>438419946</v>
      </c>
    </row>
    <row r="37" spans="1:26" ht="12.75">
      <c r="A37" s="58" t="s">
        <v>58</v>
      </c>
      <c r="B37" s="19">
        <v>25456224</v>
      </c>
      <c r="C37" s="19">
        <v>0</v>
      </c>
      <c r="D37" s="59">
        <v>23525408</v>
      </c>
      <c r="E37" s="60">
        <v>23525408</v>
      </c>
      <c r="F37" s="60">
        <v>28082869</v>
      </c>
      <c r="G37" s="60">
        <v>37629890</v>
      </c>
      <c r="H37" s="60">
        <v>40338203</v>
      </c>
      <c r="I37" s="60">
        <v>40338203</v>
      </c>
      <c r="J37" s="60">
        <v>24833624</v>
      </c>
      <c r="K37" s="60">
        <v>23502010</v>
      </c>
      <c r="L37" s="60">
        <v>27914205</v>
      </c>
      <c r="M37" s="60">
        <v>27914205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27914205</v>
      </c>
      <c r="W37" s="60">
        <v>11762704</v>
      </c>
      <c r="X37" s="60">
        <v>16151501</v>
      </c>
      <c r="Y37" s="61">
        <v>137.31</v>
      </c>
      <c r="Z37" s="62">
        <v>23525408</v>
      </c>
    </row>
    <row r="38" spans="1:26" ht="12.75">
      <c r="A38" s="58" t="s">
        <v>59</v>
      </c>
      <c r="B38" s="19">
        <v>932000</v>
      </c>
      <c r="C38" s="19">
        <v>0</v>
      </c>
      <c r="D38" s="59">
        <v>796000</v>
      </c>
      <c r="E38" s="60">
        <v>796000</v>
      </c>
      <c r="F38" s="60">
        <v>989000</v>
      </c>
      <c r="G38" s="60">
        <v>989000</v>
      </c>
      <c r="H38" s="60">
        <v>989000</v>
      </c>
      <c r="I38" s="60">
        <v>989000</v>
      </c>
      <c r="J38" s="60">
        <v>989000</v>
      </c>
      <c r="K38" s="60">
        <v>989000</v>
      </c>
      <c r="L38" s="60">
        <v>989000</v>
      </c>
      <c r="M38" s="60">
        <v>989000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989000</v>
      </c>
      <c r="W38" s="60">
        <v>398000</v>
      </c>
      <c r="X38" s="60">
        <v>591000</v>
      </c>
      <c r="Y38" s="61">
        <v>148.49</v>
      </c>
      <c r="Z38" s="62">
        <v>796000</v>
      </c>
    </row>
    <row r="39" spans="1:26" ht="12.75">
      <c r="A39" s="58" t="s">
        <v>60</v>
      </c>
      <c r="B39" s="19">
        <v>521226126</v>
      </c>
      <c r="C39" s="19">
        <v>0</v>
      </c>
      <c r="D39" s="59">
        <v>627344298</v>
      </c>
      <c r="E39" s="60">
        <v>627344298</v>
      </c>
      <c r="F39" s="60">
        <v>566788533</v>
      </c>
      <c r="G39" s="60">
        <v>551230035</v>
      </c>
      <c r="H39" s="60">
        <v>549688750</v>
      </c>
      <c r="I39" s="60">
        <v>549688750</v>
      </c>
      <c r="J39" s="60">
        <v>563634701</v>
      </c>
      <c r="K39" s="60">
        <v>549571642</v>
      </c>
      <c r="L39" s="60">
        <v>591272244</v>
      </c>
      <c r="M39" s="60">
        <v>591272244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591272244</v>
      </c>
      <c r="W39" s="60">
        <v>313672149</v>
      </c>
      <c r="X39" s="60">
        <v>277600095</v>
      </c>
      <c r="Y39" s="61">
        <v>88.5</v>
      </c>
      <c r="Z39" s="62">
        <v>627344298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63446786</v>
      </c>
      <c r="C42" s="19">
        <v>0</v>
      </c>
      <c r="D42" s="59">
        <v>344515769</v>
      </c>
      <c r="E42" s="60">
        <v>344515769</v>
      </c>
      <c r="F42" s="60">
        <v>60356121</v>
      </c>
      <c r="G42" s="60">
        <v>-8558119</v>
      </c>
      <c r="H42" s="60">
        <v>-7277265</v>
      </c>
      <c r="I42" s="60">
        <v>44520737</v>
      </c>
      <c r="J42" s="60">
        <v>-2200446</v>
      </c>
      <c r="K42" s="60">
        <v>-37499932</v>
      </c>
      <c r="L42" s="60">
        <v>46398157</v>
      </c>
      <c r="M42" s="60">
        <v>6697779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51218516</v>
      </c>
      <c r="W42" s="60">
        <v>233358884</v>
      </c>
      <c r="X42" s="60">
        <v>-182140368</v>
      </c>
      <c r="Y42" s="61">
        <v>-78.05</v>
      </c>
      <c r="Z42" s="62">
        <v>344515769</v>
      </c>
    </row>
    <row r="43" spans="1:26" ht="12.75">
      <c r="A43" s="58" t="s">
        <v>63</v>
      </c>
      <c r="B43" s="19">
        <v>52183271</v>
      </c>
      <c r="C43" s="19">
        <v>0</v>
      </c>
      <c r="D43" s="59">
        <v>71392044</v>
      </c>
      <c r="E43" s="60">
        <v>71392044</v>
      </c>
      <c r="F43" s="60">
        <v>0</v>
      </c>
      <c r="G43" s="60">
        <v>-5815000</v>
      </c>
      <c r="H43" s="60">
        <v>-1044000</v>
      </c>
      <c r="I43" s="60">
        <v>-6859000</v>
      </c>
      <c r="J43" s="60">
        <v>-720645</v>
      </c>
      <c r="K43" s="60">
        <v>17059821</v>
      </c>
      <c r="L43" s="60">
        <v>-1165205</v>
      </c>
      <c r="M43" s="60">
        <v>15173971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8314971</v>
      </c>
      <c r="W43" s="60">
        <v>35696022</v>
      </c>
      <c r="X43" s="60">
        <v>-27381051</v>
      </c>
      <c r="Y43" s="61">
        <v>-76.71</v>
      </c>
      <c r="Z43" s="62">
        <v>71392044</v>
      </c>
    </row>
    <row r="44" spans="1:26" ht="12.75">
      <c r="A44" s="58" t="s">
        <v>64</v>
      </c>
      <c r="B44" s="19">
        <v>0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373</v>
      </c>
      <c r="L44" s="60">
        <v>0</v>
      </c>
      <c r="M44" s="60">
        <v>373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373</v>
      </c>
      <c r="W44" s="60"/>
      <c r="X44" s="60">
        <v>373</v>
      </c>
      <c r="Y44" s="61">
        <v>0</v>
      </c>
      <c r="Z44" s="62">
        <v>0</v>
      </c>
    </row>
    <row r="45" spans="1:26" ht="12.75">
      <c r="A45" s="70" t="s">
        <v>65</v>
      </c>
      <c r="B45" s="22">
        <v>284847447</v>
      </c>
      <c r="C45" s="22">
        <v>0</v>
      </c>
      <c r="D45" s="99">
        <v>523241848</v>
      </c>
      <c r="E45" s="100">
        <v>523241848</v>
      </c>
      <c r="F45" s="100">
        <v>231211852</v>
      </c>
      <c r="G45" s="100">
        <v>216838733</v>
      </c>
      <c r="H45" s="100">
        <v>208517468</v>
      </c>
      <c r="I45" s="100">
        <v>208517468</v>
      </c>
      <c r="J45" s="100">
        <v>205596377</v>
      </c>
      <c r="K45" s="100">
        <v>185156639</v>
      </c>
      <c r="L45" s="100">
        <v>230389591</v>
      </c>
      <c r="M45" s="100">
        <v>230389591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230389591</v>
      </c>
      <c r="W45" s="100">
        <v>376388941</v>
      </c>
      <c r="X45" s="100">
        <v>-145999350</v>
      </c>
      <c r="Y45" s="101">
        <v>-38.79</v>
      </c>
      <c r="Z45" s="102">
        <v>523241848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285</v>
      </c>
      <c r="B47" s="115" t="s">
        <v>270</v>
      </c>
      <c r="C47" s="115"/>
      <c r="D47" s="116" t="s">
        <v>271</v>
      </c>
      <c r="E47" s="117" t="s">
        <v>272</v>
      </c>
      <c r="F47" s="118"/>
      <c r="G47" s="118"/>
      <c r="H47" s="118"/>
      <c r="I47" s="119" t="s">
        <v>273</v>
      </c>
      <c r="J47" s="118"/>
      <c r="K47" s="118"/>
      <c r="L47" s="118"/>
      <c r="M47" s="119" t="s">
        <v>274</v>
      </c>
      <c r="N47" s="120"/>
      <c r="O47" s="120"/>
      <c r="P47" s="120"/>
      <c r="Q47" s="120"/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 t="s">
        <v>278</v>
      </c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0</v>
      </c>
      <c r="C49" s="52">
        <v>0</v>
      </c>
      <c r="D49" s="129">
        <v>-684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7526797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15682504</v>
      </c>
      <c r="W49" s="54">
        <v>0</v>
      </c>
      <c r="X49" s="54">
        <v>0</v>
      </c>
      <c r="Y49" s="54">
        <v>23208617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-21673</v>
      </c>
      <c r="C51" s="52">
        <v>0</v>
      </c>
      <c r="D51" s="129">
        <v>155762</v>
      </c>
      <c r="E51" s="54">
        <v>-160250</v>
      </c>
      <c r="F51" s="54">
        <v>0</v>
      </c>
      <c r="G51" s="54">
        <v>0</v>
      </c>
      <c r="H51" s="54">
        <v>0</v>
      </c>
      <c r="I51" s="54">
        <v>-5068</v>
      </c>
      <c r="J51" s="54">
        <v>0</v>
      </c>
      <c r="K51" s="54">
        <v>0</v>
      </c>
      <c r="L51" s="54">
        <v>0</v>
      </c>
      <c r="M51" s="54">
        <v>-6732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47012</v>
      </c>
      <c r="W51" s="54">
        <v>54963</v>
      </c>
      <c r="X51" s="54">
        <v>-73707</v>
      </c>
      <c r="Y51" s="54">
        <v>-9693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286</v>
      </c>
      <c r="B58" s="5">
        <f>IF(B67=0,0,+(B76/B67)*100)</f>
        <v>44.148271095660576</v>
      </c>
      <c r="C58" s="5">
        <f>IF(C67=0,0,+(C76/C67)*100)</f>
        <v>0</v>
      </c>
      <c r="D58" s="6">
        <f aca="true" t="shared" si="6" ref="D58:Z58">IF(D67=0,0,+(D76/D67)*100)</f>
        <v>100.00945302409421</v>
      </c>
      <c r="E58" s="7">
        <f t="shared" si="6"/>
        <v>100.00945302409421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-818.5954452571185</v>
      </c>
      <c r="W58" s="7">
        <f t="shared" si="6"/>
        <v>100</v>
      </c>
      <c r="X58" s="7">
        <f t="shared" si="6"/>
        <v>0</v>
      </c>
      <c r="Y58" s="7">
        <f t="shared" si="6"/>
        <v>0</v>
      </c>
      <c r="Z58" s="8">
        <f t="shared" si="6"/>
        <v>100.00945302409421</v>
      </c>
    </row>
    <row r="59" spans="1:26" ht="12.75">
      <c r="A59" s="37" t="s">
        <v>31</v>
      </c>
      <c r="B59" s="9">
        <f aca="true" t="shared" si="7" ref="B59:Z66">IF(B68=0,0,+(B77/B68)*100)</f>
        <v>44.148271095660576</v>
      </c>
      <c r="C59" s="9">
        <f t="shared" si="7"/>
        <v>0</v>
      </c>
      <c r="D59" s="2">
        <f t="shared" si="7"/>
        <v>99.99997594741335</v>
      </c>
      <c r="E59" s="10">
        <f t="shared" si="7"/>
        <v>99.99997594741335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100</v>
      </c>
      <c r="X59" s="10">
        <f t="shared" si="7"/>
        <v>0</v>
      </c>
      <c r="Y59" s="10">
        <f t="shared" si="7"/>
        <v>0</v>
      </c>
      <c r="Z59" s="11">
        <f t="shared" si="7"/>
        <v>99.99997594741335</v>
      </c>
    </row>
    <row r="60" spans="1:26" ht="12.7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101.88571428571429</v>
      </c>
      <c r="E60" s="13">
        <f t="shared" si="7"/>
        <v>101.88571428571429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100</v>
      </c>
      <c r="X60" s="13">
        <f t="shared" si="7"/>
        <v>0</v>
      </c>
      <c r="Y60" s="13">
        <f t="shared" si="7"/>
        <v>0</v>
      </c>
      <c r="Z60" s="14">
        <f t="shared" si="7"/>
        <v>101.88571428571429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101.88571428571429</v>
      </c>
      <c r="E64" s="13">
        <f t="shared" si="7"/>
        <v>101.88571428571429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100</v>
      </c>
      <c r="X64" s="13">
        <f t="shared" si="7"/>
        <v>0</v>
      </c>
      <c r="Y64" s="13">
        <f t="shared" si="7"/>
        <v>0</v>
      </c>
      <c r="Z64" s="14">
        <f t="shared" si="7"/>
        <v>101.88571428571429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1" t="s">
        <v>287</v>
      </c>
      <c r="B67" s="24">
        <v>5548890</v>
      </c>
      <c r="C67" s="24"/>
      <c r="D67" s="25">
        <v>4178557</v>
      </c>
      <c r="E67" s="26">
        <v>4178557</v>
      </c>
      <c r="F67" s="26">
        <v>895285</v>
      </c>
      <c r="G67" s="26">
        <v>1096204</v>
      </c>
      <c r="H67" s="26">
        <v>1063173</v>
      </c>
      <c r="I67" s="26">
        <v>3054662</v>
      </c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>
        <v>3054662</v>
      </c>
      <c r="W67" s="26">
        <v>2089476</v>
      </c>
      <c r="X67" s="26"/>
      <c r="Y67" s="25"/>
      <c r="Z67" s="27">
        <v>4178557</v>
      </c>
    </row>
    <row r="68" spans="1:26" ht="12.75" hidden="1">
      <c r="A68" s="37" t="s">
        <v>31</v>
      </c>
      <c r="B68" s="19">
        <v>5548890</v>
      </c>
      <c r="C68" s="19"/>
      <c r="D68" s="20">
        <v>4157557</v>
      </c>
      <c r="E68" s="21">
        <v>4157557</v>
      </c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>
        <v>2078778</v>
      </c>
      <c r="X68" s="21"/>
      <c r="Y68" s="20"/>
      <c r="Z68" s="23">
        <v>4157557</v>
      </c>
    </row>
    <row r="69" spans="1:26" ht="12.75" hidden="1">
      <c r="A69" s="38" t="s">
        <v>32</v>
      </c>
      <c r="B69" s="19"/>
      <c r="C69" s="19"/>
      <c r="D69" s="20">
        <v>21000</v>
      </c>
      <c r="E69" s="21">
        <v>21000</v>
      </c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>
        <v>10698</v>
      </c>
      <c r="X69" s="21"/>
      <c r="Y69" s="20"/>
      <c r="Z69" s="23">
        <v>21000</v>
      </c>
    </row>
    <row r="70" spans="1:26" ht="12.7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/>
      <c r="C73" s="19"/>
      <c r="D73" s="20">
        <v>21000</v>
      </c>
      <c r="E73" s="21">
        <v>21000</v>
      </c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>
        <v>10698</v>
      </c>
      <c r="X73" s="21"/>
      <c r="Y73" s="20"/>
      <c r="Z73" s="23">
        <v>21000</v>
      </c>
    </row>
    <row r="74" spans="1:26" ht="12.7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2.75" hidden="1">
      <c r="A75" s="40" t="s">
        <v>110</v>
      </c>
      <c r="B75" s="28"/>
      <c r="C75" s="28"/>
      <c r="D75" s="29"/>
      <c r="E75" s="30"/>
      <c r="F75" s="30">
        <v>895285</v>
      </c>
      <c r="G75" s="30">
        <v>1096204</v>
      </c>
      <c r="H75" s="30">
        <v>1063173</v>
      </c>
      <c r="I75" s="30">
        <v>3054662</v>
      </c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>
        <v>3054662</v>
      </c>
      <c r="W75" s="30"/>
      <c r="X75" s="30"/>
      <c r="Y75" s="29"/>
      <c r="Z75" s="31"/>
    </row>
    <row r="76" spans="1:26" ht="12.75" hidden="1">
      <c r="A76" s="42" t="s">
        <v>288</v>
      </c>
      <c r="B76" s="32">
        <v>2449739</v>
      </c>
      <c r="C76" s="32"/>
      <c r="D76" s="33">
        <v>4178952</v>
      </c>
      <c r="E76" s="34">
        <v>4178952</v>
      </c>
      <c r="F76" s="34"/>
      <c r="G76" s="34"/>
      <c r="H76" s="34"/>
      <c r="I76" s="34"/>
      <c r="J76" s="34"/>
      <c r="K76" s="34">
        <v>-25005324</v>
      </c>
      <c r="L76" s="34"/>
      <c r="M76" s="34">
        <v>-25005324</v>
      </c>
      <c r="N76" s="34"/>
      <c r="O76" s="34"/>
      <c r="P76" s="34"/>
      <c r="Q76" s="34"/>
      <c r="R76" s="34"/>
      <c r="S76" s="34"/>
      <c r="T76" s="34"/>
      <c r="U76" s="34"/>
      <c r="V76" s="34">
        <v>-25005324</v>
      </c>
      <c r="W76" s="34">
        <v>2089476</v>
      </c>
      <c r="X76" s="34"/>
      <c r="Y76" s="33"/>
      <c r="Z76" s="35">
        <v>4178952</v>
      </c>
    </row>
    <row r="77" spans="1:26" ht="12.75" hidden="1">
      <c r="A77" s="37" t="s">
        <v>31</v>
      </c>
      <c r="B77" s="19">
        <v>2449739</v>
      </c>
      <c r="C77" s="19"/>
      <c r="D77" s="20">
        <v>4157556</v>
      </c>
      <c r="E77" s="21">
        <v>4157556</v>
      </c>
      <c r="F77" s="21"/>
      <c r="G77" s="21"/>
      <c r="H77" s="21"/>
      <c r="I77" s="21"/>
      <c r="J77" s="21"/>
      <c r="K77" s="21">
        <v>-25005324</v>
      </c>
      <c r="L77" s="21"/>
      <c r="M77" s="21">
        <v>-25005324</v>
      </c>
      <c r="N77" s="21"/>
      <c r="O77" s="21"/>
      <c r="P77" s="21"/>
      <c r="Q77" s="21"/>
      <c r="R77" s="21"/>
      <c r="S77" s="21"/>
      <c r="T77" s="21"/>
      <c r="U77" s="21"/>
      <c r="V77" s="21">
        <v>-25005324</v>
      </c>
      <c r="W77" s="21">
        <v>2078778</v>
      </c>
      <c r="X77" s="21"/>
      <c r="Y77" s="20"/>
      <c r="Z77" s="23">
        <v>4157556</v>
      </c>
    </row>
    <row r="78" spans="1:26" ht="12.75" hidden="1">
      <c r="A78" s="38" t="s">
        <v>32</v>
      </c>
      <c r="B78" s="19"/>
      <c r="C78" s="19"/>
      <c r="D78" s="20">
        <v>21396</v>
      </c>
      <c r="E78" s="21">
        <v>21396</v>
      </c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>
        <v>10698</v>
      </c>
      <c r="X78" s="21"/>
      <c r="Y78" s="20"/>
      <c r="Z78" s="23">
        <v>21396</v>
      </c>
    </row>
    <row r="79" spans="1:26" ht="12.7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/>
      <c r="C82" s="19"/>
      <c r="D82" s="20">
        <v>21396</v>
      </c>
      <c r="E82" s="21">
        <v>21396</v>
      </c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>
        <v>10698</v>
      </c>
      <c r="X82" s="21"/>
      <c r="Y82" s="20"/>
      <c r="Z82" s="23">
        <v>21396</v>
      </c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3591809</v>
      </c>
      <c r="D5" s="357">
        <f t="shared" si="0"/>
        <v>0</v>
      </c>
      <c r="E5" s="356">
        <f t="shared" si="0"/>
        <v>5000000</v>
      </c>
      <c r="F5" s="358">
        <f t="shared" si="0"/>
        <v>5000000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2500000</v>
      </c>
      <c r="Y5" s="358">
        <f t="shared" si="0"/>
        <v>-2500000</v>
      </c>
      <c r="Z5" s="359">
        <f>+IF(X5&lt;&gt;0,+(Y5/X5)*100,0)</f>
        <v>-100</v>
      </c>
      <c r="AA5" s="360">
        <f>+AA6+AA8+AA11+AA13+AA15</f>
        <v>5000000</v>
      </c>
    </row>
    <row r="6" spans="1:27" ht="12.75">
      <c r="A6" s="361" t="s">
        <v>206</v>
      </c>
      <c r="B6" s="142"/>
      <c r="C6" s="60">
        <f>+C7</f>
        <v>3591809</v>
      </c>
      <c r="D6" s="340">
        <f aca="true" t="shared" si="1" ref="D6:AA6">+D7</f>
        <v>0</v>
      </c>
      <c r="E6" s="60">
        <f t="shared" si="1"/>
        <v>5000000</v>
      </c>
      <c r="F6" s="59">
        <f t="shared" si="1"/>
        <v>5000000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2500000</v>
      </c>
      <c r="Y6" s="59">
        <f t="shared" si="1"/>
        <v>-2500000</v>
      </c>
      <c r="Z6" s="61">
        <f>+IF(X6&lt;&gt;0,+(Y6/X6)*100,0)</f>
        <v>-100</v>
      </c>
      <c r="AA6" s="62">
        <f t="shared" si="1"/>
        <v>5000000</v>
      </c>
    </row>
    <row r="7" spans="1:27" ht="12.75">
      <c r="A7" s="291" t="s">
        <v>230</v>
      </c>
      <c r="B7" s="142"/>
      <c r="C7" s="60">
        <v>3591809</v>
      </c>
      <c r="D7" s="340"/>
      <c r="E7" s="60">
        <v>5000000</v>
      </c>
      <c r="F7" s="59">
        <v>5000000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2500000</v>
      </c>
      <c r="Y7" s="59">
        <v>-2500000</v>
      </c>
      <c r="Z7" s="61">
        <v>-100</v>
      </c>
      <c r="AA7" s="62">
        <v>5000000</v>
      </c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231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2903500</v>
      </c>
      <c r="F40" s="345">
        <f t="shared" si="9"/>
        <v>2903500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1451750</v>
      </c>
      <c r="Y40" s="345">
        <f t="shared" si="9"/>
        <v>-1451750</v>
      </c>
      <c r="Z40" s="336">
        <f>+IF(X40&lt;&gt;0,+(Y40/X40)*100,0)</f>
        <v>-100</v>
      </c>
      <c r="AA40" s="350">
        <f>SUM(AA41:AA49)</f>
        <v>2903500</v>
      </c>
    </row>
    <row r="41" spans="1:27" ht="12.75">
      <c r="A41" s="361" t="s">
        <v>249</v>
      </c>
      <c r="B41" s="142"/>
      <c r="C41" s="362"/>
      <c r="D41" s="363"/>
      <c r="E41" s="362">
        <v>800000</v>
      </c>
      <c r="F41" s="364">
        <v>800000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400000</v>
      </c>
      <c r="Y41" s="364">
        <v>-400000</v>
      </c>
      <c r="Z41" s="365">
        <v>-100</v>
      </c>
      <c r="AA41" s="366">
        <v>800000</v>
      </c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252</v>
      </c>
      <c r="B44" s="136"/>
      <c r="C44" s="60"/>
      <c r="D44" s="368"/>
      <c r="E44" s="54">
        <v>1500000</v>
      </c>
      <c r="F44" s="53">
        <v>1500000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750000</v>
      </c>
      <c r="Y44" s="53">
        <v>-750000</v>
      </c>
      <c r="Z44" s="94">
        <v>-100</v>
      </c>
      <c r="AA44" s="95">
        <v>1500000</v>
      </c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>
        <v>500000</v>
      </c>
      <c r="F48" s="53">
        <v>500000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250000</v>
      </c>
      <c r="Y48" s="53">
        <v>-250000</v>
      </c>
      <c r="Z48" s="94">
        <v>-100</v>
      </c>
      <c r="AA48" s="95">
        <v>500000</v>
      </c>
    </row>
    <row r="49" spans="1:27" ht="12.75">
      <c r="A49" s="361" t="s">
        <v>93</v>
      </c>
      <c r="B49" s="136"/>
      <c r="C49" s="54"/>
      <c r="D49" s="368"/>
      <c r="E49" s="54">
        <v>103500</v>
      </c>
      <c r="F49" s="53">
        <v>103500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51750</v>
      </c>
      <c r="Y49" s="53">
        <v>-51750</v>
      </c>
      <c r="Z49" s="94">
        <v>-100</v>
      </c>
      <c r="AA49" s="95">
        <v>103500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269</v>
      </c>
      <c r="B60" s="149"/>
      <c r="C60" s="219">
        <f aca="true" t="shared" si="14" ref="C60:Y60">+C57+C54+C51+C40+C37+C34+C22+C5</f>
        <v>3591809</v>
      </c>
      <c r="D60" s="346">
        <f t="shared" si="14"/>
        <v>0</v>
      </c>
      <c r="E60" s="219">
        <f t="shared" si="14"/>
        <v>7903500</v>
      </c>
      <c r="F60" s="264">
        <f t="shared" si="14"/>
        <v>7903500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3951750</v>
      </c>
      <c r="Y60" s="264">
        <f t="shared" si="14"/>
        <v>-3951750</v>
      </c>
      <c r="Z60" s="337">
        <f>+IF(X60&lt;&gt;0,+(Y60/X60)*100,0)</f>
        <v>-100</v>
      </c>
      <c r="AA60" s="232">
        <f>+AA57+AA54+AA51+AA40+AA37+AA34+AA22+AA5</f>
        <v>7903500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151376791</v>
      </c>
      <c r="D5" s="153">
        <f>SUM(D6:D8)</f>
        <v>0</v>
      </c>
      <c r="E5" s="154">
        <f t="shared" si="0"/>
        <v>152365703</v>
      </c>
      <c r="F5" s="100">
        <f t="shared" si="0"/>
        <v>152365703</v>
      </c>
      <c r="G5" s="100">
        <f t="shared" si="0"/>
        <v>51454087</v>
      </c>
      <c r="H5" s="100">
        <f t="shared" si="0"/>
        <v>7940496</v>
      </c>
      <c r="I5" s="100">
        <f t="shared" si="0"/>
        <v>2772506</v>
      </c>
      <c r="J5" s="100">
        <f t="shared" si="0"/>
        <v>62167089</v>
      </c>
      <c r="K5" s="100">
        <f t="shared" si="0"/>
        <v>2848658</v>
      </c>
      <c r="L5" s="100">
        <f t="shared" si="0"/>
        <v>1124941</v>
      </c>
      <c r="M5" s="100">
        <f t="shared" si="0"/>
        <v>50854511</v>
      </c>
      <c r="N5" s="100">
        <f t="shared" si="0"/>
        <v>54828110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116995199</v>
      </c>
      <c r="X5" s="100">
        <f t="shared" si="0"/>
        <v>67566948</v>
      </c>
      <c r="Y5" s="100">
        <f t="shared" si="0"/>
        <v>49428251</v>
      </c>
      <c r="Z5" s="137">
        <f>+IF(X5&lt;&gt;0,+(Y5/X5)*100,0)</f>
        <v>73.15448227734069</v>
      </c>
      <c r="AA5" s="153">
        <f>SUM(AA6:AA8)</f>
        <v>152365703</v>
      </c>
    </row>
    <row r="6" spans="1:27" ht="12.75">
      <c r="A6" s="138" t="s">
        <v>75</v>
      </c>
      <c r="B6" s="136"/>
      <c r="C6" s="155"/>
      <c r="D6" s="155"/>
      <c r="E6" s="156">
        <v>12119700</v>
      </c>
      <c r="F6" s="60">
        <v>12119700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5899848</v>
      </c>
      <c r="Y6" s="60">
        <v>-5899848</v>
      </c>
      <c r="Z6" s="140">
        <v>-100</v>
      </c>
      <c r="AA6" s="155">
        <v>12119700</v>
      </c>
    </row>
    <row r="7" spans="1:27" ht="12.75">
      <c r="A7" s="138" t="s">
        <v>76</v>
      </c>
      <c r="B7" s="136"/>
      <c r="C7" s="157">
        <v>151376791</v>
      </c>
      <c r="D7" s="157"/>
      <c r="E7" s="158">
        <v>40756730</v>
      </c>
      <c r="F7" s="159">
        <v>40756730</v>
      </c>
      <c r="G7" s="159">
        <v>51454087</v>
      </c>
      <c r="H7" s="159">
        <v>7940496</v>
      </c>
      <c r="I7" s="159">
        <v>2772506</v>
      </c>
      <c r="J7" s="159">
        <v>62167089</v>
      </c>
      <c r="K7" s="159">
        <v>2848658</v>
      </c>
      <c r="L7" s="159">
        <v>1124071</v>
      </c>
      <c r="M7" s="159">
        <v>50854511</v>
      </c>
      <c r="N7" s="159">
        <v>54827240</v>
      </c>
      <c r="O7" s="159"/>
      <c r="P7" s="159"/>
      <c r="Q7" s="159"/>
      <c r="R7" s="159"/>
      <c r="S7" s="159"/>
      <c r="T7" s="159"/>
      <c r="U7" s="159"/>
      <c r="V7" s="159"/>
      <c r="W7" s="159">
        <v>116994329</v>
      </c>
      <c r="X7" s="159">
        <v>61667100</v>
      </c>
      <c r="Y7" s="159">
        <v>55327229</v>
      </c>
      <c r="Z7" s="141">
        <v>89.72</v>
      </c>
      <c r="AA7" s="157">
        <v>40756730</v>
      </c>
    </row>
    <row r="8" spans="1:27" ht="12.75">
      <c r="A8" s="138" t="s">
        <v>77</v>
      </c>
      <c r="B8" s="136"/>
      <c r="C8" s="155"/>
      <c r="D8" s="155"/>
      <c r="E8" s="156">
        <v>99489273</v>
      </c>
      <c r="F8" s="60">
        <v>99489273</v>
      </c>
      <c r="G8" s="60"/>
      <c r="H8" s="60"/>
      <c r="I8" s="60"/>
      <c r="J8" s="60"/>
      <c r="K8" s="60"/>
      <c r="L8" s="60">
        <v>870</v>
      </c>
      <c r="M8" s="60"/>
      <c r="N8" s="60">
        <v>870</v>
      </c>
      <c r="O8" s="60"/>
      <c r="P8" s="60"/>
      <c r="Q8" s="60"/>
      <c r="R8" s="60"/>
      <c r="S8" s="60"/>
      <c r="T8" s="60"/>
      <c r="U8" s="60"/>
      <c r="V8" s="60"/>
      <c r="W8" s="60">
        <v>870</v>
      </c>
      <c r="X8" s="60"/>
      <c r="Y8" s="60">
        <v>870</v>
      </c>
      <c r="Z8" s="140">
        <v>0</v>
      </c>
      <c r="AA8" s="155">
        <v>99489273</v>
      </c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8673130</v>
      </c>
      <c r="F9" s="100">
        <f t="shared" si="1"/>
        <v>8673130</v>
      </c>
      <c r="G9" s="100">
        <f t="shared" si="1"/>
        <v>0</v>
      </c>
      <c r="H9" s="100">
        <f t="shared" si="1"/>
        <v>14000</v>
      </c>
      <c r="I9" s="100">
        <f t="shared" si="1"/>
        <v>14000</v>
      </c>
      <c r="J9" s="100">
        <f t="shared" si="1"/>
        <v>28000</v>
      </c>
      <c r="K9" s="100">
        <f t="shared" si="1"/>
        <v>14000</v>
      </c>
      <c r="L9" s="100">
        <f t="shared" si="1"/>
        <v>0</v>
      </c>
      <c r="M9" s="100">
        <f t="shared" si="1"/>
        <v>14000</v>
      </c>
      <c r="N9" s="100">
        <f t="shared" si="1"/>
        <v>28000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56000</v>
      </c>
      <c r="X9" s="100">
        <f t="shared" si="1"/>
        <v>4446564</v>
      </c>
      <c r="Y9" s="100">
        <f t="shared" si="1"/>
        <v>-4390564</v>
      </c>
      <c r="Z9" s="137">
        <f>+IF(X9&lt;&gt;0,+(Y9/X9)*100,0)</f>
        <v>-98.74060060757024</v>
      </c>
      <c r="AA9" s="153">
        <f>SUM(AA10:AA14)</f>
        <v>8673130</v>
      </c>
    </row>
    <row r="10" spans="1:27" ht="12.75">
      <c r="A10" s="138" t="s">
        <v>79</v>
      </c>
      <c r="B10" s="136"/>
      <c r="C10" s="155"/>
      <c r="D10" s="155"/>
      <c r="E10" s="156">
        <v>8673130</v>
      </c>
      <c r="F10" s="60">
        <v>8673130</v>
      </c>
      <c r="G10" s="60"/>
      <c r="H10" s="60">
        <v>14000</v>
      </c>
      <c r="I10" s="60">
        <v>14000</v>
      </c>
      <c r="J10" s="60">
        <v>28000</v>
      </c>
      <c r="K10" s="60">
        <v>14000</v>
      </c>
      <c r="L10" s="60"/>
      <c r="M10" s="60">
        <v>14000</v>
      </c>
      <c r="N10" s="60">
        <v>28000</v>
      </c>
      <c r="O10" s="60"/>
      <c r="P10" s="60"/>
      <c r="Q10" s="60"/>
      <c r="R10" s="60"/>
      <c r="S10" s="60"/>
      <c r="T10" s="60"/>
      <c r="U10" s="60"/>
      <c r="V10" s="60"/>
      <c r="W10" s="60">
        <v>56000</v>
      </c>
      <c r="X10" s="60">
        <v>4446564</v>
      </c>
      <c r="Y10" s="60">
        <v>-4390564</v>
      </c>
      <c r="Z10" s="140">
        <v>-98.74</v>
      </c>
      <c r="AA10" s="155">
        <v>8673130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35025693</v>
      </c>
      <c r="D15" s="153">
        <f>SUM(D16:D18)</f>
        <v>0</v>
      </c>
      <c r="E15" s="154">
        <f t="shared" si="2"/>
        <v>28765040</v>
      </c>
      <c r="F15" s="100">
        <f t="shared" si="2"/>
        <v>28765040</v>
      </c>
      <c r="G15" s="100">
        <f t="shared" si="2"/>
        <v>1015</v>
      </c>
      <c r="H15" s="100">
        <f t="shared" si="2"/>
        <v>2696</v>
      </c>
      <c r="I15" s="100">
        <f t="shared" si="2"/>
        <v>1217</v>
      </c>
      <c r="J15" s="100">
        <f t="shared" si="2"/>
        <v>4928</v>
      </c>
      <c r="K15" s="100">
        <f t="shared" si="2"/>
        <v>1478</v>
      </c>
      <c r="L15" s="100">
        <f t="shared" si="2"/>
        <v>0</v>
      </c>
      <c r="M15" s="100">
        <f t="shared" si="2"/>
        <v>609</v>
      </c>
      <c r="N15" s="100">
        <f t="shared" si="2"/>
        <v>2087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7015</v>
      </c>
      <c r="X15" s="100">
        <f t="shared" si="2"/>
        <v>22888272</v>
      </c>
      <c r="Y15" s="100">
        <f t="shared" si="2"/>
        <v>-22881257</v>
      </c>
      <c r="Z15" s="137">
        <f>+IF(X15&lt;&gt;0,+(Y15/X15)*100,0)</f>
        <v>-99.96935111571551</v>
      </c>
      <c r="AA15" s="153">
        <f>SUM(AA16:AA18)</f>
        <v>28765040</v>
      </c>
    </row>
    <row r="16" spans="1:27" ht="12.75">
      <c r="A16" s="138" t="s">
        <v>85</v>
      </c>
      <c r="B16" s="136"/>
      <c r="C16" s="155"/>
      <c r="D16" s="155"/>
      <c r="E16" s="156">
        <v>7966440</v>
      </c>
      <c r="F16" s="60">
        <v>7966440</v>
      </c>
      <c r="G16" s="60">
        <v>1015</v>
      </c>
      <c r="H16" s="60">
        <v>2696</v>
      </c>
      <c r="I16" s="60">
        <v>1217</v>
      </c>
      <c r="J16" s="60">
        <v>4928</v>
      </c>
      <c r="K16" s="60">
        <v>1478</v>
      </c>
      <c r="L16" s="60"/>
      <c r="M16" s="60">
        <v>609</v>
      </c>
      <c r="N16" s="60">
        <v>2087</v>
      </c>
      <c r="O16" s="60"/>
      <c r="P16" s="60"/>
      <c r="Q16" s="60"/>
      <c r="R16" s="60"/>
      <c r="S16" s="60"/>
      <c r="T16" s="60"/>
      <c r="U16" s="60"/>
      <c r="V16" s="60"/>
      <c r="W16" s="60">
        <v>7015</v>
      </c>
      <c r="X16" s="60">
        <v>4098426</v>
      </c>
      <c r="Y16" s="60">
        <v>-4091411</v>
      </c>
      <c r="Z16" s="140">
        <v>-99.83</v>
      </c>
      <c r="AA16" s="155">
        <v>7966440</v>
      </c>
    </row>
    <row r="17" spans="1:27" ht="12.75">
      <c r="A17" s="138" t="s">
        <v>86</v>
      </c>
      <c r="B17" s="136"/>
      <c r="C17" s="155">
        <v>35025693</v>
      </c>
      <c r="D17" s="155"/>
      <c r="E17" s="156">
        <v>20798600</v>
      </c>
      <c r="F17" s="60">
        <v>20798600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18789846</v>
      </c>
      <c r="Y17" s="60">
        <v>-18789846</v>
      </c>
      <c r="Z17" s="140">
        <v>-100</v>
      </c>
      <c r="AA17" s="155">
        <v>20798600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21000</v>
      </c>
      <c r="F19" s="100">
        <f t="shared" si="3"/>
        <v>21000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10698</v>
      </c>
      <c r="Y19" s="100">
        <f t="shared" si="3"/>
        <v>-10698</v>
      </c>
      <c r="Z19" s="137">
        <f>+IF(X19&lt;&gt;0,+(Y19/X19)*100,0)</f>
        <v>-100</v>
      </c>
      <c r="AA19" s="153">
        <f>SUM(AA20:AA23)</f>
        <v>21000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2.75">
      <c r="A23" s="138" t="s">
        <v>92</v>
      </c>
      <c r="B23" s="136"/>
      <c r="C23" s="155"/>
      <c r="D23" s="155"/>
      <c r="E23" s="156">
        <v>21000</v>
      </c>
      <c r="F23" s="60">
        <v>21000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10698</v>
      </c>
      <c r="Y23" s="60">
        <v>-10698</v>
      </c>
      <c r="Z23" s="140">
        <v>-100</v>
      </c>
      <c r="AA23" s="155">
        <v>21000</v>
      </c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186402484</v>
      </c>
      <c r="D25" s="168">
        <f>+D5+D9+D15+D19+D24</f>
        <v>0</v>
      </c>
      <c r="E25" s="169">
        <f t="shared" si="4"/>
        <v>189824873</v>
      </c>
      <c r="F25" s="73">
        <f t="shared" si="4"/>
        <v>189824873</v>
      </c>
      <c r="G25" s="73">
        <f t="shared" si="4"/>
        <v>51455102</v>
      </c>
      <c r="H25" s="73">
        <f t="shared" si="4"/>
        <v>7957192</v>
      </c>
      <c r="I25" s="73">
        <f t="shared" si="4"/>
        <v>2787723</v>
      </c>
      <c r="J25" s="73">
        <f t="shared" si="4"/>
        <v>62200017</v>
      </c>
      <c r="K25" s="73">
        <f t="shared" si="4"/>
        <v>2864136</v>
      </c>
      <c r="L25" s="73">
        <f t="shared" si="4"/>
        <v>1124941</v>
      </c>
      <c r="M25" s="73">
        <f t="shared" si="4"/>
        <v>50869120</v>
      </c>
      <c r="N25" s="73">
        <f t="shared" si="4"/>
        <v>54858197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117058214</v>
      </c>
      <c r="X25" s="73">
        <f t="shared" si="4"/>
        <v>94912482</v>
      </c>
      <c r="Y25" s="73">
        <f t="shared" si="4"/>
        <v>22145732</v>
      </c>
      <c r="Z25" s="170">
        <f>+IF(X25&lt;&gt;0,+(Y25/X25)*100,0)</f>
        <v>23.33279199252212</v>
      </c>
      <c r="AA25" s="168">
        <f>+AA5+AA9+AA15+AA19+AA24</f>
        <v>189824873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130028376</v>
      </c>
      <c r="D28" s="153">
        <f>SUM(D29:D31)</f>
        <v>0</v>
      </c>
      <c r="E28" s="154">
        <f t="shared" si="5"/>
        <v>150783830</v>
      </c>
      <c r="F28" s="100">
        <f t="shared" si="5"/>
        <v>150783830</v>
      </c>
      <c r="G28" s="100">
        <f t="shared" si="5"/>
        <v>5612479</v>
      </c>
      <c r="H28" s="100">
        <f t="shared" si="5"/>
        <v>6240045</v>
      </c>
      <c r="I28" s="100">
        <f t="shared" si="5"/>
        <v>5100358</v>
      </c>
      <c r="J28" s="100">
        <f t="shared" si="5"/>
        <v>16952882</v>
      </c>
      <c r="K28" s="100">
        <f t="shared" si="5"/>
        <v>6185000</v>
      </c>
      <c r="L28" s="100">
        <f t="shared" si="5"/>
        <v>8533801</v>
      </c>
      <c r="M28" s="100">
        <f t="shared" si="5"/>
        <v>5889252</v>
      </c>
      <c r="N28" s="100">
        <f t="shared" si="5"/>
        <v>20608053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37560935</v>
      </c>
      <c r="X28" s="100">
        <f t="shared" si="5"/>
        <v>59648094</v>
      </c>
      <c r="Y28" s="100">
        <f t="shared" si="5"/>
        <v>-22087159</v>
      </c>
      <c r="Z28" s="137">
        <f>+IF(X28&lt;&gt;0,+(Y28/X28)*100,0)</f>
        <v>-37.02911110621574</v>
      </c>
      <c r="AA28" s="153">
        <f>SUM(AA29:AA31)</f>
        <v>150783830</v>
      </c>
    </row>
    <row r="29" spans="1:27" ht="12.75">
      <c r="A29" s="138" t="s">
        <v>75</v>
      </c>
      <c r="B29" s="136"/>
      <c r="C29" s="155">
        <v>11001305</v>
      </c>
      <c r="D29" s="155"/>
      <c r="E29" s="156">
        <v>3299492</v>
      </c>
      <c r="F29" s="60">
        <v>3299492</v>
      </c>
      <c r="G29" s="60">
        <v>5660</v>
      </c>
      <c r="H29" s="60">
        <v>2680082</v>
      </c>
      <c r="I29" s="60">
        <v>2524805</v>
      </c>
      <c r="J29" s="60">
        <v>5210547</v>
      </c>
      <c r="K29" s="60">
        <v>2962282</v>
      </c>
      <c r="L29" s="60">
        <v>3109894</v>
      </c>
      <c r="M29" s="60">
        <v>2611931</v>
      </c>
      <c r="N29" s="60">
        <v>8684107</v>
      </c>
      <c r="O29" s="60"/>
      <c r="P29" s="60"/>
      <c r="Q29" s="60"/>
      <c r="R29" s="60"/>
      <c r="S29" s="60"/>
      <c r="T29" s="60"/>
      <c r="U29" s="60"/>
      <c r="V29" s="60"/>
      <c r="W29" s="60">
        <v>13894654</v>
      </c>
      <c r="X29" s="60">
        <v>17603088</v>
      </c>
      <c r="Y29" s="60">
        <v>-3708434</v>
      </c>
      <c r="Z29" s="140">
        <v>-21.07</v>
      </c>
      <c r="AA29" s="155">
        <v>3299492</v>
      </c>
    </row>
    <row r="30" spans="1:27" ht="12.75">
      <c r="A30" s="138" t="s">
        <v>76</v>
      </c>
      <c r="B30" s="136"/>
      <c r="C30" s="157">
        <v>28950113</v>
      </c>
      <c r="D30" s="157"/>
      <c r="E30" s="158">
        <v>45064830</v>
      </c>
      <c r="F30" s="159">
        <v>45064830</v>
      </c>
      <c r="G30" s="159">
        <v>490411</v>
      </c>
      <c r="H30" s="159">
        <v>2278212</v>
      </c>
      <c r="I30" s="159">
        <v>2166350</v>
      </c>
      <c r="J30" s="159">
        <v>4934973</v>
      </c>
      <c r="K30" s="159">
        <v>2326414</v>
      </c>
      <c r="L30" s="159">
        <v>3810827</v>
      </c>
      <c r="M30" s="159">
        <v>2578170</v>
      </c>
      <c r="N30" s="159">
        <v>8715411</v>
      </c>
      <c r="O30" s="159"/>
      <c r="P30" s="159"/>
      <c r="Q30" s="159"/>
      <c r="R30" s="159"/>
      <c r="S30" s="159"/>
      <c r="T30" s="159"/>
      <c r="U30" s="159"/>
      <c r="V30" s="159"/>
      <c r="W30" s="159">
        <v>13650384</v>
      </c>
      <c r="X30" s="159">
        <v>41207808</v>
      </c>
      <c r="Y30" s="159">
        <v>-27557424</v>
      </c>
      <c r="Z30" s="141">
        <v>-66.87</v>
      </c>
      <c r="AA30" s="157">
        <v>45064830</v>
      </c>
    </row>
    <row r="31" spans="1:27" ht="12.75">
      <c r="A31" s="138" t="s">
        <v>77</v>
      </c>
      <c r="B31" s="136"/>
      <c r="C31" s="155">
        <v>90076958</v>
      </c>
      <c r="D31" s="155"/>
      <c r="E31" s="156">
        <v>102419508</v>
      </c>
      <c r="F31" s="60">
        <v>102419508</v>
      </c>
      <c r="G31" s="60">
        <v>5116408</v>
      </c>
      <c r="H31" s="60">
        <v>1281751</v>
      </c>
      <c r="I31" s="60">
        <v>409203</v>
      </c>
      <c r="J31" s="60">
        <v>6807362</v>
      </c>
      <c r="K31" s="60">
        <v>896304</v>
      </c>
      <c r="L31" s="60">
        <v>1613080</v>
      </c>
      <c r="M31" s="60">
        <v>699151</v>
      </c>
      <c r="N31" s="60">
        <v>3208535</v>
      </c>
      <c r="O31" s="60"/>
      <c r="P31" s="60"/>
      <c r="Q31" s="60"/>
      <c r="R31" s="60"/>
      <c r="S31" s="60"/>
      <c r="T31" s="60"/>
      <c r="U31" s="60"/>
      <c r="V31" s="60"/>
      <c r="W31" s="60">
        <v>10015897</v>
      </c>
      <c r="X31" s="60">
        <v>837198</v>
      </c>
      <c r="Y31" s="60">
        <v>9178699</v>
      </c>
      <c r="Z31" s="140">
        <v>1096.36</v>
      </c>
      <c r="AA31" s="155">
        <v>102419508</v>
      </c>
    </row>
    <row r="32" spans="1:27" ht="12.75">
      <c r="A32" s="135" t="s">
        <v>78</v>
      </c>
      <c r="B32" s="136"/>
      <c r="C32" s="153">
        <f aca="true" t="shared" si="6" ref="C32:Y32">SUM(C33:C37)</f>
        <v>6435307</v>
      </c>
      <c r="D32" s="153">
        <f>SUM(D33:D37)</f>
        <v>0</v>
      </c>
      <c r="E32" s="154">
        <f t="shared" si="6"/>
        <v>8673130</v>
      </c>
      <c r="F32" s="100">
        <f t="shared" si="6"/>
        <v>8673130</v>
      </c>
      <c r="G32" s="100">
        <f t="shared" si="6"/>
        <v>0</v>
      </c>
      <c r="H32" s="100">
        <f t="shared" si="6"/>
        <v>1641495</v>
      </c>
      <c r="I32" s="100">
        <f t="shared" si="6"/>
        <v>1613019</v>
      </c>
      <c r="J32" s="100">
        <f t="shared" si="6"/>
        <v>3254514</v>
      </c>
      <c r="K32" s="100">
        <f t="shared" si="6"/>
        <v>1390613</v>
      </c>
      <c r="L32" s="100">
        <f t="shared" si="6"/>
        <v>1234072</v>
      </c>
      <c r="M32" s="100">
        <f t="shared" si="6"/>
        <v>1682247</v>
      </c>
      <c r="N32" s="100">
        <f t="shared" si="6"/>
        <v>4306932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7561446</v>
      </c>
      <c r="X32" s="100">
        <f t="shared" si="6"/>
        <v>8639785</v>
      </c>
      <c r="Y32" s="100">
        <f t="shared" si="6"/>
        <v>-1078339</v>
      </c>
      <c r="Z32" s="137">
        <f>+IF(X32&lt;&gt;0,+(Y32/X32)*100,0)</f>
        <v>-12.481086045543957</v>
      </c>
      <c r="AA32" s="153">
        <f>SUM(AA33:AA37)</f>
        <v>8673130</v>
      </c>
    </row>
    <row r="33" spans="1:27" ht="12.75">
      <c r="A33" s="138" t="s">
        <v>79</v>
      </c>
      <c r="B33" s="136"/>
      <c r="C33" s="155">
        <v>6435307</v>
      </c>
      <c r="D33" s="155"/>
      <c r="E33" s="156">
        <v>8673130</v>
      </c>
      <c r="F33" s="60">
        <v>8673130</v>
      </c>
      <c r="G33" s="60"/>
      <c r="H33" s="60">
        <v>1216710</v>
      </c>
      <c r="I33" s="60">
        <v>1148179</v>
      </c>
      <c r="J33" s="60">
        <v>2364889</v>
      </c>
      <c r="K33" s="60">
        <v>947217</v>
      </c>
      <c r="L33" s="60">
        <v>701276</v>
      </c>
      <c r="M33" s="60">
        <v>1176436</v>
      </c>
      <c r="N33" s="60">
        <v>2824929</v>
      </c>
      <c r="O33" s="60"/>
      <c r="P33" s="60"/>
      <c r="Q33" s="60"/>
      <c r="R33" s="60"/>
      <c r="S33" s="60"/>
      <c r="T33" s="60"/>
      <c r="U33" s="60"/>
      <c r="V33" s="60"/>
      <c r="W33" s="60">
        <v>5189818</v>
      </c>
      <c r="X33" s="60">
        <v>5282395</v>
      </c>
      <c r="Y33" s="60">
        <v>-92577</v>
      </c>
      <c r="Z33" s="140">
        <v>-1.75</v>
      </c>
      <c r="AA33" s="155">
        <v>8673130</v>
      </c>
    </row>
    <row r="34" spans="1:27" ht="12.7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>
        <v>9000</v>
      </c>
      <c r="L34" s="60">
        <v>12500</v>
      </c>
      <c r="M34" s="60">
        <v>37900</v>
      </c>
      <c r="N34" s="60">
        <v>59400</v>
      </c>
      <c r="O34" s="60"/>
      <c r="P34" s="60"/>
      <c r="Q34" s="60"/>
      <c r="R34" s="60"/>
      <c r="S34" s="60"/>
      <c r="T34" s="60"/>
      <c r="U34" s="60"/>
      <c r="V34" s="60"/>
      <c r="W34" s="60">
        <v>59400</v>
      </c>
      <c r="X34" s="60">
        <v>129000</v>
      </c>
      <c r="Y34" s="60">
        <v>-69600</v>
      </c>
      <c r="Z34" s="140">
        <v>-53.95</v>
      </c>
      <c r="AA34" s="155"/>
    </row>
    <row r="35" spans="1:27" ht="12.75">
      <c r="A35" s="138" t="s">
        <v>81</v>
      </c>
      <c r="B35" s="136"/>
      <c r="C35" s="155"/>
      <c r="D35" s="155"/>
      <c r="E35" s="156"/>
      <c r="F35" s="60"/>
      <c r="G35" s="60"/>
      <c r="H35" s="60">
        <v>373097</v>
      </c>
      <c r="I35" s="60">
        <v>403726</v>
      </c>
      <c r="J35" s="60">
        <v>776823</v>
      </c>
      <c r="K35" s="60">
        <v>379088</v>
      </c>
      <c r="L35" s="60">
        <v>445024</v>
      </c>
      <c r="M35" s="60">
        <v>410292</v>
      </c>
      <c r="N35" s="60">
        <v>1234404</v>
      </c>
      <c r="O35" s="60"/>
      <c r="P35" s="60"/>
      <c r="Q35" s="60"/>
      <c r="R35" s="60"/>
      <c r="S35" s="60"/>
      <c r="T35" s="60"/>
      <c r="U35" s="60"/>
      <c r="V35" s="60"/>
      <c r="W35" s="60">
        <v>2011227</v>
      </c>
      <c r="X35" s="60">
        <v>2908650</v>
      </c>
      <c r="Y35" s="60">
        <v>-897423</v>
      </c>
      <c r="Z35" s="140">
        <v>-30.85</v>
      </c>
      <c r="AA35" s="155"/>
    </row>
    <row r="36" spans="1:27" ht="12.75">
      <c r="A36" s="138" t="s">
        <v>82</v>
      </c>
      <c r="B36" s="136"/>
      <c r="C36" s="155"/>
      <c r="D36" s="155"/>
      <c r="E36" s="156"/>
      <c r="F36" s="60"/>
      <c r="G36" s="60"/>
      <c r="H36" s="60">
        <v>51688</v>
      </c>
      <c r="I36" s="60">
        <v>61114</v>
      </c>
      <c r="J36" s="60">
        <v>112802</v>
      </c>
      <c r="K36" s="60">
        <v>55308</v>
      </c>
      <c r="L36" s="60">
        <v>75272</v>
      </c>
      <c r="M36" s="60">
        <v>57619</v>
      </c>
      <c r="N36" s="60">
        <v>188199</v>
      </c>
      <c r="O36" s="60"/>
      <c r="P36" s="60"/>
      <c r="Q36" s="60"/>
      <c r="R36" s="60"/>
      <c r="S36" s="60"/>
      <c r="T36" s="60"/>
      <c r="U36" s="60"/>
      <c r="V36" s="60"/>
      <c r="W36" s="60">
        <v>301001</v>
      </c>
      <c r="X36" s="60">
        <v>319740</v>
      </c>
      <c r="Y36" s="60">
        <v>-18739</v>
      </c>
      <c r="Z36" s="140">
        <v>-5.86</v>
      </c>
      <c r="AA36" s="155"/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12138701</v>
      </c>
      <c r="D38" s="153">
        <f>SUM(D39:D41)</f>
        <v>0</v>
      </c>
      <c r="E38" s="154">
        <f t="shared" si="7"/>
        <v>30798040</v>
      </c>
      <c r="F38" s="100">
        <f t="shared" si="7"/>
        <v>30798040</v>
      </c>
      <c r="G38" s="100">
        <f t="shared" si="7"/>
        <v>0</v>
      </c>
      <c r="H38" s="100">
        <f t="shared" si="7"/>
        <v>1753581</v>
      </c>
      <c r="I38" s="100">
        <f t="shared" si="7"/>
        <v>1417791</v>
      </c>
      <c r="J38" s="100">
        <f t="shared" si="7"/>
        <v>3171372</v>
      </c>
      <c r="K38" s="100">
        <f t="shared" si="7"/>
        <v>1077878</v>
      </c>
      <c r="L38" s="100">
        <f t="shared" si="7"/>
        <v>2703531</v>
      </c>
      <c r="M38" s="100">
        <f t="shared" si="7"/>
        <v>1996702</v>
      </c>
      <c r="N38" s="100">
        <f t="shared" si="7"/>
        <v>5778111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8949483</v>
      </c>
      <c r="X38" s="100">
        <f t="shared" si="7"/>
        <v>12839165</v>
      </c>
      <c r="Y38" s="100">
        <f t="shared" si="7"/>
        <v>-3889682</v>
      </c>
      <c r="Z38" s="137">
        <f>+IF(X38&lt;&gt;0,+(Y38/X38)*100,0)</f>
        <v>-30.295443667870924</v>
      </c>
      <c r="AA38" s="153">
        <f>SUM(AA39:AA41)</f>
        <v>30798040</v>
      </c>
    </row>
    <row r="39" spans="1:27" ht="12.75">
      <c r="A39" s="138" t="s">
        <v>85</v>
      </c>
      <c r="B39" s="136"/>
      <c r="C39" s="155">
        <v>2911831</v>
      </c>
      <c r="D39" s="155"/>
      <c r="E39" s="156">
        <v>9988040</v>
      </c>
      <c r="F39" s="60">
        <v>9988040</v>
      </c>
      <c r="G39" s="60"/>
      <c r="H39" s="60">
        <v>862609</v>
      </c>
      <c r="I39" s="60">
        <v>1007798</v>
      </c>
      <c r="J39" s="60">
        <v>1870407</v>
      </c>
      <c r="K39" s="60">
        <v>700540</v>
      </c>
      <c r="L39" s="60"/>
      <c r="M39" s="60">
        <v>1589242</v>
      </c>
      <c r="N39" s="60">
        <v>2289782</v>
      </c>
      <c r="O39" s="60"/>
      <c r="P39" s="60"/>
      <c r="Q39" s="60"/>
      <c r="R39" s="60"/>
      <c r="S39" s="60"/>
      <c r="T39" s="60"/>
      <c r="U39" s="60"/>
      <c r="V39" s="60"/>
      <c r="W39" s="60">
        <v>4160189</v>
      </c>
      <c r="X39" s="60">
        <v>9038190</v>
      </c>
      <c r="Y39" s="60">
        <v>-4878001</v>
      </c>
      <c r="Z39" s="140">
        <v>-53.97</v>
      </c>
      <c r="AA39" s="155">
        <v>9988040</v>
      </c>
    </row>
    <row r="40" spans="1:27" ht="12.75">
      <c r="A40" s="138" t="s">
        <v>86</v>
      </c>
      <c r="B40" s="136"/>
      <c r="C40" s="155">
        <v>9226870</v>
      </c>
      <c r="D40" s="155"/>
      <c r="E40" s="156">
        <v>20810000</v>
      </c>
      <c r="F40" s="60">
        <v>20810000</v>
      </c>
      <c r="G40" s="60"/>
      <c r="H40" s="60">
        <v>854210</v>
      </c>
      <c r="I40" s="60">
        <v>367568</v>
      </c>
      <c r="J40" s="60">
        <v>1221778</v>
      </c>
      <c r="K40" s="60">
        <v>336708</v>
      </c>
      <c r="L40" s="60">
        <v>2641524</v>
      </c>
      <c r="M40" s="60">
        <v>368316</v>
      </c>
      <c r="N40" s="60">
        <v>3346548</v>
      </c>
      <c r="O40" s="60"/>
      <c r="P40" s="60"/>
      <c r="Q40" s="60"/>
      <c r="R40" s="60"/>
      <c r="S40" s="60"/>
      <c r="T40" s="60"/>
      <c r="U40" s="60"/>
      <c r="V40" s="60"/>
      <c r="W40" s="60">
        <v>4568326</v>
      </c>
      <c r="X40" s="60">
        <v>3528209</v>
      </c>
      <c r="Y40" s="60">
        <v>1040117</v>
      </c>
      <c r="Z40" s="140">
        <v>29.48</v>
      </c>
      <c r="AA40" s="155">
        <v>20810000</v>
      </c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>
        <v>36762</v>
      </c>
      <c r="I41" s="60">
        <v>42425</v>
      </c>
      <c r="J41" s="60">
        <v>79187</v>
      </c>
      <c r="K41" s="60">
        <v>40630</v>
      </c>
      <c r="L41" s="60">
        <v>62007</v>
      </c>
      <c r="M41" s="60">
        <v>39144</v>
      </c>
      <c r="N41" s="60">
        <v>141781</v>
      </c>
      <c r="O41" s="60"/>
      <c r="P41" s="60"/>
      <c r="Q41" s="60"/>
      <c r="R41" s="60"/>
      <c r="S41" s="60"/>
      <c r="T41" s="60"/>
      <c r="U41" s="60"/>
      <c r="V41" s="60"/>
      <c r="W41" s="60">
        <v>220968</v>
      </c>
      <c r="X41" s="60">
        <v>272766</v>
      </c>
      <c r="Y41" s="60">
        <v>-51798</v>
      </c>
      <c r="Z41" s="140">
        <v>-18.99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32914</v>
      </c>
      <c r="H42" s="100">
        <f t="shared" si="8"/>
        <v>1420029</v>
      </c>
      <c r="I42" s="100">
        <f t="shared" si="8"/>
        <v>234521</v>
      </c>
      <c r="J42" s="100">
        <f t="shared" si="8"/>
        <v>1687464</v>
      </c>
      <c r="K42" s="100">
        <f t="shared" si="8"/>
        <v>277563</v>
      </c>
      <c r="L42" s="100">
        <f t="shared" si="8"/>
        <v>2726599</v>
      </c>
      <c r="M42" s="100">
        <f t="shared" si="8"/>
        <v>276985</v>
      </c>
      <c r="N42" s="100">
        <f t="shared" si="8"/>
        <v>3281147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4968611</v>
      </c>
      <c r="X42" s="100">
        <f t="shared" si="8"/>
        <v>8939874</v>
      </c>
      <c r="Y42" s="100">
        <f t="shared" si="8"/>
        <v>-3971263</v>
      </c>
      <c r="Z42" s="137">
        <f>+IF(X42&lt;&gt;0,+(Y42/X42)*100,0)</f>
        <v>-44.421912434112606</v>
      </c>
      <c r="AA42" s="153">
        <f>SUM(AA43:AA46)</f>
        <v>0</v>
      </c>
    </row>
    <row r="43" spans="1:27" ht="12.75">
      <c r="A43" s="138" t="s">
        <v>89</v>
      </c>
      <c r="B43" s="136"/>
      <c r="C43" s="155"/>
      <c r="D43" s="155"/>
      <c r="E43" s="156"/>
      <c r="F43" s="60"/>
      <c r="G43" s="60">
        <v>32914</v>
      </c>
      <c r="H43" s="60">
        <v>1247252</v>
      </c>
      <c r="I43" s="60">
        <v>41046</v>
      </c>
      <c r="J43" s="60">
        <v>1321212</v>
      </c>
      <c r="K43" s="60">
        <v>48234</v>
      </c>
      <c r="L43" s="60">
        <v>2547564</v>
      </c>
      <c r="M43" s="60">
        <v>39950</v>
      </c>
      <c r="N43" s="60">
        <v>2635748</v>
      </c>
      <c r="O43" s="60"/>
      <c r="P43" s="60"/>
      <c r="Q43" s="60"/>
      <c r="R43" s="60"/>
      <c r="S43" s="60"/>
      <c r="T43" s="60"/>
      <c r="U43" s="60"/>
      <c r="V43" s="60"/>
      <c r="W43" s="60">
        <v>3956960</v>
      </c>
      <c r="X43" s="60">
        <v>7440000</v>
      </c>
      <c r="Y43" s="60">
        <v>-3483040</v>
      </c>
      <c r="Z43" s="140">
        <v>-46.82</v>
      </c>
      <c r="AA43" s="155"/>
    </row>
    <row r="44" spans="1:27" ht="12.7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2.7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2.75">
      <c r="A46" s="138" t="s">
        <v>92</v>
      </c>
      <c r="B46" s="136"/>
      <c r="C46" s="155"/>
      <c r="D46" s="155"/>
      <c r="E46" s="156"/>
      <c r="F46" s="60"/>
      <c r="G46" s="60"/>
      <c r="H46" s="60">
        <v>172777</v>
      </c>
      <c r="I46" s="60">
        <v>193475</v>
      </c>
      <c r="J46" s="60">
        <v>366252</v>
      </c>
      <c r="K46" s="60">
        <v>229329</v>
      </c>
      <c r="L46" s="60">
        <v>179035</v>
      </c>
      <c r="M46" s="60">
        <v>237035</v>
      </c>
      <c r="N46" s="60">
        <v>645399</v>
      </c>
      <c r="O46" s="60"/>
      <c r="P46" s="60"/>
      <c r="Q46" s="60"/>
      <c r="R46" s="60"/>
      <c r="S46" s="60"/>
      <c r="T46" s="60"/>
      <c r="U46" s="60"/>
      <c r="V46" s="60"/>
      <c r="W46" s="60">
        <v>1011651</v>
      </c>
      <c r="X46" s="60">
        <v>1499874</v>
      </c>
      <c r="Y46" s="60">
        <v>-488223</v>
      </c>
      <c r="Z46" s="140">
        <v>-32.55</v>
      </c>
      <c r="AA46" s="155"/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148602384</v>
      </c>
      <c r="D48" s="168">
        <f>+D28+D32+D38+D42+D47</f>
        <v>0</v>
      </c>
      <c r="E48" s="169">
        <f t="shared" si="9"/>
        <v>190255000</v>
      </c>
      <c r="F48" s="73">
        <f t="shared" si="9"/>
        <v>190255000</v>
      </c>
      <c r="G48" s="73">
        <f t="shared" si="9"/>
        <v>5645393</v>
      </c>
      <c r="H48" s="73">
        <f t="shared" si="9"/>
        <v>11055150</v>
      </c>
      <c r="I48" s="73">
        <f t="shared" si="9"/>
        <v>8365689</v>
      </c>
      <c r="J48" s="73">
        <f t="shared" si="9"/>
        <v>25066232</v>
      </c>
      <c r="K48" s="73">
        <f t="shared" si="9"/>
        <v>8931054</v>
      </c>
      <c r="L48" s="73">
        <f t="shared" si="9"/>
        <v>15198003</v>
      </c>
      <c r="M48" s="73">
        <f t="shared" si="9"/>
        <v>9845186</v>
      </c>
      <c r="N48" s="73">
        <f t="shared" si="9"/>
        <v>33974243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59040475</v>
      </c>
      <c r="X48" s="73">
        <f t="shared" si="9"/>
        <v>90066918</v>
      </c>
      <c r="Y48" s="73">
        <f t="shared" si="9"/>
        <v>-31026443</v>
      </c>
      <c r="Z48" s="170">
        <f>+IF(X48&lt;&gt;0,+(Y48/X48)*100,0)</f>
        <v>-34.44821216153971</v>
      </c>
      <c r="AA48" s="168">
        <f>+AA28+AA32+AA38+AA42+AA47</f>
        <v>190255000</v>
      </c>
    </row>
    <row r="49" spans="1:27" ht="12.75">
      <c r="A49" s="148" t="s">
        <v>49</v>
      </c>
      <c r="B49" s="149"/>
      <c r="C49" s="171">
        <f aca="true" t="shared" si="10" ref="C49:Y49">+C25-C48</f>
        <v>37800100</v>
      </c>
      <c r="D49" s="171">
        <f>+D25-D48</f>
        <v>0</v>
      </c>
      <c r="E49" s="172">
        <f t="shared" si="10"/>
        <v>-430127</v>
      </c>
      <c r="F49" s="173">
        <f t="shared" si="10"/>
        <v>-430127</v>
      </c>
      <c r="G49" s="173">
        <f t="shared" si="10"/>
        <v>45809709</v>
      </c>
      <c r="H49" s="173">
        <f t="shared" si="10"/>
        <v>-3097958</v>
      </c>
      <c r="I49" s="173">
        <f t="shared" si="10"/>
        <v>-5577966</v>
      </c>
      <c r="J49" s="173">
        <f t="shared" si="10"/>
        <v>37133785</v>
      </c>
      <c r="K49" s="173">
        <f t="shared" si="10"/>
        <v>-6066918</v>
      </c>
      <c r="L49" s="173">
        <f t="shared" si="10"/>
        <v>-14073062</v>
      </c>
      <c r="M49" s="173">
        <f t="shared" si="10"/>
        <v>41023934</v>
      </c>
      <c r="N49" s="173">
        <f t="shared" si="10"/>
        <v>20883954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58017739</v>
      </c>
      <c r="X49" s="173">
        <f>IF(F25=F48,0,X25-X48)</f>
        <v>4845564</v>
      </c>
      <c r="Y49" s="173">
        <f t="shared" si="10"/>
        <v>53172175</v>
      </c>
      <c r="Z49" s="174">
        <f>+IF(X49&lt;&gt;0,+(Y49/X49)*100,0)</f>
        <v>1097.3371727212766</v>
      </c>
      <c r="AA49" s="171">
        <f>+AA25-AA48</f>
        <v>-430127</v>
      </c>
    </row>
    <row r="50" spans="1:27" ht="12.75">
      <c r="A50" s="150" t="s">
        <v>289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290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291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292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293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5548890</v>
      </c>
      <c r="D5" s="155">
        <v>0</v>
      </c>
      <c r="E5" s="156">
        <v>4157557</v>
      </c>
      <c r="F5" s="60">
        <v>4157557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>
        <v>2078778</v>
      </c>
      <c r="Y5" s="60">
        <v>-2078778</v>
      </c>
      <c r="Z5" s="140">
        <v>-100</v>
      </c>
      <c r="AA5" s="155">
        <v>4157557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0</v>
      </c>
      <c r="D10" s="155">
        <v>0</v>
      </c>
      <c r="E10" s="156">
        <v>21000</v>
      </c>
      <c r="F10" s="54">
        <v>21000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10698</v>
      </c>
      <c r="Y10" s="54">
        <v>-10698</v>
      </c>
      <c r="Z10" s="184">
        <v>-100</v>
      </c>
      <c r="AA10" s="130">
        <v>21000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0</v>
      </c>
      <c r="D12" s="155">
        <v>0</v>
      </c>
      <c r="E12" s="156">
        <v>128400</v>
      </c>
      <c r="F12" s="60">
        <v>128400</v>
      </c>
      <c r="G12" s="60">
        <v>11100</v>
      </c>
      <c r="H12" s="60">
        <v>5478</v>
      </c>
      <c r="I12" s="60">
        <v>46087</v>
      </c>
      <c r="J12" s="60">
        <v>62665</v>
      </c>
      <c r="K12" s="60">
        <v>4609</v>
      </c>
      <c r="L12" s="60">
        <v>1043</v>
      </c>
      <c r="M12" s="60">
        <v>12157</v>
      </c>
      <c r="N12" s="60">
        <v>17809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80474</v>
      </c>
      <c r="X12" s="60">
        <v>64200</v>
      </c>
      <c r="Y12" s="60">
        <v>16274</v>
      </c>
      <c r="Z12" s="140">
        <v>25.35</v>
      </c>
      <c r="AA12" s="155">
        <v>128400</v>
      </c>
    </row>
    <row r="13" spans="1:27" ht="12.75">
      <c r="A13" s="181" t="s">
        <v>109</v>
      </c>
      <c r="B13" s="185"/>
      <c r="C13" s="155">
        <v>12509546</v>
      </c>
      <c r="D13" s="155">
        <v>0</v>
      </c>
      <c r="E13" s="156">
        <v>12765566</v>
      </c>
      <c r="F13" s="60">
        <v>12765566</v>
      </c>
      <c r="G13" s="60">
        <v>0</v>
      </c>
      <c r="H13" s="60">
        <v>0</v>
      </c>
      <c r="I13" s="60">
        <v>0</v>
      </c>
      <c r="J13" s="60">
        <v>0</v>
      </c>
      <c r="K13" s="60">
        <v>968688</v>
      </c>
      <c r="L13" s="60">
        <v>1062546</v>
      </c>
      <c r="M13" s="60">
        <v>934459</v>
      </c>
      <c r="N13" s="60">
        <v>2965693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2965693</v>
      </c>
      <c r="X13" s="60">
        <v>6382782</v>
      </c>
      <c r="Y13" s="60">
        <v>-3417089</v>
      </c>
      <c r="Z13" s="140">
        <v>-53.54</v>
      </c>
      <c r="AA13" s="155">
        <v>12765566</v>
      </c>
    </row>
    <row r="14" spans="1:27" ht="12.7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895285</v>
      </c>
      <c r="H14" s="60">
        <v>1096204</v>
      </c>
      <c r="I14" s="60">
        <v>1063173</v>
      </c>
      <c r="J14" s="60">
        <v>3054662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3054662</v>
      </c>
      <c r="X14" s="60"/>
      <c r="Y14" s="60">
        <v>3054662</v>
      </c>
      <c r="Z14" s="140">
        <v>0</v>
      </c>
      <c r="AA14" s="155">
        <v>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1217</v>
      </c>
      <c r="J16" s="60">
        <v>1217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1217</v>
      </c>
      <c r="X16" s="60"/>
      <c r="Y16" s="60">
        <v>1217</v>
      </c>
      <c r="Z16" s="140">
        <v>0</v>
      </c>
      <c r="AA16" s="155">
        <v>0</v>
      </c>
    </row>
    <row r="17" spans="1:27" ht="12.75">
      <c r="A17" s="181" t="s">
        <v>113</v>
      </c>
      <c r="B17" s="185"/>
      <c r="C17" s="155">
        <v>0</v>
      </c>
      <c r="D17" s="155">
        <v>0</v>
      </c>
      <c r="E17" s="156">
        <v>5350</v>
      </c>
      <c r="F17" s="60">
        <v>5350</v>
      </c>
      <c r="G17" s="60">
        <v>1015</v>
      </c>
      <c r="H17" s="60">
        <v>2696</v>
      </c>
      <c r="I17" s="60">
        <v>0</v>
      </c>
      <c r="J17" s="60">
        <v>3711</v>
      </c>
      <c r="K17" s="60">
        <v>1478</v>
      </c>
      <c r="L17" s="60">
        <v>870</v>
      </c>
      <c r="M17" s="60">
        <v>609</v>
      </c>
      <c r="N17" s="60">
        <v>2957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6668</v>
      </c>
      <c r="X17" s="60">
        <v>2676</v>
      </c>
      <c r="Y17" s="60">
        <v>3992</v>
      </c>
      <c r="Z17" s="140">
        <v>149.18</v>
      </c>
      <c r="AA17" s="155">
        <v>5350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132619494</v>
      </c>
      <c r="D19" s="155">
        <v>0</v>
      </c>
      <c r="E19" s="156">
        <v>138930000</v>
      </c>
      <c r="F19" s="60">
        <v>138930000</v>
      </c>
      <c r="G19" s="60">
        <v>50397495</v>
      </c>
      <c r="H19" s="60">
        <v>1957896</v>
      </c>
      <c r="I19" s="60">
        <v>263849</v>
      </c>
      <c r="J19" s="60">
        <v>52619240</v>
      </c>
      <c r="K19" s="60">
        <v>211444</v>
      </c>
      <c r="L19" s="60">
        <v>0</v>
      </c>
      <c r="M19" s="60">
        <v>43411745</v>
      </c>
      <c r="N19" s="60">
        <v>43623189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96242429</v>
      </c>
      <c r="X19" s="60">
        <v>130566000</v>
      </c>
      <c r="Y19" s="60">
        <v>-34323571</v>
      </c>
      <c r="Z19" s="140">
        <v>-26.29</v>
      </c>
      <c r="AA19" s="155">
        <v>138930000</v>
      </c>
    </row>
    <row r="20" spans="1:27" ht="12.75">
      <c r="A20" s="181" t="s">
        <v>35</v>
      </c>
      <c r="B20" s="185"/>
      <c r="C20" s="155">
        <v>698861</v>
      </c>
      <c r="D20" s="155">
        <v>0</v>
      </c>
      <c r="E20" s="156">
        <v>375000</v>
      </c>
      <c r="F20" s="54">
        <v>375000</v>
      </c>
      <c r="G20" s="54">
        <v>5087</v>
      </c>
      <c r="H20" s="54">
        <v>25984</v>
      </c>
      <c r="I20" s="54">
        <v>28353</v>
      </c>
      <c r="J20" s="54">
        <v>59424</v>
      </c>
      <c r="K20" s="54">
        <v>754659</v>
      </c>
      <c r="L20" s="54">
        <v>60482</v>
      </c>
      <c r="M20" s="54">
        <v>16306</v>
      </c>
      <c r="N20" s="54">
        <v>831447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890871</v>
      </c>
      <c r="X20" s="54">
        <v>187350</v>
      </c>
      <c r="Y20" s="54">
        <v>703521</v>
      </c>
      <c r="Z20" s="184">
        <v>375.51</v>
      </c>
      <c r="AA20" s="130">
        <v>375000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98192</v>
      </c>
      <c r="I21" s="82">
        <v>63244</v>
      </c>
      <c r="J21" s="60">
        <v>161436</v>
      </c>
      <c r="K21" s="60">
        <v>14603</v>
      </c>
      <c r="L21" s="60">
        <v>0</v>
      </c>
      <c r="M21" s="60">
        <v>0</v>
      </c>
      <c r="N21" s="60">
        <v>14603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176039</v>
      </c>
      <c r="X21" s="60"/>
      <c r="Y21" s="60">
        <v>176039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151376791</v>
      </c>
      <c r="D22" s="188">
        <f>SUM(D5:D21)</f>
        <v>0</v>
      </c>
      <c r="E22" s="189">
        <f t="shared" si="0"/>
        <v>156382873</v>
      </c>
      <c r="F22" s="190">
        <f t="shared" si="0"/>
        <v>156382873</v>
      </c>
      <c r="G22" s="190">
        <f t="shared" si="0"/>
        <v>51309982</v>
      </c>
      <c r="H22" s="190">
        <f t="shared" si="0"/>
        <v>3186450</v>
      </c>
      <c r="I22" s="190">
        <f t="shared" si="0"/>
        <v>1465923</v>
      </c>
      <c r="J22" s="190">
        <f t="shared" si="0"/>
        <v>55962355</v>
      </c>
      <c r="K22" s="190">
        <f t="shared" si="0"/>
        <v>1955481</v>
      </c>
      <c r="L22" s="190">
        <f t="shared" si="0"/>
        <v>1124941</v>
      </c>
      <c r="M22" s="190">
        <f t="shared" si="0"/>
        <v>44375276</v>
      </c>
      <c r="N22" s="190">
        <f t="shared" si="0"/>
        <v>47455698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103418053</v>
      </c>
      <c r="X22" s="190">
        <f t="shared" si="0"/>
        <v>139292484</v>
      </c>
      <c r="Y22" s="190">
        <f t="shared" si="0"/>
        <v>-35874431</v>
      </c>
      <c r="Z22" s="191">
        <f>+IF(X22&lt;&gt;0,+(Y22/X22)*100,0)</f>
        <v>-25.754749983495163</v>
      </c>
      <c r="AA22" s="188">
        <f>SUM(AA5:AA21)</f>
        <v>156382873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47703292</v>
      </c>
      <c r="D25" s="155">
        <v>0</v>
      </c>
      <c r="E25" s="156">
        <v>58168000</v>
      </c>
      <c r="F25" s="60">
        <v>58168000</v>
      </c>
      <c r="G25" s="60">
        <v>3588000</v>
      </c>
      <c r="H25" s="60">
        <v>3332503</v>
      </c>
      <c r="I25" s="60">
        <v>3735637</v>
      </c>
      <c r="J25" s="60">
        <v>10656140</v>
      </c>
      <c r="K25" s="60">
        <v>4055845</v>
      </c>
      <c r="L25" s="60">
        <v>6133919</v>
      </c>
      <c r="M25" s="60">
        <v>4228615</v>
      </c>
      <c r="N25" s="60">
        <v>14418379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25074519</v>
      </c>
      <c r="X25" s="60">
        <v>29084173</v>
      </c>
      <c r="Y25" s="60">
        <v>-4009654</v>
      </c>
      <c r="Z25" s="140">
        <v>-13.79</v>
      </c>
      <c r="AA25" s="155">
        <v>58168000</v>
      </c>
    </row>
    <row r="26" spans="1:27" ht="12.75">
      <c r="A26" s="183" t="s">
        <v>38</v>
      </c>
      <c r="B26" s="182"/>
      <c r="C26" s="155">
        <v>15847623</v>
      </c>
      <c r="D26" s="155">
        <v>0</v>
      </c>
      <c r="E26" s="156">
        <v>16478000</v>
      </c>
      <c r="F26" s="60">
        <v>16478000</v>
      </c>
      <c r="G26" s="60">
        <v>1351000</v>
      </c>
      <c r="H26" s="60">
        <v>1282902</v>
      </c>
      <c r="I26" s="60">
        <v>1387548</v>
      </c>
      <c r="J26" s="60">
        <v>4021450</v>
      </c>
      <c r="K26" s="60">
        <v>1287962</v>
      </c>
      <c r="L26" s="60">
        <v>1332248</v>
      </c>
      <c r="M26" s="60">
        <v>1264931</v>
      </c>
      <c r="N26" s="60">
        <v>3885141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7906591</v>
      </c>
      <c r="X26" s="60">
        <v>8239074</v>
      </c>
      <c r="Y26" s="60">
        <v>-332483</v>
      </c>
      <c r="Z26" s="140">
        <v>-4.04</v>
      </c>
      <c r="AA26" s="155">
        <v>16478000</v>
      </c>
    </row>
    <row r="27" spans="1:27" ht="12.75">
      <c r="A27" s="183" t="s">
        <v>118</v>
      </c>
      <c r="B27" s="182"/>
      <c r="C27" s="155">
        <v>456146</v>
      </c>
      <c r="D27" s="155">
        <v>0</v>
      </c>
      <c r="E27" s="156">
        <v>500000</v>
      </c>
      <c r="F27" s="60">
        <v>500000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250002</v>
      </c>
      <c r="Y27" s="60">
        <v>-250002</v>
      </c>
      <c r="Z27" s="140">
        <v>-100</v>
      </c>
      <c r="AA27" s="155">
        <v>500000</v>
      </c>
    </row>
    <row r="28" spans="1:27" ht="12.75">
      <c r="A28" s="183" t="s">
        <v>39</v>
      </c>
      <c r="B28" s="182"/>
      <c r="C28" s="155">
        <v>24662058</v>
      </c>
      <c r="D28" s="155">
        <v>0</v>
      </c>
      <c r="E28" s="156">
        <v>35000000</v>
      </c>
      <c r="F28" s="60">
        <v>35000000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18124998</v>
      </c>
      <c r="Y28" s="60">
        <v>-18124998</v>
      </c>
      <c r="Z28" s="140">
        <v>-100</v>
      </c>
      <c r="AA28" s="155">
        <v>35000000</v>
      </c>
    </row>
    <row r="29" spans="1:27" ht="12.75">
      <c r="A29" s="183" t="s">
        <v>40</v>
      </c>
      <c r="B29" s="182"/>
      <c r="C29" s="155">
        <v>95000</v>
      </c>
      <c r="D29" s="155">
        <v>0</v>
      </c>
      <c r="E29" s="156">
        <v>30000</v>
      </c>
      <c r="F29" s="60">
        <v>30000</v>
      </c>
      <c r="G29" s="60">
        <v>11596</v>
      </c>
      <c r="H29" s="60">
        <v>4981</v>
      </c>
      <c r="I29" s="60">
        <v>9017</v>
      </c>
      <c r="J29" s="60">
        <v>25594</v>
      </c>
      <c r="K29" s="60">
        <v>8500</v>
      </c>
      <c r="L29" s="60">
        <v>0</v>
      </c>
      <c r="M29" s="60">
        <v>7016</v>
      </c>
      <c r="N29" s="60">
        <v>15516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41110</v>
      </c>
      <c r="X29" s="60">
        <v>15000</v>
      </c>
      <c r="Y29" s="60">
        <v>26110</v>
      </c>
      <c r="Z29" s="140">
        <v>174.07</v>
      </c>
      <c r="AA29" s="155">
        <v>30000</v>
      </c>
    </row>
    <row r="30" spans="1:27" ht="12.7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/>
      <c r="Y30" s="60">
        <v>0</v>
      </c>
      <c r="Z30" s="140">
        <v>0</v>
      </c>
      <c r="AA30" s="155">
        <v>0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1530000</v>
      </c>
      <c r="F31" s="60">
        <v>1530000</v>
      </c>
      <c r="G31" s="60">
        <v>0</v>
      </c>
      <c r="H31" s="60">
        <v>4950</v>
      </c>
      <c r="I31" s="60">
        <v>0</v>
      </c>
      <c r="J31" s="60">
        <v>4950</v>
      </c>
      <c r="K31" s="60">
        <v>1598</v>
      </c>
      <c r="L31" s="60">
        <v>76116</v>
      </c>
      <c r="M31" s="60">
        <v>20000</v>
      </c>
      <c r="N31" s="60">
        <v>97714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102664</v>
      </c>
      <c r="X31" s="60">
        <v>765000</v>
      </c>
      <c r="Y31" s="60">
        <v>-662336</v>
      </c>
      <c r="Z31" s="140">
        <v>-86.58</v>
      </c>
      <c r="AA31" s="155">
        <v>1530000</v>
      </c>
    </row>
    <row r="32" spans="1:27" ht="12.75">
      <c r="A32" s="183" t="s">
        <v>121</v>
      </c>
      <c r="B32" s="182"/>
      <c r="C32" s="155">
        <v>16856901</v>
      </c>
      <c r="D32" s="155">
        <v>0</v>
      </c>
      <c r="E32" s="156">
        <v>3933000</v>
      </c>
      <c r="F32" s="60">
        <v>3933000</v>
      </c>
      <c r="G32" s="60">
        <v>385831</v>
      </c>
      <c r="H32" s="60">
        <v>3158682</v>
      </c>
      <c r="I32" s="60">
        <v>1600448</v>
      </c>
      <c r="J32" s="60">
        <v>5144961</v>
      </c>
      <c r="K32" s="60">
        <v>2087786</v>
      </c>
      <c r="L32" s="60">
        <v>3026685</v>
      </c>
      <c r="M32" s="60">
        <v>2540941</v>
      </c>
      <c r="N32" s="60">
        <v>7655412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12800373</v>
      </c>
      <c r="X32" s="60">
        <v>12020202</v>
      </c>
      <c r="Y32" s="60">
        <v>780171</v>
      </c>
      <c r="Z32" s="140">
        <v>6.49</v>
      </c>
      <c r="AA32" s="155">
        <v>3933000</v>
      </c>
    </row>
    <row r="33" spans="1:27" ht="12.75">
      <c r="A33" s="183" t="s">
        <v>42</v>
      </c>
      <c r="B33" s="182"/>
      <c r="C33" s="155">
        <v>0</v>
      </c>
      <c r="D33" s="155">
        <v>0</v>
      </c>
      <c r="E33" s="156">
        <v>4330000</v>
      </c>
      <c r="F33" s="60">
        <v>4330000</v>
      </c>
      <c r="G33" s="60">
        <v>0</v>
      </c>
      <c r="H33" s="60">
        <v>150099</v>
      </c>
      <c r="I33" s="60">
        <v>640823</v>
      </c>
      <c r="J33" s="60">
        <v>790922</v>
      </c>
      <c r="K33" s="60">
        <v>378216</v>
      </c>
      <c r="L33" s="60">
        <v>553948</v>
      </c>
      <c r="M33" s="60">
        <v>611822</v>
      </c>
      <c r="N33" s="60">
        <v>1543986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2334908</v>
      </c>
      <c r="X33" s="60">
        <v>69637260</v>
      </c>
      <c r="Y33" s="60">
        <v>-67302352</v>
      </c>
      <c r="Z33" s="140">
        <v>-96.65</v>
      </c>
      <c r="AA33" s="155">
        <v>4330000</v>
      </c>
    </row>
    <row r="34" spans="1:27" ht="12.75">
      <c r="A34" s="183" t="s">
        <v>43</v>
      </c>
      <c r="B34" s="182"/>
      <c r="C34" s="155">
        <v>42569763</v>
      </c>
      <c r="D34" s="155">
        <v>0</v>
      </c>
      <c r="E34" s="156">
        <v>70286000</v>
      </c>
      <c r="F34" s="60">
        <v>70286000</v>
      </c>
      <c r="G34" s="60">
        <v>308966</v>
      </c>
      <c r="H34" s="60">
        <v>3089478</v>
      </c>
      <c r="I34" s="60">
        <v>985150</v>
      </c>
      <c r="J34" s="60">
        <v>4383594</v>
      </c>
      <c r="K34" s="60">
        <v>1109973</v>
      </c>
      <c r="L34" s="60">
        <v>4075087</v>
      </c>
      <c r="M34" s="60">
        <v>1152398</v>
      </c>
      <c r="N34" s="60">
        <v>6337458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10721052</v>
      </c>
      <c r="X34" s="60">
        <v>15973481</v>
      </c>
      <c r="Y34" s="60">
        <v>-5252429</v>
      </c>
      <c r="Z34" s="140">
        <v>-32.88</v>
      </c>
      <c r="AA34" s="155">
        <v>70286000</v>
      </c>
    </row>
    <row r="35" spans="1:27" ht="12.75">
      <c r="A35" s="181" t="s">
        <v>122</v>
      </c>
      <c r="B35" s="185"/>
      <c r="C35" s="155">
        <v>411601</v>
      </c>
      <c r="D35" s="155">
        <v>0</v>
      </c>
      <c r="E35" s="156">
        <v>0</v>
      </c>
      <c r="F35" s="60">
        <v>0</v>
      </c>
      <c r="G35" s="60">
        <v>0</v>
      </c>
      <c r="H35" s="60">
        <v>31555</v>
      </c>
      <c r="I35" s="60">
        <v>7066</v>
      </c>
      <c r="J35" s="60">
        <v>38621</v>
      </c>
      <c r="K35" s="60">
        <v>1174</v>
      </c>
      <c r="L35" s="60">
        <v>0</v>
      </c>
      <c r="M35" s="60">
        <v>19463</v>
      </c>
      <c r="N35" s="60">
        <v>20637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59258</v>
      </c>
      <c r="X35" s="60"/>
      <c r="Y35" s="60">
        <v>59258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148602384</v>
      </c>
      <c r="D36" s="188">
        <f>SUM(D25:D35)</f>
        <v>0</v>
      </c>
      <c r="E36" s="189">
        <f t="shared" si="1"/>
        <v>190255000</v>
      </c>
      <c r="F36" s="190">
        <f t="shared" si="1"/>
        <v>190255000</v>
      </c>
      <c r="G36" s="190">
        <f t="shared" si="1"/>
        <v>5645393</v>
      </c>
      <c r="H36" s="190">
        <f t="shared" si="1"/>
        <v>11055150</v>
      </c>
      <c r="I36" s="190">
        <f t="shared" si="1"/>
        <v>8365689</v>
      </c>
      <c r="J36" s="190">
        <f t="shared" si="1"/>
        <v>25066232</v>
      </c>
      <c r="K36" s="190">
        <f t="shared" si="1"/>
        <v>8931054</v>
      </c>
      <c r="L36" s="190">
        <f t="shared" si="1"/>
        <v>15198003</v>
      </c>
      <c r="M36" s="190">
        <f t="shared" si="1"/>
        <v>9845186</v>
      </c>
      <c r="N36" s="190">
        <f t="shared" si="1"/>
        <v>33974243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59040475</v>
      </c>
      <c r="X36" s="190">
        <f t="shared" si="1"/>
        <v>154109190</v>
      </c>
      <c r="Y36" s="190">
        <f t="shared" si="1"/>
        <v>-95068715</v>
      </c>
      <c r="Z36" s="191">
        <f>+IF(X36&lt;&gt;0,+(Y36/X36)*100,0)</f>
        <v>-61.68919257832709</v>
      </c>
      <c r="AA36" s="188">
        <f>SUM(AA25:AA35)</f>
        <v>190255000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2774407</v>
      </c>
      <c r="D38" s="199">
        <f>+D22-D36</f>
        <v>0</v>
      </c>
      <c r="E38" s="200">
        <f t="shared" si="2"/>
        <v>-33872127</v>
      </c>
      <c r="F38" s="106">
        <f t="shared" si="2"/>
        <v>-33872127</v>
      </c>
      <c r="G38" s="106">
        <f t="shared" si="2"/>
        <v>45664589</v>
      </c>
      <c r="H38" s="106">
        <f t="shared" si="2"/>
        <v>-7868700</v>
      </c>
      <c r="I38" s="106">
        <f t="shared" si="2"/>
        <v>-6899766</v>
      </c>
      <c r="J38" s="106">
        <f t="shared" si="2"/>
        <v>30896123</v>
      </c>
      <c r="K38" s="106">
        <f t="shared" si="2"/>
        <v>-6975573</v>
      </c>
      <c r="L38" s="106">
        <f t="shared" si="2"/>
        <v>-14073062</v>
      </c>
      <c r="M38" s="106">
        <f t="shared" si="2"/>
        <v>34530090</v>
      </c>
      <c r="N38" s="106">
        <f t="shared" si="2"/>
        <v>13481455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44377578</v>
      </c>
      <c r="X38" s="106">
        <f>IF(F22=F36,0,X22-X36)</f>
        <v>-14816706</v>
      </c>
      <c r="Y38" s="106">
        <f t="shared" si="2"/>
        <v>59194284</v>
      </c>
      <c r="Z38" s="201">
        <f>+IF(X38&lt;&gt;0,+(Y38/X38)*100,0)</f>
        <v>-399.5104174976544</v>
      </c>
      <c r="AA38" s="199">
        <f>+AA22-AA36</f>
        <v>-33872127</v>
      </c>
    </row>
    <row r="39" spans="1:27" ht="12.75">
      <c r="A39" s="181" t="s">
        <v>46</v>
      </c>
      <c r="B39" s="185"/>
      <c r="C39" s="155">
        <v>35025693</v>
      </c>
      <c r="D39" s="155">
        <v>0</v>
      </c>
      <c r="E39" s="156">
        <v>33442000</v>
      </c>
      <c r="F39" s="60">
        <v>33442000</v>
      </c>
      <c r="G39" s="60">
        <v>145120</v>
      </c>
      <c r="H39" s="60">
        <v>4770742</v>
      </c>
      <c r="I39" s="60">
        <v>1321800</v>
      </c>
      <c r="J39" s="60">
        <v>6237662</v>
      </c>
      <c r="K39" s="60">
        <v>908655</v>
      </c>
      <c r="L39" s="60">
        <v>0</v>
      </c>
      <c r="M39" s="60">
        <v>6493844</v>
      </c>
      <c r="N39" s="60">
        <v>7402499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13640161</v>
      </c>
      <c r="X39" s="60">
        <v>16721000</v>
      </c>
      <c r="Y39" s="60">
        <v>-3080839</v>
      </c>
      <c r="Z39" s="140">
        <v>-18.42</v>
      </c>
      <c r="AA39" s="155">
        <v>33442000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37800100</v>
      </c>
      <c r="D42" s="206">
        <f>SUM(D38:D41)</f>
        <v>0</v>
      </c>
      <c r="E42" s="207">
        <f t="shared" si="3"/>
        <v>-430127</v>
      </c>
      <c r="F42" s="88">
        <f t="shared" si="3"/>
        <v>-430127</v>
      </c>
      <c r="G42" s="88">
        <f t="shared" si="3"/>
        <v>45809709</v>
      </c>
      <c r="H42" s="88">
        <f t="shared" si="3"/>
        <v>-3097958</v>
      </c>
      <c r="I42" s="88">
        <f t="shared" si="3"/>
        <v>-5577966</v>
      </c>
      <c r="J42" s="88">
        <f t="shared" si="3"/>
        <v>37133785</v>
      </c>
      <c r="K42" s="88">
        <f t="shared" si="3"/>
        <v>-6066918</v>
      </c>
      <c r="L42" s="88">
        <f t="shared" si="3"/>
        <v>-14073062</v>
      </c>
      <c r="M42" s="88">
        <f t="shared" si="3"/>
        <v>41023934</v>
      </c>
      <c r="N42" s="88">
        <f t="shared" si="3"/>
        <v>20883954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58017739</v>
      </c>
      <c r="X42" s="88">
        <f t="shared" si="3"/>
        <v>1904294</v>
      </c>
      <c r="Y42" s="88">
        <f t="shared" si="3"/>
        <v>56113445</v>
      </c>
      <c r="Z42" s="208">
        <f>+IF(X42&lt;&gt;0,+(Y42/X42)*100,0)</f>
        <v>2946.6797143718354</v>
      </c>
      <c r="AA42" s="206">
        <f>SUM(AA38:AA41)</f>
        <v>-430127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37800100</v>
      </c>
      <c r="D44" s="210">
        <f>+D42-D43</f>
        <v>0</v>
      </c>
      <c r="E44" s="211">
        <f t="shared" si="4"/>
        <v>-430127</v>
      </c>
      <c r="F44" s="77">
        <f t="shared" si="4"/>
        <v>-430127</v>
      </c>
      <c r="G44" s="77">
        <f t="shared" si="4"/>
        <v>45809709</v>
      </c>
      <c r="H44" s="77">
        <f t="shared" si="4"/>
        <v>-3097958</v>
      </c>
      <c r="I44" s="77">
        <f t="shared" si="4"/>
        <v>-5577966</v>
      </c>
      <c r="J44" s="77">
        <f t="shared" si="4"/>
        <v>37133785</v>
      </c>
      <c r="K44" s="77">
        <f t="shared" si="4"/>
        <v>-6066918</v>
      </c>
      <c r="L44" s="77">
        <f t="shared" si="4"/>
        <v>-14073062</v>
      </c>
      <c r="M44" s="77">
        <f t="shared" si="4"/>
        <v>41023934</v>
      </c>
      <c r="N44" s="77">
        <f t="shared" si="4"/>
        <v>20883954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58017739</v>
      </c>
      <c r="X44" s="77">
        <f t="shared" si="4"/>
        <v>1904294</v>
      </c>
      <c r="Y44" s="77">
        <f t="shared" si="4"/>
        <v>56113445</v>
      </c>
      <c r="Z44" s="212">
        <f>+IF(X44&lt;&gt;0,+(Y44/X44)*100,0)</f>
        <v>2946.6797143718354</v>
      </c>
      <c r="AA44" s="210">
        <f>+AA42-AA43</f>
        <v>-430127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37800100</v>
      </c>
      <c r="D46" s="206">
        <f>SUM(D44:D45)</f>
        <v>0</v>
      </c>
      <c r="E46" s="207">
        <f t="shared" si="5"/>
        <v>-430127</v>
      </c>
      <c r="F46" s="88">
        <f t="shared" si="5"/>
        <v>-430127</v>
      </c>
      <c r="G46" s="88">
        <f t="shared" si="5"/>
        <v>45809709</v>
      </c>
      <c r="H46" s="88">
        <f t="shared" si="5"/>
        <v>-3097958</v>
      </c>
      <c r="I46" s="88">
        <f t="shared" si="5"/>
        <v>-5577966</v>
      </c>
      <c r="J46" s="88">
        <f t="shared" si="5"/>
        <v>37133785</v>
      </c>
      <c r="K46" s="88">
        <f t="shared" si="5"/>
        <v>-6066918</v>
      </c>
      <c r="L46" s="88">
        <f t="shared" si="5"/>
        <v>-14073062</v>
      </c>
      <c r="M46" s="88">
        <f t="shared" si="5"/>
        <v>41023934</v>
      </c>
      <c r="N46" s="88">
        <f t="shared" si="5"/>
        <v>20883954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58017739</v>
      </c>
      <c r="X46" s="88">
        <f t="shared" si="5"/>
        <v>1904294</v>
      </c>
      <c r="Y46" s="88">
        <f t="shared" si="5"/>
        <v>56113445</v>
      </c>
      <c r="Z46" s="208">
        <f>+IF(X46&lt;&gt;0,+(Y46/X46)*100,0)</f>
        <v>2946.6797143718354</v>
      </c>
      <c r="AA46" s="206">
        <f>SUM(AA44:AA45)</f>
        <v>-430127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37800100</v>
      </c>
      <c r="D48" s="217">
        <f>SUM(D46:D47)</f>
        <v>0</v>
      </c>
      <c r="E48" s="218">
        <f t="shared" si="6"/>
        <v>-430127</v>
      </c>
      <c r="F48" s="219">
        <f t="shared" si="6"/>
        <v>-430127</v>
      </c>
      <c r="G48" s="219">
        <f t="shared" si="6"/>
        <v>45809709</v>
      </c>
      <c r="H48" s="220">
        <f t="shared" si="6"/>
        <v>-3097958</v>
      </c>
      <c r="I48" s="220">
        <f t="shared" si="6"/>
        <v>-5577966</v>
      </c>
      <c r="J48" s="220">
        <f t="shared" si="6"/>
        <v>37133785</v>
      </c>
      <c r="K48" s="220">
        <f t="shared" si="6"/>
        <v>-6066918</v>
      </c>
      <c r="L48" s="220">
        <f t="shared" si="6"/>
        <v>-14073062</v>
      </c>
      <c r="M48" s="219">
        <f t="shared" si="6"/>
        <v>41023934</v>
      </c>
      <c r="N48" s="219">
        <f t="shared" si="6"/>
        <v>20883954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58017739</v>
      </c>
      <c r="X48" s="220">
        <f t="shared" si="6"/>
        <v>1904294</v>
      </c>
      <c r="Y48" s="220">
        <f t="shared" si="6"/>
        <v>56113445</v>
      </c>
      <c r="Z48" s="221">
        <f>+IF(X48&lt;&gt;0,+(Y48/X48)*100,0)</f>
        <v>2946.6797143718354</v>
      </c>
      <c r="AA48" s="222">
        <f>SUM(AA46:AA47)</f>
        <v>-430127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4176798</v>
      </c>
      <c r="D5" s="153">
        <f>SUM(D6:D8)</f>
        <v>0</v>
      </c>
      <c r="E5" s="154">
        <f t="shared" si="0"/>
        <v>4620000</v>
      </c>
      <c r="F5" s="100">
        <f t="shared" si="0"/>
        <v>4620000</v>
      </c>
      <c r="G5" s="100">
        <f t="shared" si="0"/>
        <v>0</v>
      </c>
      <c r="H5" s="100">
        <f t="shared" si="0"/>
        <v>80220</v>
      </c>
      <c r="I5" s="100">
        <f t="shared" si="0"/>
        <v>17817</v>
      </c>
      <c r="J5" s="100">
        <f t="shared" si="0"/>
        <v>98037</v>
      </c>
      <c r="K5" s="100">
        <f t="shared" si="0"/>
        <v>16086</v>
      </c>
      <c r="L5" s="100">
        <f t="shared" si="0"/>
        <v>161800</v>
      </c>
      <c r="M5" s="100">
        <f t="shared" si="0"/>
        <v>115080</v>
      </c>
      <c r="N5" s="100">
        <f t="shared" si="0"/>
        <v>292966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391003</v>
      </c>
      <c r="X5" s="100">
        <f t="shared" si="0"/>
        <v>11981220</v>
      </c>
      <c r="Y5" s="100">
        <f t="shared" si="0"/>
        <v>-11590217</v>
      </c>
      <c r="Z5" s="137">
        <f>+IF(X5&lt;&gt;0,+(Y5/X5)*100,0)</f>
        <v>-96.73653434291333</v>
      </c>
      <c r="AA5" s="153">
        <f>SUM(AA6:AA8)</f>
        <v>4620000</v>
      </c>
    </row>
    <row r="6" spans="1:27" ht="12.7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138" t="s">
        <v>76</v>
      </c>
      <c r="B7" s="136"/>
      <c r="C7" s="157"/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>
        <v>11981220</v>
      </c>
      <c r="Y7" s="159">
        <v>-11981220</v>
      </c>
      <c r="Z7" s="141">
        <v>-100</v>
      </c>
      <c r="AA7" s="225"/>
    </row>
    <row r="8" spans="1:27" ht="12.75">
      <c r="A8" s="138" t="s">
        <v>77</v>
      </c>
      <c r="B8" s="136"/>
      <c r="C8" s="155">
        <v>4176798</v>
      </c>
      <c r="D8" s="155"/>
      <c r="E8" s="156">
        <v>4620000</v>
      </c>
      <c r="F8" s="60">
        <v>4620000</v>
      </c>
      <c r="G8" s="60"/>
      <c r="H8" s="60">
        <v>80220</v>
      </c>
      <c r="I8" s="60">
        <v>17817</v>
      </c>
      <c r="J8" s="60">
        <v>98037</v>
      </c>
      <c r="K8" s="60">
        <v>16086</v>
      </c>
      <c r="L8" s="60">
        <v>161800</v>
      </c>
      <c r="M8" s="60">
        <v>115080</v>
      </c>
      <c r="N8" s="60">
        <v>292966</v>
      </c>
      <c r="O8" s="60"/>
      <c r="P8" s="60"/>
      <c r="Q8" s="60"/>
      <c r="R8" s="60"/>
      <c r="S8" s="60"/>
      <c r="T8" s="60"/>
      <c r="U8" s="60"/>
      <c r="V8" s="60"/>
      <c r="W8" s="60">
        <v>391003</v>
      </c>
      <c r="X8" s="60"/>
      <c r="Y8" s="60">
        <v>391003</v>
      </c>
      <c r="Z8" s="140"/>
      <c r="AA8" s="62">
        <v>4620000</v>
      </c>
    </row>
    <row r="9" spans="1:27" ht="12.75">
      <c r="A9" s="135" t="s">
        <v>78</v>
      </c>
      <c r="B9" s="136"/>
      <c r="C9" s="153">
        <f aca="true" t="shared" si="1" ref="C9:Y9">SUM(C10:C14)</f>
        <v>16071614</v>
      </c>
      <c r="D9" s="153">
        <f>SUM(D10:D14)</f>
        <v>0</v>
      </c>
      <c r="E9" s="154">
        <f t="shared" si="1"/>
        <v>3150000</v>
      </c>
      <c r="F9" s="100">
        <f t="shared" si="1"/>
        <v>3150000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28350</v>
      </c>
      <c r="N9" s="100">
        <f t="shared" si="1"/>
        <v>28350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28350</v>
      </c>
      <c r="X9" s="100">
        <f t="shared" si="1"/>
        <v>43148851</v>
      </c>
      <c r="Y9" s="100">
        <f t="shared" si="1"/>
        <v>-43120501</v>
      </c>
      <c r="Z9" s="137">
        <f>+IF(X9&lt;&gt;0,+(Y9/X9)*100,0)</f>
        <v>-99.93429720758961</v>
      </c>
      <c r="AA9" s="102">
        <f>SUM(AA10:AA14)</f>
        <v>3150000</v>
      </c>
    </row>
    <row r="10" spans="1:27" ht="12.75">
      <c r="A10" s="138" t="s">
        <v>79</v>
      </c>
      <c r="B10" s="136"/>
      <c r="C10" s="155">
        <v>16071614</v>
      </c>
      <c r="D10" s="155"/>
      <c r="E10" s="156">
        <v>3150000</v>
      </c>
      <c r="F10" s="60">
        <v>3150000</v>
      </c>
      <c r="G10" s="60"/>
      <c r="H10" s="60"/>
      <c r="I10" s="60"/>
      <c r="J10" s="60"/>
      <c r="K10" s="60"/>
      <c r="L10" s="60"/>
      <c r="M10" s="60">
        <v>28350</v>
      </c>
      <c r="N10" s="60">
        <v>28350</v>
      </c>
      <c r="O10" s="60"/>
      <c r="P10" s="60"/>
      <c r="Q10" s="60"/>
      <c r="R10" s="60"/>
      <c r="S10" s="60"/>
      <c r="T10" s="60"/>
      <c r="U10" s="60"/>
      <c r="V10" s="60"/>
      <c r="W10" s="60">
        <v>28350</v>
      </c>
      <c r="X10" s="60">
        <v>41789791</v>
      </c>
      <c r="Y10" s="60">
        <v>-41761441</v>
      </c>
      <c r="Z10" s="140">
        <v>-99.93</v>
      </c>
      <c r="AA10" s="62">
        <v>3150000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1359060</v>
      </c>
      <c r="Y11" s="60">
        <v>-1359060</v>
      </c>
      <c r="Z11" s="140">
        <v>-100</v>
      </c>
      <c r="AA11" s="62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31484939</v>
      </c>
      <c r="D15" s="153">
        <f>SUM(D16:D18)</f>
        <v>0</v>
      </c>
      <c r="E15" s="154">
        <f t="shared" si="2"/>
        <v>63622000</v>
      </c>
      <c r="F15" s="100">
        <f t="shared" si="2"/>
        <v>63622000</v>
      </c>
      <c r="G15" s="100">
        <f t="shared" si="2"/>
        <v>0</v>
      </c>
      <c r="H15" s="100">
        <f t="shared" si="2"/>
        <v>5734478</v>
      </c>
      <c r="I15" s="100">
        <f t="shared" si="2"/>
        <v>1026228</v>
      </c>
      <c r="J15" s="100">
        <f t="shared" si="2"/>
        <v>6760706</v>
      </c>
      <c r="K15" s="100">
        <f t="shared" si="2"/>
        <v>704559</v>
      </c>
      <c r="L15" s="100">
        <f t="shared" si="2"/>
        <v>5101265</v>
      </c>
      <c r="M15" s="100">
        <f t="shared" si="2"/>
        <v>1021775</v>
      </c>
      <c r="N15" s="100">
        <f t="shared" si="2"/>
        <v>6827599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13588305</v>
      </c>
      <c r="X15" s="100">
        <f t="shared" si="2"/>
        <v>13813608</v>
      </c>
      <c r="Y15" s="100">
        <f t="shared" si="2"/>
        <v>-225303</v>
      </c>
      <c r="Z15" s="137">
        <f>+IF(X15&lt;&gt;0,+(Y15/X15)*100,0)</f>
        <v>-1.6310221051589129</v>
      </c>
      <c r="AA15" s="102">
        <f>SUM(AA16:AA18)</f>
        <v>63622000</v>
      </c>
    </row>
    <row r="16" spans="1:27" ht="12.7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10002</v>
      </c>
      <c r="Y16" s="60">
        <v>-10002</v>
      </c>
      <c r="Z16" s="140">
        <v>-100</v>
      </c>
      <c r="AA16" s="62"/>
    </row>
    <row r="17" spans="1:27" ht="12.75">
      <c r="A17" s="138" t="s">
        <v>86</v>
      </c>
      <c r="B17" s="136"/>
      <c r="C17" s="155">
        <v>31484939</v>
      </c>
      <c r="D17" s="155"/>
      <c r="E17" s="156">
        <v>63622000</v>
      </c>
      <c r="F17" s="60">
        <v>63622000</v>
      </c>
      <c r="G17" s="60"/>
      <c r="H17" s="60">
        <v>5734478</v>
      </c>
      <c r="I17" s="60">
        <v>1026228</v>
      </c>
      <c r="J17" s="60">
        <v>6760706</v>
      </c>
      <c r="K17" s="60">
        <v>704559</v>
      </c>
      <c r="L17" s="60">
        <v>5101265</v>
      </c>
      <c r="M17" s="60">
        <v>1021775</v>
      </c>
      <c r="N17" s="60">
        <v>6827599</v>
      </c>
      <c r="O17" s="60"/>
      <c r="P17" s="60"/>
      <c r="Q17" s="60"/>
      <c r="R17" s="60"/>
      <c r="S17" s="60"/>
      <c r="T17" s="60"/>
      <c r="U17" s="60"/>
      <c r="V17" s="60"/>
      <c r="W17" s="60">
        <v>13588305</v>
      </c>
      <c r="X17" s="60">
        <v>13803606</v>
      </c>
      <c r="Y17" s="60">
        <v>-215301</v>
      </c>
      <c r="Z17" s="140">
        <v>-1.56</v>
      </c>
      <c r="AA17" s="62">
        <v>63622000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51733351</v>
      </c>
      <c r="D25" s="217">
        <f>+D5+D9+D15+D19+D24</f>
        <v>0</v>
      </c>
      <c r="E25" s="230">
        <f t="shared" si="4"/>
        <v>71392000</v>
      </c>
      <c r="F25" s="219">
        <f t="shared" si="4"/>
        <v>71392000</v>
      </c>
      <c r="G25" s="219">
        <f t="shared" si="4"/>
        <v>0</v>
      </c>
      <c r="H25" s="219">
        <f t="shared" si="4"/>
        <v>5814698</v>
      </c>
      <c r="I25" s="219">
        <f t="shared" si="4"/>
        <v>1044045</v>
      </c>
      <c r="J25" s="219">
        <f t="shared" si="4"/>
        <v>6858743</v>
      </c>
      <c r="K25" s="219">
        <f t="shared" si="4"/>
        <v>720645</v>
      </c>
      <c r="L25" s="219">
        <f t="shared" si="4"/>
        <v>5263065</v>
      </c>
      <c r="M25" s="219">
        <f t="shared" si="4"/>
        <v>1165205</v>
      </c>
      <c r="N25" s="219">
        <f t="shared" si="4"/>
        <v>7148915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14007658</v>
      </c>
      <c r="X25" s="219">
        <f t="shared" si="4"/>
        <v>68943679</v>
      </c>
      <c r="Y25" s="219">
        <f t="shared" si="4"/>
        <v>-54936021</v>
      </c>
      <c r="Z25" s="231">
        <f>+IF(X25&lt;&gt;0,+(Y25/X25)*100,0)</f>
        <v>-79.68246226024579</v>
      </c>
      <c r="AA25" s="232">
        <f>+AA5+AA9+AA15+AA19+AA24</f>
        <v>71392000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44130000</v>
      </c>
      <c r="D28" s="155"/>
      <c r="E28" s="156">
        <v>31770000</v>
      </c>
      <c r="F28" s="60">
        <v>31770000</v>
      </c>
      <c r="G28" s="60"/>
      <c r="H28" s="60">
        <v>5814698</v>
      </c>
      <c r="I28" s="60">
        <v>1044045</v>
      </c>
      <c r="J28" s="60">
        <v>6858743</v>
      </c>
      <c r="K28" s="60">
        <v>720645</v>
      </c>
      <c r="L28" s="60">
        <v>5263065</v>
      </c>
      <c r="M28" s="60">
        <v>1136855</v>
      </c>
      <c r="N28" s="60">
        <v>7120565</v>
      </c>
      <c r="O28" s="60"/>
      <c r="P28" s="60"/>
      <c r="Q28" s="60"/>
      <c r="R28" s="60"/>
      <c r="S28" s="60"/>
      <c r="T28" s="60"/>
      <c r="U28" s="60"/>
      <c r="V28" s="60"/>
      <c r="W28" s="60">
        <v>13979308</v>
      </c>
      <c r="X28" s="60">
        <v>15885000</v>
      </c>
      <c r="Y28" s="60">
        <v>-1905692</v>
      </c>
      <c r="Z28" s="140">
        <v>-12</v>
      </c>
      <c r="AA28" s="155">
        <v>31770000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44130000</v>
      </c>
      <c r="D32" s="210">
        <f>SUM(D28:D31)</f>
        <v>0</v>
      </c>
      <c r="E32" s="211">
        <f t="shared" si="5"/>
        <v>31770000</v>
      </c>
      <c r="F32" s="77">
        <f t="shared" si="5"/>
        <v>31770000</v>
      </c>
      <c r="G32" s="77">
        <f t="shared" si="5"/>
        <v>0</v>
      </c>
      <c r="H32" s="77">
        <f t="shared" si="5"/>
        <v>5814698</v>
      </c>
      <c r="I32" s="77">
        <f t="shared" si="5"/>
        <v>1044045</v>
      </c>
      <c r="J32" s="77">
        <f t="shared" si="5"/>
        <v>6858743</v>
      </c>
      <c r="K32" s="77">
        <f t="shared" si="5"/>
        <v>720645</v>
      </c>
      <c r="L32" s="77">
        <f t="shared" si="5"/>
        <v>5263065</v>
      </c>
      <c r="M32" s="77">
        <f t="shared" si="5"/>
        <v>1136855</v>
      </c>
      <c r="N32" s="77">
        <f t="shared" si="5"/>
        <v>7120565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13979308</v>
      </c>
      <c r="X32" s="77">
        <f t="shared" si="5"/>
        <v>15885000</v>
      </c>
      <c r="Y32" s="77">
        <f t="shared" si="5"/>
        <v>-1905692</v>
      </c>
      <c r="Z32" s="212">
        <f>+IF(X32&lt;&gt;0,+(Y32/X32)*100,0)</f>
        <v>-11.99680201447907</v>
      </c>
      <c r="AA32" s="79">
        <f>SUM(AA28:AA31)</f>
        <v>31770000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>
        <v>28350</v>
      </c>
      <c r="N33" s="60">
        <v>28350</v>
      </c>
      <c r="O33" s="60"/>
      <c r="P33" s="60"/>
      <c r="Q33" s="60"/>
      <c r="R33" s="60"/>
      <c r="S33" s="60"/>
      <c r="T33" s="60"/>
      <c r="U33" s="60"/>
      <c r="V33" s="60"/>
      <c r="W33" s="60">
        <v>28350</v>
      </c>
      <c r="X33" s="60"/>
      <c r="Y33" s="60">
        <v>28350</v>
      </c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>
        <v>7603351</v>
      </c>
      <c r="D35" s="155"/>
      <c r="E35" s="156">
        <v>39622000</v>
      </c>
      <c r="F35" s="60">
        <v>39622000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>
        <v>19810998</v>
      </c>
      <c r="Y35" s="60">
        <v>-19810998</v>
      </c>
      <c r="Z35" s="140">
        <v>-100</v>
      </c>
      <c r="AA35" s="62">
        <v>39622000</v>
      </c>
    </row>
    <row r="36" spans="1:27" ht="12.75">
      <c r="A36" s="238" t="s">
        <v>139</v>
      </c>
      <c r="B36" s="149"/>
      <c r="C36" s="222">
        <f aca="true" t="shared" si="6" ref="C36:Y36">SUM(C32:C35)</f>
        <v>51733351</v>
      </c>
      <c r="D36" s="222">
        <f>SUM(D32:D35)</f>
        <v>0</v>
      </c>
      <c r="E36" s="218">
        <f t="shared" si="6"/>
        <v>71392000</v>
      </c>
      <c r="F36" s="220">
        <f t="shared" si="6"/>
        <v>71392000</v>
      </c>
      <c r="G36" s="220">
        <f t="shared" si="6"/>
        <v>0</v>
      </c>
      <c r="H36" s="220">
        <f t="shared" si="6"/>
        <v>5814698</v>
      </c>
      <c r="I36" s="220">
        <f t="shared" si="6"/>
        <v>1044045</v>
      </c>
      <c r="J36" s="220">
        <f t="shared" si="6"/>
        <v>6858743</v>
      </c>
      <c r="K36" s="220">
        <f t="shared" si="6"/>
        <v>720645</v>
      </c>
      <c r="L36" s="220">
        <f t="shared" si="6"/>
        <v>5263065</v>
      </c>
      <c r="M36" s="220">
        <f t="shared" si="6"/>
        <v>1165205</v>
      </c>
      <c r="N36" s="220">
        <f t="shared" si="6"/>
        <v>7148915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14007658</v>
      </c>
      <c r="X36" s="220">
        <f t="shared" si="6"/>
        <v>35695998</v>
      </c>
      <c r="Y36" s="220">
        <f t="shared" si="6"/>
        <v>-21688340</v>
      </c>
      <c r="Z36" s="221">
        <f>+IF(X36&lt;&gt;0,+(Y36/X36)*100,0)</f>
        <v>-60.75846373590675</v>
      </c>
      <c r="AA36" s="239">
        <f>SUM(AA32:AA35)</f>
        <v>71392000</v>
      </c>
    </row>
    <row r="37" spans="1:27" ht="12.75">
      <c r="A37" s="150" t="s">
        <v>289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295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296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297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181380745</v>
      </c>
      <c r="D6" s="155"/>
      <c r="E6" s="59">
        <v>185416000</v>
      </c>
      <c r="F6" s="60">
        <v>185416000</v>
      </c>
      <c r="G6" s="60">
        <v>10540682</v>
      </c>
      <c r="H6" s="60">
        <v>10529948</v>
      </c>
      <c r="I6" s="60">
        <v>10533578</v>
      </c>
      <c r="J6" s="60">
        <v>10533578</v>
      </c>
      <c r="K6" s="60">
        <v>10543072</v>
      </c>
      <c r="L6" s="60">
        <v>10543160</v>
      </c>
      <c r="M6" s="60">
        <v>10547876</v>
      </c>
      <c r="N6" s="60">
        <v>10547876</v>
      </c>
      <c r="O6" s="60"/>
      <c r="P6" s="60"/>
      <c r="Q6" s="60"/>
      <c r="R6" s="60"/>
      <c r="S6" s="60"/>
      <c r="T6" s="60"/>
      <c r="U6" s="60"/>
      <c r="V6" s="60"/>
      <c r="W6" s="60">
        <v>10547876</v>
      </c>
      <c r="X6" s="60">
        <v>92708000</v>
      </c>
      <c r="Y6" s="60">
        <v>-82160124</v>
      </c>
      <c r="Z6" s="140">
        <v>-88.62</v>
      </c>
      <c r="AA6" s="62">
        <v>185416000</v>
      </c>
    </row>
    <row r="7" spans="1:27" ht="12.75">
      <c r="A7" s="249" t="s">
        <v>144</v>
      </c>
      <c r="B7" s="182"/>
      <c r="C7" s="155"/>
      <c r="D7" s="155"/>
      <c r="E7" s="59">
        <v>9563696</v>
      </c>
      <c r="F7" s="60">
        <v>9563696</v>
      </c>
      <c r="G7" s="60">
        <v>231664290</v>
      </c>
      <c r="H7" s="60">
        <v>213377530</v>
      </c>
      <c r="I7" s="60">
        <v>205621808</v>
      </c>
      <c r="J7" s="60">
        <v>205621808</v>
      </c>
      <c r="K7" s="60">
        <v>206842566</v>
      </c>
      <c r="L7" s="60">
        <v>184529680</v>
      </c>
      <c r="M7" s="60">
        <v>229529022</v>
      </c>
      <c r="N7" s="60">
        <v>229529022</v>
      </c>
      <c r="O7" s="60"/>
      <c r="P7" s="60"/>
      <c r="Q7" s="60"/>
      <c r="R7" s="60"/>
      <c r="S7" s="60"/>
      <c r="T7" s="60"/>
      <c r="U7" s="60"/>
      <c r="V7" s="60"/>
      <c r="W7" s="60">
        <v>229529022</v>
      </c>
      <c r="X7" s="60">
        <v>4781848</v>
      </c>
      <c r="Y7" s="60">
        <v>224747174</v>
      </c>
      <c r="Z7" s="140">
        <v>4700.01</v>
      </c>
      <c r="AA7" s="62">
        <v>9563696</v>
      </c>
    </row>
    <row r="8" spans="1:27" ht="12.75">
      <c r="A8" s="249" t="s">
        <v>145</v>
      </c>
      <c r="B8" s="182"/>
      <c r="C8" s="155">
        <v>726109</v>
      </c>
      <c r="D8" s="155"/>
      <c r="E8" s="59">
        <v>9299136</v>
      </c>
      <c r="F8" s="60">
        <v>9299136</v>
      </c>
      <c r="G8" s="60">
        <v>12549163</v>
      </c>
      <c r="H8" s="60">
        <v>12522684</v>
      </c>
      <c r="I8" s="60">
        <v>20077501</v>
      </c>
      <c r="J8" s="60">
        <v>20077501</v>
      </c>
      <c r="K8" s="60">
        <v>20073545</v>
      </c>
      <c r="L8" s="60">
        <v>20032230</v>
      </c>
      <c r="M8" s="60">
        <v>20016353</v>
      </c>
      <c r="N8" s="60">
        <v>20016353</v>
      </c>
      <c r="O8" s="60"/>
      <c r="P8" s="60"/>
      <c r="Q8" s="60"/>
      <c r="R8" s="60"/>
      <c r="S8" s="60"/>
      <c r="T8" s="60"/>
      <c r="U8" s="60"/>
      <c r="V8" s="60"/>
      <c r="W8" s="60">
        <v>20016353</v>
      </c>
      <c r="X8" s="60">
        <v>4649568</v>
      </c>
      <c r="Y8" s="60">
        <v>15366785</v>
      </c>
      <c r="Z8" s="140">
        <v>330.5</v>
      </c>
      <c r="AA8" s="62">
        <v>9299136</v>
      </c>
    </row>
    <row r="9" spans="1:27" ht="12.75">
      <c r="A9" s="249" t="s">
        <v>146</v>
      </c>
      <c r="B9" s="182"/>
      <c r="C9" s="155">
        <v>19277865</v>
      </c>
      <c r="D9" s="155"/>
      <c r="E9" s="59">
        <v>8916928</v>
      </c>
      <c r="F9" s="60">
        <v>8916928</v>
      </c>
      <c r="G9" s="60">
        <v>-2326524</v>
      </c>
      <c r="H9" s="60">
        <v>-966003</v>
      </c>
      <c r="I9" s="60">
        <v>-706254</v>
      </c>
      <c r="J9" s="60">
        <v>-706254</v>
      </c>
      <c r="K9" s="60">
        <v>-4371763</v>
      </c>
      <c r="L9" s="60">
        <v>-2675388</v>
      </c>
      <c r="M9" s="60">
        <v>-2718567</v>
      </c>
      <c r="N9" s="60">
        <v>-2718567</v>
      </c>
      <c r="O9" s="60"/>
      <c r="P9" s="60"/>
      <c r="Q9" s="60"/>
      <c r="R9" s="60"/>
      <c r="S9" s="60"/>
      <c r="T9" s="60"/>
      <c r="U9" s="60"/>
      <c r="V9" s="60"/>
      <c r="W9" s="60">
        <v>-2718567</v>
      </c>
      <c r="X9" s="60">
        <v>4458464</v>
      </c>
      <c r="Y9" s="60">
        <v>-7177031</v>
      </c>
      <c r="Z9" s="140">
        <v>-160.98</v>
      </c>
      <c r="AA9" s="62">
        <v>8916928</v>
      </c>
    </row>
    <row r="10" spans="1:27" ht="12.75">
      <c r="A10" s="249" t="s">
        <v>147</v>
      </c>
      <c r="B10" s="182"/>
      <c r="C10" s="155"/>
      <c r="D10" s="155"/>
      <c r="E10" s="59"/>
      <c r="F10" s="60"/>
      <c r="G10" s="159">
        <v>2379003</v>
      </c>
      <c r="H10" s="159">
        <v>2379003</v>
      </c>
      <c r="I10" s="159">
        <v>2379003</v>
      </c>
      <c r="J10" s="60">
        <v>2379003</v>
      </c>
      <c r="K10" s="159">
        <v>2379003</v>
      </c>
      <c r="L10" s="159">
        <v>2379003</v>
      </c>
      <c r="M10" s="60">
        <v>2379003</v>
      </c>
      <c r="N10" s="159">
        <v>2379003</v>
      </c>
      <c r="O10" s="159"/>
      <c r="P10" s="159"/>
      <c r="Q10" s="60"/>
      <c r="R10" s="159"/>
      <c r="S10" s="159"/>
      <c r="T10" s="60"/>
      <c r="U10" s="159"/>
      <c r="V10" s="159"/>
      <c r="W10" s="159">
        <v>2379003</v>
      </c>
      <c r="X10" s="60"/>
      <c r="Y10" s="159">
        <v>2379003</v>
      </c>
      <c r="Z10" s="141"/>
      <c r="AA10" s="225"/>
    </row>
    <row r="11" spans="1:27" ht="12.75">
      <c r="A11" s="249" t="s">
        <v>148</v>
      </c>
      <c r="B11" s="182"/>
      <c r="C11" s="155"/>
      <c r="D11" s="155"/>
      <c r="E11" s="59">
        <v>50000</v>
      </c>
      <c r="F11" s="60">
        <v>50000</v>
      </c>
      <c r="G11" s="60"/>
      <c r="H11" s="60">
        <v>98192</v>
      </c>
      <c r="I11" s="60">
        <v>161436</v>
      </c>
      <c r="J11" s="60">
        <v>161436</v>
      </c>
      <c r="K11" s="60">
        <v>176039</v>
      </c>
      <c r="L11" s="60">
        <v>176039</v>
      </c>
      <c r="M11" s="60">
        <v>178631</v>
      </c>
      <c r="N11" s="60">
        <v>178631</v>
      </c>
      <c r="O11" s="60"/>
      <c r="P11" s="60"/>
      <c r="Q11" s="60"/>
      <c r="R11" s="60"/>
      <c r="S11" s="60"/>
      <c r="T11" s="60"/>
      <c r="U11" s="60"/>
      <c r="V11" s="60"/>
      <c r="W11" s="60">
        <v>178631</v>
      </c>
      <c r="X11" s="60">
        <v>25000</v>
      </c>
      <c r="Y11" s="60">
        <v>153631</v>
      </c>
      <c r="Z11" s="140">
        <v>614.52</v>
      </c>
      <c r="AA11" s="62">
        <v>50000</v>
      </c>
    </row>
    <row r="12" spans="1:27" ht="12.75">
      <c r="A12" s="250" t="s">
        <v>56</v>
      </c>
      <c r="B12" s="251"/>
      <c r="C12" s="168">
        <f aca="true" t="shared" si="0" ref="C12:Y12">SUM(C6:C11)</f>
        <v>201384719</v>
      </c>
      <c r="D12" s="168">
        <f>SUM(D6:D11)</f>
        <v>0</v>
      </c>
      <c r="E12" s="72">
        <f t="shared" si="0"/>
        <v>213245760</v>
      </c>
      <c r="F12" s="73">
        <f t="shared" si="0"/>
        <v>213245760</v>
      </c>
      <c r="G12" s="73">
        <f t="shared" si="0"/>
        <v>254806614</v>
      </c>
      <c r="H12" s="73">
        <f t="shared" si="0"/>
        <v>237941354</v>
      </c>
      <c r="I12" s="73">
        <f t="shared" si="0"/>
        <v>238067072</v>
      </c>
      <c r="J12" s="73">
        <f t="shared" si="0"/>
        <v>238067072</v>
      </c>
      <c r="K12" s="73">
        <f t="shared" si="0"/>
        <v>235642462</v>
      </c>
      <c r="L12" s="73">
        <f t="shared" si="0"/>
        <v>214984724</v>
      </c>
      <c r="M12" s="73">
        <f t="shared" si="0"/>
        <v>259932318</v>
      </c>
      <c r="N12" s="73">
        <f t="shared" si="0"/>
        <v>259932318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259932318</v>
      </c>
      <c r="X12" s="73">
        <f t="shared" si="0"/>
        <v>106622880</v>
      </c>
      <c r="Y12" s="73">
        <f t="shared" si="0"/>
        <v>153309438</v>
      </c>
      <c r="Z12" s="170">
        <f>+IF(X12&lt;&gt;0,+(Y12/X12)*100,0)</f>
        <v>143.78662253355</v>
      </c>
      <c r="AA12" s="74">
        <f>SUM(AA6:AA11)</f>
        <v>213245760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345048870</v>
      </c>
      <c r="D19" s="155"/>
      <c r="E19" s="59">
        <v>437300032</v>
      </c>
      <c r="F19" s="60">
        <v>437300032</v>
      </c>
      <c r="G19" s="60">
        <v>339873026</v>
      </c>
      <c r="H19" s="60">
        <v>350726810</v>
      </c>
      <c r="I19" s="60">
        <v>351768121</v>
      </c>
      <c r="J19" s="60">
        <v>351768121</v>
      </c>
      <c r="K19" s="60">
        <v>352634102</v>
      </c>
      <c r="L19" s="60">
        <v>357897167</v>
      </c>
      <c r="M19" s="60">
        <v>359062371</v>
      </c>
      <c r="N19" s="60">
        <v>359062371</v>
      </c>
      <c r="O19" s="60"/>
      <c r="P19" s="60"/>
      <c r="Q19" s="60"/>
      <c r="R19" s="60"/>
      <c r="S19" s="60"/>
      <c r="T19" s="60"/>
      <c r="U19" s="60"/>
      <c r="V19" s="60"/>
      <c r="W19" s="60">
        <v>359062371</v>
      </c>
      <c r="X19" s="60">
        <v>218650016</v>
      </c>
      <c r="Y19" s="60">
        <v>140412355</v>
      </c>
      <c r="Z19" s="140">
        <v>64.22</v>
      </c>
      <c r="AA19" s="62">
        <v>437300032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1180761</v>
      </c>
      <c r="D22" s="155"/>
      <c r="E22" s="59">
        <v>1119914</v>
      </c>
      <c r="F22" s="60">
        <v>1119914</v>
      </c>
      <c r="G22" s="60">
        <v>1180761</v>
      </c>
      <c r="H22" s="60">
        <v>1180761</v>
      </c>
      <c r="I22" s="60">
        <v>1180761</v>
      </c>
      <c r="J22" s="60">
        <v>1180761</v>
      </c>
      <c r="K22" s="60">
        <v>1180761</v>
      </c>
      <c r="L22" s="60">
        <v>1180761</v>
      </c>
      <c r="M22" s="60">
        <v>1180761</v>
      </c>
      <c r="N22" s="60">
        <v>1180761</v>
      </c>
      <c r="O22" s="60"/>
      <c r="P22" s="60"/>
      <c r="Q22" s="60"/>
      <c r="R22" s="60"/>
      <c r="S22" s="60"/>
      <c r="T22" s="60"/>
      <c r="U22" s="60"/>
      <c r="V22" s="60"/>
      <c r="W22" s="60">
        <v>1180761</v>
      </c>
      <c r="X22" s="60">
        <v>559957</v>
      </c>
      <c r="Y22" s="60">
        <v>620804</v>
      </c>
      <c r="Z22" s="140">
        <v>110.87</v>
      </c>
      <c r="AA22" s="62">
        <v>1119914</v>
      </c>
    </row>
    <row r="23" spans="1:27" ht="12.7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346229631</v>
      </c>
      <c r="D24" s="168">
        <f>SUM(D15:D23)</f>
        <v>0</v>
      </c>
      <c r="E24" s="76">
        <f t="shared" si="1"/>
        <v>438419946</v>
      </c>
      <c r="F24" s="77">
        <f t="shared" si="1"/>
        <v>438419946</v>
      </c>
      <c r="G24" s="77">
        <f t="shared" si="1"/>
        <v>341053787</v>
      </c>
      <c r="H24" s="77">
        <f t="shared" si="1"/>
        <v>351907571</v>
      </c>
      <c r="I24" s="77">
        <f t="shared" si="1"/>
        <v>352948882</v>
      </c>
      <c r="J24" s="77">
        <f t="shared" si="1"/>
        <v>352948882</v>
      </c>
      <c r="K24" s="77">
        <f t="shared" si="1"/>
        <v>353814863</v>
      </c>
      <c r="L24" s="77">
        <f t="shared" si="1"/>
        <v>359077928</v>
      </c>
      <c r="M24" s="77">
        <f t="shared" si="1"/>
        <v>360243132</v>
      </c>
      <c r="N24" s="77">
        <f t="shared" si="1"/>
        <v>360243132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360243132</v>
      </c>
      <c r="X24" s="77">
        <f t="shared" si="1"/>
        <v>219209973</v>
      </c>
      <c r="Y24" s="77">
        <f t="shared" si="1"/>
        <v>141033159</v>
      </c>
      <c r="Z24" s="212">
        <f>+IF(X24&lt;&gt;0,+(Y24/X24)*100,0)</f>
        <v>64.33701764107238</v>
      </c>
      <c r="AA24" s="79">
        <f>SUM(AA15:AA23)</f>
        <v>438419946</v>
      </c>
    </row>
    <row r="25" spans="1:27" ht="12.75">
      <c r="A25" s="250" t="s">
        <v>159</v>
      </c>
      <c r="B25" s="251"/>
      <c r="C25" s="168">
        <f aca="true" t="shared" si="2" ref="C25:Y25">+C12+C24</f>
        <v>547614350</v>
      </c>
      <c r="D25" s="168">
        <f>+D12+D24</f>
        <v>0</v>
      </c>
      <c r="E25" s="72">
        <f t="shared" si="2"/>
        <v>651665706</v>
      </c>
      <c r="F25" s="73">
        <f t="shared" si="2"/>
        <v>651665706</v>
      </c>
      <c r="G25" s="73">
        <f t="shared" si="2"/>
        <v>595860401</v>
      </c>
      <c r="H25" s="73">
        <f t="shared" si="2"/>
        <v>589848925</v>
      </c>
      <c r="I25" s="73">
        <f t="shared" si="2"/>
        <v>591015954</v>
      </c>
      <c r="J25" s="73">
        <f t="shared" si="2"/>
        <v>591015954</v>
      </c>
      <c r="K25" s="73">
        <f t="shared" si="2"/>
        <v>589457325</v>
      </c>
      <c r="L25" s="73">
        <f t="shared" si="2"/>
        <v>574062652</v>
      </c>
      <c r="M25" s="73">
        <f t="shared" si="2"/>
        <v>620175450</v>
      </c>
      <c r="N25" s="73">
        <f t="shared" si="2"/>
        <v>620175450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620175450</v>
      </c>
      <c r="X25" s="73">
        <f t="shared" si="2"/>
        <v>325832853</v>
      </c>
      <c r="Y25" s="73">
        <f t="shared" si="2"/>
        <v>294342597</v>
      </c>
      <c r="Z25" s="170">
        <f>+IF(X25&lt;&gt;0,+(Y25/X25)*100,0)</f>
        <v>90.33545705718016</v>
      </c>
      <c r="AA25" s="74">
        <f>+AA12+AA24</f>
        <v>651665706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/>
      <c r="D30" s="155"/>
      <c r="E30" s="59"/>
      <c r="F30" s="60"/>
      <c r="G30" s="60">
        <v>37603</v>
      </c>
      <c r="H30" s="60">
        <v>42973</v>
      </c>
      <c r="I30" s="60">
        <v>42973</v>
      </c>
      <c r="J30" s="60">
        <v>42973</v>
      </c>
      <c r="K30" s="60">
        <v>42973</v>
      </c>
      <c r="L30" s="60">
        <v>42973</v>
      </c>
      <c r="M30" s="60">
        <v>42973</v>
      </c>
      <c r="N30" s="60">
        <v>42973</v>
      </c>
      <c r="O30" s="60"/>
      <c r="P30" s="60"/>
      <c r="Q30" s="60"/>
      <c r="R30" s="60"/>
      <c r="S30" s="60"/>
      <c r="T30" s="60"/>
      <c r="U30" s="60"/>
      <c r="V30" s="60"/>
      <c r="W30" s="60">
        <v>42973</v>
      </c>
      <c r="X30" s="60"/>
      <c r="Y30" s="60">
        <v>42973</v>
      </c>
      <c r="Z30" s="140"/>
      <c r="AA30" s="62"/>
    </row>
    <row r="31" spans="1:27" ht="12.75">
      <c r="A31" s="249" t="s">
        <v>163</v>
      </c>
      <c r="B31" s="182"/>
      <c r="C31" s="155"/>
      <c r="D31" s="155"/>
      <c r="E31" s="59">
        <v>24000</v>
      </c>
      <c r="F31" s="60">
        <v>24000</v>
      </c>
      <c r="G31" s="60">
        <v>34761</v>
      </c>
      <c r="H31" s="60">
        <v>34211</v>
      </c>
      <c r="I31" s="60">
        <v>34177</v>
      </c>
      <c r="J31" s="60">
        <v>34177</v>
      </c>
      <c r="K31" s="60">
        <v>34151</v>
      </c>
      <c r="L31" s="60">
        <v>34524</v>
      </c>
      <c r="M31" s="60">
        <v>34724</v>
      </c>
      <c r="N31" s="60">
        <v>34724</v>
      </c>
      <c r="O31" s="60"/>
      <c r="P31" s="60"/>
      <c r="Q31" s="60"/>
      <c r="R31" s="60"/>
      <c r="S31" s="60"/>
      <c r="T31" s="60"/>
      <c r="U31" s="60"/>
      <c r="V31" s="60"/>
      <c r="W31" s="60">
        <v>34724</v>
      </c>
      <c r="X31" s="60">
        <v>12000</v>
      </c>
      <c r="Y31" s="60">
        <v>22724</v>
      </c>
      <c r="Z31" s="140">
        <v>189.37</v>
      </c>
      <c r="AA31" s="62">
        <v>24000</v>
      </c>
    </row>
    <row r="32" spans="1:27" ht="12.75">
      <c r="A32" s="249" t="s">
        <v>164</v>
      </c>
      <c r="B32" s="182"/>
      <c r="C32" s="155">
        <v>20974722</v>
      </c>
      <c r="D32" s="155"/>
      <c r="E32" s="59">
        <v>19576795</v>
      </c>
      <c r="F32" s="60">
        <v>19576795</v>
      </c>
      <c r="G32" s="60">
        <v>23628977</v>
      </c>
      <c r="H32" s="60">
        <v>33171178</v>
      </c>
      <c r="I32" s="60">
        <v>35879525</v>
      </c>
      <c r="J32" s="60">
        <v>35879525</v>
      </c>
      <c r="K32" s="60">
        <v>20374972</v>
      </c>
      <c r="L32" s="60">
        <v>19042985</v>
      </c>
      <c r="M32" s="60">
        <v>23454980</v>
      </c>
      <c r="N32" s="60">
        <v>23454980</v>
      </c>
      <c r="O32" s="60"/>
      <c r="P32" s="60"/>
      <c r="Q32" s="60"/>
      <c r="R32" s="60"/>
      <c r="S32" s="60"/>
      <c r="T32" s="60"/>
      <c r="U32" s="60"/>
      <c r="V32" s="60"/>
      <c r="W32" s="60">
        <v>23454980</v>
      </c>
      <c r="X32" s="60">
        <v>9788398</v>
      </c>
      <c r="Y32" s="60">
        <v>13666582</v>
      </c>
      <c r="Z32" s="140">
        <v>139.62</v>
      </c>
      <c r="AA32" s="62">
        <v>19576795</v>
      </c>
    </row>
    <row r="33" spans="1:27" ht="12.75">
      <c r="A33" s="249" t="s">
        <v>165</v>
      </c>
      <c r="B33" s="182"/>
      <c r="C33" s="155">
        <v>4481502</v>
      </c>
      <c r="D33" s="155"/>
      <c r="E33" s="59">
        <v>3924613</v>
      </c>
      <c r="F33" s="60">
        <v>3924613</v>
      </c>
      <c r="G33" s="60">
        <v>4381528</v>
      </c>
      <c r="H33" s="60">
        <v>4381528</v>
      </c>
      <c r="I33" s="60">
        <v>4381528</v>
      </c>
      <c r="J33" s="60">
        <v>4381528</v>
      </c>
      <c r="K33" s="60">
        <v>4381528</v>
      </c>
      <c r="L33" s="60">
        <v>4381528</v>
      </c>
      <c r="M33" s="60">
        <v>4381528</v>
      </c>
      <c r="N33" s="60">
        <v>4381528</v>
      </c>
      <c r="O33" s="60"/>
      <c r="P33" s="60"/>
      <c r="Q33" s="60"/>
      <c r="R33" s="60"/>
      <c r="S33" s="60"/>
      <c r="T33" s="60"/>
      <c r="U33" s="60"/>
      <c r="V33" s="60"/>
      <c r="W33" s="60">
        <v>4381528</v>
      </c>
      <c r="X33" s="60">
        <v>1962307</v>
      </c>
      <c r="Y33" s="60">
        <v>2419221</v>
      </c>
      <c r="Z33" s="140">
        <v>123.28</v>
      </c>
      <c r="AA33" s="62">
        <v>3924613</v>
      </c>
    </row>
    <row r="34" spans="1:27" ht="12.75">
      <c r="A34" s="250" t="s">
        <v>58</v>
      </c>
      <c r="B34" s="251"/>
      <c r="C34" s="168">
        <f aca="true" t="shared" si="3" ref="C34:Y34">SUM(C29:C33)</f>
        <v>25456224</v>
      </c>
      <c r="D34" s="168">
        <f>SUM(D29:D33)</f>
        <v>0</v>
      </c>
      <c r="E34" s="72">
        <f t="shared" si="3"/>
        <v>23525408</v>
      </c>
      <c r="F34" s="73">
        <f t="shared" si="3"/>
        <v>23525408</v>
      </c>
      <c r="G34" s="73">
        <f t="shared" si="3"/>
        <v>28082869</v>
      </c>
      <c r="H34" s="73">
        <f t="shared" si="3"/>
        <v>37629890</v>
      </c>
      <c r="I34" s="73">
        <f t="shared" si="3"/>
        <v>40338203</v>
      </c>
      <c r="J34" s="73">
        <f t="shared" si="3"/>
        <v>40338203</v>
      </c>
      <c r="K34" s="73">
        <f t="shared" si="3"/>
        <v>24833624</v>
      </c>
      <c r="L34" s="73">
        <f t="shared" si="3"/>
        <v>23502010</v>
      </c>
      <c r="M34" s="73">
        <f t="shared" si="3"/>
        <v>27914205</v>
      </c>
      <c r="N34" s="73">
        <f t="shared" si="3"/>
        <v>27914205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27914205</v>
      </c>
      <c r="X34" s="73">
        <f t="shared" si="3"/>
        <v>11762705</v>
      </c>
      <c r="Y34" s="73">
        <f t="shared" si="3"/>
        <v>16151500</v>
      </c>
      <c r="Z34" s="170">
        <f>+IF(X34&lt;&gt;0,+(Y34/X34)*100,0)</f>
        <v>137.31110318587434</v>
      </c>
      <c r="AA34" s="74">
        <f>SUM(AA29:AA33)</f>
        <v>23525408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9" t="s">
        <v>165</v>
      </c>
      <c r="B38" s="182"/>
      <c r="C38" s="155">
        <v>932000</v>
      </c>
      <c r="D38" s="155"/>
      <c r="E38" s="59">
        <v>796000</v>
      </c>
      <c r="F38" s="60">
        <v>796000</v>
      </c>
      <c r="G38" s="60">
        <v>989000</v>
      </c>
      <c r="H38" s="60">
        <v>989000</v>
      </c>
      <c r="I38" s="60">
        <v>989000</v>
      </c>
      <c r="J38" s="60">
        <v>989000</v>
      </c>
      <c r="K38" s="60">
        <v>989000</v>
      </c>
      <c r="L38" s="60">
        <v>989000</v>
      </c>
      <c r="M38" s="60">
        <v>989000</v>
      </c>
      <c r="N38" s="60">
        <v>989000</v>
      </c>
      <c r="O38" s="60"/>
      <c r="P38" s="60"/>
      <c r="Q38" s="60"/>
      <c r="R38" s="60"/>
      <c r="S38" s="60"/>
      <c r="T38" s="60"/>
      <c r="U38" s="60"/>
      <c r="V38" s="60"/>
      <c r="W38" s="60">
        <v>989000</v>
      </c>
      <c r="X38" s="60">
        <v>398000</v>
      </c>
      <c r="Y38" s="60">
        <v>591000</v>
      </c>
      <c r="Z38" s="140">
        <v>148.49</v>
      </c>
      <c r="AA38" s="62">
        <v>796000</v>
      </c>
    </row>
    <row r="39" spans="1:27" ht="12.75">
      <c r="A39" s="250" t="s">
        <v>59</v>
      </c>
      <c r="B39" s="253"/>
      <c r="C39" s="168">
        <f aca="true" t="shared" si="4" ref="C39:Y39">SUM(C37:C38)</f>
        <v>932000</v>
      </c>
      <c r="D39" s="168">
        <f>SUM(D37:D38)</f>
        <v>0</v>
      </c>
      <c r="E39" s="76">
        <f t="shared" si="4"/>
        <v>796000</v>
      </c>
      <c r="F39" s="77">
        <f t="shared" si="4"/>
        <v>796000</v>
      </c>
      <c r="G39" s="77">
        <f t="shared" si="4"/>
        <v>989000</v>
      </c>
      <c r="H39" s="77">
        <f t="shared" si="4"/>
        <v>989000</v>
      </c>
      <c r="I39" s="77">
        <f t="shared" si="4"/>
        <v>989000</v>
      </c>
      <c r="J39" s="77">
        <f t="shared" si="4"/>
        <v>989000</v>
      </c>
      <c r="K39" s="77">
        <f t="shared" si="4"/>
        <v>989000</v>
      </c>
      <c r="L39" s="77">
        <f t="shared" si="4"/>
        <v>989000</v>
      </c>
      <c r="M39" s="77">
        <f t="shared" si="4"/>
        <v>989000</v>
      </c>
      <c r="N39" s="77">
        <f t="shared" si="4"/>
        <v>989000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989000</v>
      </c>
      <c r="X39" s="77">
        <f t="shared" si="4"/>
        <v>398000</v>
      </c>
      <c r="Y39" s="77">
        <f t="shared" si="4"/>
        <v>591000</v>
      </c>
      <c r="Z39" s="212">
        <f>+IF(X39&lt;&gt;0,+(Y39/X39)*100,0)</f>
        <v>148.4924623115578</v>
      </c>
      <c r="AA39" s="79">
        <f>SUM(AA37:AA38)</f>
        <v>796000</v>
      </c>
    </row>
    <row r="40" spans="1:27" ht="12.75">
      <c r="A40" s="250" t="s">
        <v>167</v>
      </c>
      <c r="B40" s="251"/>
      <c r="C40" s="168">
        <f aca="true" t="shared" si="5" ref="C40:Y40">+C34+C39</f>
        <v>26388224</v>
      </c>
      <c r="D40" s="168">
        <f>+D34+D39</f>
        <v>0</v>
      </c>
      <c r="E40" s="72">
        <f t="shared" si="5"/>
        <v>24321408</v>
      </c>
      <c r="F40" s="73">
        <f t="shared" si="5"/>
        <v>24321408</v>
      </c>
      <c r="G40" s="73">
        <f t="shared" si="5"/>
        <v>29071869</v>
      </c>
      <c r="H40" s="73">
        <f t="shared" si="5"/>
        <v>38618890</v>
      </c>
      <c r="I40" s="73">
        <f t="shared" si="5"/>
        <v>41327203</v>
      </c>
      <c r="J40" s="73">
        <f t="shared" si="5"/>
        <v>41327203</v>
      </c>
      <c r="K40" s="73">
        <f t="shared" si="5"/>
        <v>25822624</v>
      </c>
      <c r="L40" s="73">
        <f t="shared" si="5"/>
        <v>24491010</v>
      </c>
      <c r="M40" s="73">
        <f t="shared" si="5"/>
        <v>28903205</v>
      </c>
      <c r="N40" s="73">
        <f t="shared" si="5"/>
        <v>28903205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28903205</v>
      </c>
      <c r="X40" s="73">
        <f t="shared" si="5"/>
        <v>12160705</v>
      </c>
      <c r="Y40" s="73">
        <f t="shared" si="5"/>
        <v>16742500</v>
      </c>
      <c r="Z40" s="170">
        <f>+IF(X40&lt;&gt;0,+(Y40/X40)*100,0)</f>
        <v>137.67705079598593</v>
      </c>
      <c r="AA40" s="74">
        <f>+AA34+AA39</f>
        <v>24321408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521226126</v>
      </c>
      <c r="D42" s="257">
        <f>+D25-D40</f>
        <v>0</v>
      </c>
      <c r="E42" s="258">
        <f t="shared" si="6"/>
        <v>627344298</v>
      </c>
      <c r="F42" s="259">
        <f t="shared" si="6"/>
        <v>627344298</v>
      </c>
      <c r="G42" s="259">
        <f t="shared" si="6"/>
        <v>566788532</v>
      </c>
      <c r="H42" s="259">
        <f t="shared" si="6"/>
        <v>551230035</v>
      </c>
      <c r="I42" s="259">
        <f t="shared" si="6"/>
        <v>549688751</v>
      </c>
      <c r="J42" s="259">
        <f t="shared" si="6"/>
        <v>549688751</v>
      </c>
      <c r="K42" s="259">
        <f t="shared" si="6"/>
        <v>563634701</v>
      </c>
      <c r="L42" s="259">
        <f t="shared" si="6"/>
        <v>549571642</v>
      </c>
      <c r="M42" s="259">
        <f t="shared" si="6"/>
        <v>591272245</v>
      </c>
      <c r="N42" s="259">
        <f t="shared" si="6"/>
        <v>591272245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591272245</v>
      </c>
      <c r="X42" s="259">
        <f t="shared" si="6"/>
        <v>313672148</v>
      </c>
      <c r="Y42" s="259">
        <f t="shared" si="6"/>
        <v>277600097</v>
      </c>
      <c r="Z42" s="260">
        <f>+IF(X42&lt;&gt;0,+(Y42/X42)*100,0)</f>
        <v>88.5000784322107</v>
      </c>
      <c r="AA42" s="261">
        <f>+AA25-AA40</f>
        <v>627344298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521226126</v>
      </c>
      <c r="D45" s="155"/>
      <c r="E45" s="59">
        <v>627344298</v>
      </c>
      <c r="F45" s="60">
        <v>627344298</v>
      </c>
      <c r="G45" s="60">
        <v>537572342</v>
      </c>
      <c r="H45" s="60">
        <v>522013844</v>
      </c>
      <c r="I45" s="60">
        <v>520472559</v>
      </c>
      <c r="J45" s="60">
        <v>520472559</v>
      </c>
      <c r="K45" s="60">
        <v>534418510</v>
      </c>
      <c r="L45" s="60">
        <v>520355451</v>
      </c>
      <c r="M45" s="60">
        <v>562056053</v>
      </c>
      <c r="N45" s="60">
        <v>562056053</v>
      </c>
      <c r="O45" s="60"/>
      <c r="P45" s="60"/>
      <c r="Q45" s="60"/>
      <c r="R45" s="60"/>
      <c r="S45" s="60"/>
      <c r="T45" s="60"/>
      <c r="U45" s="60"/>
      <c r="V45" s="60"/>
      <c r="W45" s="60">
        <v>562056053</v>
      </c>
      <c r="X45" s="60">
        <v>313672149</v>
      </c>
      <c r="Y45" s="60">
        <v>248383904</v>
      </c>
      <c r="Z45" s="139">
        <v>79.19</v>
      </c>
      <c r="AA45" s="62">
        <v>627344298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>
        <v>29216191</v>
      </c>
      <c r="H46" s="60">
        <v>29216191</v>
      </c>
      <c r="I46" s="60">
        <v>29216191</v>
      </c>
      <c r="J46" s="60">
        <v>29216191</v>
      </c>
      <c r="K46" s="60">
        <v>29216191</v>
      </c>
      <c r="L46" s="60">
        <v>29216191</v>
      </c>
      <c r="M46" s="60">
        <v>29216191</v>
      </c>
      <c r="N46" s="60">
        <v>29216191</v>
      </c>
      <c r="O46" s="60"/>
      <c r="P46" s="60"/>
      <c r="Q46" s="60"/>
      <c r="R46" s="60"/>
      <c r="S46" s="60"/>
      <c r="T46" s="60"/>
      <c r="U46" s="60"/>
      <c r="V46" s="60"/>
      <c r="W46" s="60">
        <v>29216191</v>
      </c>
      <c r="X46" s="60"/>
      <c r="Y46" s="60">
        <v>29216191</v>
      </c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521226126</v>
      </c>
      <c r="D48" s="217">
        <f>SUM(D45:D47)</f>
        <v>0</v>
      </c>
      <c r="E48" s="264">
        <f t="shared" si="7"/>
        <v>627344298</v>
      </c>
      <c r="F48" s="219">
        <f t="shared" si="7"/>
        <v>627344298</v>
      </c>
      <c r="G48" s="219">
        <f t="shared" si="7"/>
        <v>566788533</v>
      </c>
      <c r="H48" s="219">
        <f t="shared" si="7"/>
        <v>551230035</v>
      </c>
      <c r="I48" s="219">
        <f t="shared" si="7"/>
        <v>549688750</v>
      </c>
      <c r="J48" s="219">
        <f t="shared" si="7"/>
        <v>549688750</v>
      </c>
      <c r="K48" s="219">
        <f t="shared" si="7"/>
        <v>563634701</v>
      </c>
      <c r="L48" s="219">
        <f t="shared" si="7"/>
        <v>549571642</v>
      </c>
      <c r="M48" s="219">
        <f t="shared" si="7"/>
        <v>591272244</v>
      </c>
      <c r="N48" s="219">
        <f t="shared" si="7"/>
        <v>591272244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591272244</v>
      </c>
      <c r="X48" s="219">
        <f t="shared" si="7"/>
        <v>313672149</v>
      </c>
      <c r="Y48" s="219">
        <f t="shared" si="7"/>
        <v>277600095</v>
      </c>
      <c r="Z48" s="265">
        <f>+IF(X48&lt;&gt;0,+(Y48/X48)*100,0)</f>
        <v>88.50007751246031</v>
      </c>
      <c r="AA48" s="232">
        <f>SUM(AA45:AA47)</f>
        <v>627344298</v>
      </c>
    </row>
    <row r="49" spans="1:27" ht="12.75">
      <c r="A49" s="266" t="s">
        <v>289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2449739</v>
      </c>
      <c r="D6" s="155"/>
      <c r="E6" s="59">
        <v>4157556</v>
      </c>
      <c r="F6" s="60">
        <v>4157556</v>
      </c>
      <c r="G6" s="60"/>
      <c r="H6" s="60"/>
      <c r="I6" s="60"/>
      <c r="J6" s="60"/>
      <c r="K6" s="60"/>
      <c r="L6" s="60">
        <v>-25005324</v>
      </c>
      <c r="M6" s="60"/>
      <c r="N6" s="60">
        <v>-25005324</v>
      </c>
      <c r="O6" s="60"/>
      <c r="P6" s="60"/>
      <c r="Q6" s="60"/>
      <c r="R6" s="60"/>
      <c r="S6" s="60"/>
      <c r="T6" s="60"/>
      <c r="U6" s="60"/>
      <c r="V6" s="60"/>
      <c r="W6" s="60">
        <v>-25005324</v>
      </c>
      <c r="X6" s="60">
        <v>2078778</v>
      </c>
      <c r="Y6" s="60">
        <v>-27084102</v>
      </c>
      <c r="Z6" s="140">
        <v>-1302.89</v>
      </c>
      <c r="AA6" s="62">
        <v>4157556</v>
      </c>
    </row>
    <row r="7" spans="1:27" ht="12.75">
      <c r="A7" s="249" t="s">
        <v>32</v>
      </c>
      <c r="B7" s="182"/>
      <c r="C7" s="155"/>
      <c r="D7" s="155"/>
      <c r="E7" s="59">
        <v>21396</v>
      </c>
      <c r="F7" s="60">
        <v>21396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10698</v>
      </c>
      <c r="Y7" s="60">
        <v>-10698</v>
      </c>
      <c r="Z7" s="140">
        <v>-100</v>
      </c>
      <c r="AA7" s="62">
        <v>21396</v>
      </c>
    </row>
    <row r="8" spans="1:27" ht="12.75">
      <c r="A8" s="249" t="s">
        <v>178</v>
      </c>
      <c r="B8" s="182"/>
      <c r="C8" s="155"/>
      <c r="D8" s="155"/>
      <c r="E8" s="59">
        <v>444252</v>
      </c>
      <c r="F8" s="60">
        <v>444252</v>
      </c>
      <c r="G8" s="60">
        <v>17202</v>
      </c>
      <c r="H8" s="60">
        <v>17000</v>
      </c>
      <c r="I8" s="60">
        <v>74439</v>
      </c>
      <c r="J8" s="60">
        <v>108641</v>
      </c>
      <c r="K8" s="60">
        <v>760746</v>
      </c>
      <c r="L8" s="60">
        <v>1859103</v>
      </c>
      <c r="M8" s="60">
        <v>15072</v>
      </c>
      <c r="N8" s="60">
        <v>2634921</v>
      </c>
      <c r="O8" s="60"/>
      <c r="P8" s="60"/>
      <c r="Q8" s="60"/>
      <c r="R8" s="60"/>
      <c r="S8" s="60"/>
      <c r="T8" s="60"/>
      <c r="U8" s="60"/>
      <c r="V8" s="60"/>
      <c r="W8" s="60">
        <v>2743562</v>
      </c>
      <c r="X8" s="60">
        <v>222126</v>
      </c>
      <c r="Y8" s="60">
        <v>2521436</v>
      </c>
      <c r="Z8" s="140">
        <v>1135.14</v>
      </c>
      <c r="AA8" s="62">
        <v>444252</v>
      </c>
    </row>
    <row r="9" spans="1:27" ht="12.75">
      <c r="A9" s="249" t="s">
        <v>179</v>
      </c>
      <c r="B9" s="182"/>
      <c r="C9" s="155">
        <v>128344691</v>
      </c>
      <c r="D9" s="155"/>
      <c r="E9" s="59">
        <v>138930001</v>
      </c>
      <c r="F9" s="60">
        <v>138930001</v>
      </c>
      <c r="G9" s="60">
        <v>55116000</v>
      </c>
      <c r="H9" s="60">
        <v>2283000</v>
      </c>
      <c r="I9" s="60">
        <v>400000</v>
      </c>
      <c r="J9" s="60">
        <v>57799000</v>
      </c>
      <c r="K9" s="60">
        <v>5000000</v>
      </c>
      <c r="L9" s="60"/>
      <c r="M9" s="60">
        <v>45189000</v>
      </c>
      <c r="N9" s="60">
        <v>50189000</v>
      </c>
      <c r="O9" s="60"/>
      <c r="P9" s="60"/>
      <c r="Q9" s="60"/>
      <c r="R9" s="60"/>
      <c r="S9" s="60"/>
      <c r="T9" s="60"/>
      <c r="U9" s="60"/>
      <c r="V9" s="60"/>
      <c r="W9" s="60">
        <v>107988000</v>
      </c>
      <c r="X9" s="60">
        <v>130566000</v>
      </c>
      <c r="Y9" s="60">
        <v>-22578000</v>
      </c>
      <c r="Z9" s="140">
        <v>-17.29</v>
      </c>
      <c r="AA9" s="62">
        <v>138930001</v>
      </c>
    </row>
    <row r="10" spans="1:27" ht="12.75">
      <c r="A10" s="249" t="s">
        <v>180</v>
      </c>
      <c r="B10" s="182"/>
      <c r="C10" s="155">
        <v>35025693</v>
      </c>
      <c r="D10" s="155"/>
      <c r="E10" s="59">
        <v>33442000</v>
      </c>
      <c r="F10" s="60">
        <v>33442000</v>
      </c>
      <c r="G10" s="60">
        <v>10000000</v>
      </c>
      <c r="H10" s="60"/>
      <c r="I10" s="60"/>
      <c r="J10" s="60">
        <v>10000000</v>
      </c>
      <c r="K10" s="60"/>
      <c r="L10" s="60"/>
      <c r="M10" s="60">
        <v>10000000</v>
      </c>
      <c r="N10" s="60">
        <v>10000000</v>
      </c>
      <c r="O10" s="60"/>
      <c r="P10" s="60"/>
      <c r="Q10" s="60"/>
      <c r="R10" s="60"/>
      <c r="S10" s="60"/>
      <c r="T10" s="60"/>
      <c r="U10" s="60"/>
      <c r="V10" s="60"/>
      <c r="W10" s="60">
        <v>20000000</v>
      </c>
      <c r="X10" s="60">
        <v>16721000</v>
      </c>
      <c r="Y10" s="60">
        <v>3279000</v>
      </c>
      <c r="Z10" s="140">
        <v>19.61</v>
      </c>
      <c r="AA10" s="62">
        <v>33442000</v>
      </c>
    </row>
    <row r="11" spans="1:27" ht="12.75">
      <c r="A11" s="249" t="s">
        <v>181</v>
      </c>
      <c r="B11" s="182"/>
      <c r="C11" s="155">
        <v>12453838</v>
      </c>
      <c r="D11" s="155"/>
      <c r="E11" s="59">
        <v>12765564</v>
      </c>
      <c r="F11" s="60">
        <v>12765564</v>
      </c>
      <c r="G11" s="60">
        <v>892311</v>
      </c>
      <c r="H11" s="60">
        <v>1096000</v>
      </c>
      <c r="I11" s="60">
        <v>1063172</v>
      </c>
      <c r="J11" s="60">
        <v>3051483</v>
      </c>
      <c r="K11" s="60">
        <v>968688</v>
      </c>
      <c r="L11" s="60">
        <v>1062546</v>
      </c>
      <c r="M11" s="60">
        <v>934459</v>
      </c>
      <c r="N11" s="60">
        <v>2965693</v>
      </c>
      <c r="O11" s="60"/>
      <c r="P11" s="60"/>
      <c r="Q11" s="60"/>
      <c r="R11" s="60"/>
      <c r="S11" s="60"/>
      <c r="T11" s="60"/>
      <c r="U11" s="60"/>
      <c r="V11" s="60"/>
      <c r="W11" s="60">
        <v>6017176</v>
      </c>
      <c r="X11" s="60">
        <v>6382782</v>
      </c>
      <c r="Y11" s="60">
        <v>-365606</v>
      </c>
      <c r="Z11" s="140">
        <v>-5.73</v>
      </c>
      <c r="AA11" s="62">
        <v>12765564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-114732175</v>
      </c>
      <c r="D14" s="155"/>
      <c r="E14" s="59">
        <v>150395000</v>
      </c>
      <c r="F14" s="60">
        <v>150395000</v>
      </c>
      <c r="G14" s="60">
        <v>-5669392</v>
      </c>
      <c r="H14" s="60">
        <v>-11954119</v>
      </c>
      <c r="I14" s="60">
        <v>-8196860</v>
      </c>
      <c r="J14" s="60">
        <v>-25820371</v>
      </c>
      <c r="K14" s="60">
        <v>-8543164</v>
      </c>
      <c r="L14" s="60">
        <v>-14862309</v>
      </c>
      <c r="M14" s="60">
        <v>-9151276</v>
      </c>
      <c r="N14" s="60">
        <v>-32556749</v>
      </c>
      <c r="O14" s="60"/>
      <c r="P14" s="60"/>
      <c r="Q14" s="60"/>
      <c r="R14" s="60"/>
      <c r="S14" s="60"/>
      <c r="T14" s="60"/>
      <c r="U14" s="60"/>
      <c r="V14" s="60"/>
      <c r="W14" s="60">
        <v>-58377120</v>
      </c>
      <c r="X14" s="60">
        <v>74115000</v>
      </c>
      <c r="Y14" s="60">
        <v>-132492120</v>
      </c>
      <c r="Z14" s="140">
        <v>-178.77</v>
      </c>
      <c r="AA14" s="62">
        <v>150395000</v>
      </c>
    </row>
    <row r="15" spans="1:27" ht="12.75">
      <c r="A15" s="249" t="s">
        <v>40</v>
      </c>
      <c r="B15" s="182"/>
      <c r="C15" s="155">
        <v>-95000</v>
      </c>
      <c r="D15" s="155"/>
      <c r="E15" s="59">
        <v>30000</v>
      </c>
      <c r="F15" s="60">
        <v>30000</v>
      </c>
      <c r="G15" s="60"/>
      <c r="H15" s="60"/>
      <c r="I15" s="60">
        <v>-9016</v>
      </c>
      <c r="J15" s="60">
        <v>-9016</v>
      </c>
      <c r="K15" s="60">
        <v>-8500</v>
      </c>
      <c r="L15" s="60"/>
      <c r="M15" s="60">
        <v>-7016</v>
      </c>
      <c r="N15" s="60">
        <v>-15516</v>
      </c>
      <c r="O15" s="60"/>
      <c r="P15" s="60"/>
      <c r="Q15" s="60"/>
      <c r="R15" s="60"/>
      <c r="S15" s="60"/>
      <c r="T15" s="60"/>
      <c r="U15" s="60"/>
      <c r="V15" s="60"/>
      <c r="W15" s="60">
        <v>-24532</v>
      </c>
      <c r="X15" s="60">
        <v>15000</v>
      </c>
      <c r="Y15" s="60">
        <v>-39532</v>
      </c>
      <c r="Z15" s="140">
        <v>-263.55</v>
      </c>
      <c r="AA15" s="62">
        <v>30000</v>
      </c>
    </row>
    <row r="16" spans="1:27" ht="12.75">
      <c r="A16" s="249" t="s">
        <v>42</v>
      </c>
      <c r="B16" s="182"/>
      <c r="C16" s="155"/>
      <c r="D16" s="155"/>
      <c r="E16" s="59">
        <v>4330000</v>
      </c>
      <c r="F16" s="60">
        <v>4330000</v>
      </c>
      <c r="G16" s="60"/>
      <c r="H16" s="60"/>
      <c r="I16" s="60">
        <v>-609000</v>
      </c>
      <c r="J16" s="60">
        <v>-609000</v>
      </c>
      <c r="K16" s="60">
        <v>-378216</v>
      </c>
      <c r="L16" s="60">
        <v>-553948</v>
      </c>
      <c r="M16" s="60">
        <v>-582082</v>
      </c>
      <c r="N16" s="60">
        <v>-1514246</v>
      </c>
      <c r="O16" s="60"/>
      <c r="P16" s="60"/>
      <c r="Q16" s="60"/>
      <c r="R16" s="60"/>
      <c r="S16" s="60"/>
      <c r="T16" s="60"/>
      <c r="U16" s="60"/>
      <c r="V16" s="60"/>
      <c r="W16" s="60">
        <v>-2123246</v>
      </c>
      <c r="X16" s="60">
        <v>3247500</v>
      </c>
      <c r="Y16" s="60">
        <v>-5370746</v>
      </c>
      <c r="Z16" s="140">
        <v>-165.38</v>
      </c>
      <c r="AA16" s="62">
        <v>4330000</v>
      </c>
    </row>
    <row r="17" spans="1:27" ht="12.75">
      <c r="A17" s="250" t="s">
        <v>185</v>
      </c>
      <c r="B17" s="251"/>
      <c r="C17" s="168">
        <f aca="true" t="shared" si="0" ref="C17:Y17">SUM(C6:C16)</f>
        <v>63446786</v>
      </c>
      <c r="D17" s="168">
        <f t="shared" si="0"/>
        <v>0</v>
      </c>
      <c r="E17" s="72">
        <f t="shared" si="0"/>
        <v>344515769</v>
      </c>
      <c r="F17" s="73">
        <f t="shared" si="0"/>
        <v>344515769</v>
      </c>
      <c r="G17" s="73">
        <f t="shared" si="0"/>
        <v>60356121</v>
      </c>
      <c r="H17" s="73">
        <f t="shared" si="0"/>
        <v>-8558119</v>
      </c>
      <c r="I17" s="73">
        <f t="shared" si="0"/>
        <v>-7277265</v>
      </c>
      <c r="J17" s="73">
        <f t="shared" si="0"/>
        <v>44520737</v>
      </c>
      <c r="K17" s="73">
        <f t="shared" si="0"/>
        <v>-2200446</v>
      </c>
      <c r="L17" s="73">
        <f t="shared" si="0"/>
        <v>-37499932</v>
      </c>
      <c r="M17" s="73">
        <f t="shared" si="0"/>
        <v>46398157</v>
      </c>
      <c r="N17" s="73">
        <f t="shared" si="0"/>
        <v>6697779</v>
      </c>
      <c r="O17" s="73">
        <f t="shared" si="0"/>
        <v>0</v>
      </c>
      <c r="P17" s="73">
        <f t="shared" si="0"/>
        <v>0</v>
      </c>
      <c r="Q17" s="73">
        <f t="shared" si="0"/>
        <v>0</v>
      </c>
      <c r="R17" s="73">
        <f t="shared" si="0"/>
        <v>0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51218516</v>
      </c>
      <c r="X17" s="73">
        <f t="shared" si="0"/>
        <v>233358884</v>
      </c>
      <c r="Y17" s="73">
        <f t="shared" si="0"/>
        <v>-182140368</v>
      </c>
      <c r="Z17" s="170">
        <f>+IF(X17&lt;&gt;0,+(Y17/X17)*100,0)</f>
        <v>-78.05161083989415</v>
      </c>
      <c r="AA17" s="74">
        <f>SUM(AA6:AA16)</f>
        <v>344515769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>
        <v>449920</v>
      </c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>
        <v>22322886</v>
      </c>
      <c r="M24" s="60"/>
      <c r="N24" s="60">
        <v>22322886</v>
      </c>
      <c r="O24" s="60"/>
      <c r="P24" s="60"/>
      <c r="Q24" s="60"/>
      <c r="R24" s="60"/>
      <c r="S24" s="60"/>
      <c r="T24" s="60"/>
      <c r="U24" s="60"/>
      <c r="V24" s="60"/>
      <c r="W24" s="60">
        <v>22322886</v>
      </c>
      <c r="X24" s="60"/>
      <c r="Y24" s="60">
        <v>22322886</v>
      </c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51733351</v>
      </c>
      <c r="D26" s="155"/>
      <c r="E26" s="59">
        <v>71392044</v>
      </c>
      <c r="F26" s="60">
        <v>71392044</v>
      </c>
      <c r="G26" s="60"/>
      <c r="H26" s="60">
        <v>-5815000</v>
      </c>
      <c r="I26" s="60">
        <v>-1044000</v>
      </c>
      <c r="J26" s="60">
        <v>-6859000</v>
      </c>
      <c r="K26" s="60">
        <v>-720645</v>
      </c>
      <c r="L26" s="60">
        <v>-5263065</v>
      </c>
      <c r="M26" s="60">
        <v>-1165205</v>
      </c>
      <c r="N26" s="60">
        <v>-7148915</v>
      </c>
      <c r="O26" s="60"/>
      <c r="P26" s="60"/>
      <c r="Q26" s="60"/>
      <c r="R26" s="60"/>
      <c r="S26" s="60"/>
      <c r="T26" s="60"/>
      <c r="U26" s="60"/>
      <c r="V26" s="60"/>
      <c r="W26" s="60">
        <v>-14007915</v>
      </c>
      <c r="X26" s="60">
        <v>35696022</v>
      </c>
      <c r="Y26" s="60">
        <v>-49703937</v>
      </c>
      <c r="Z26" s="140">
        <v>-139.24</v>
      </c>
      <c r="AA26" s="62">
        <v>71392044</v>
      </c>
    </row>
    <row r="27" spans="1:27" ht="12.75">
      <c r="A27" s="250" t="s">
        <v>192</v>
      </c>
      <c r="B27" s="251"/>
      <c r="C27" s="168">
        <f aca="true" t="shared" si="1" ref="C27:Y27">SUM(C21:C26)</f>
        <v>52183271</v>
      </c>
      <c r="D27" s="168">
        <f>SUM(D21:D26)</f>
        <v>0</v>
      </c>
      <c r="E27" s="72">
        <f t="shared" si="1"/>
        <v>71392044</v>
      </c>
      <c r="F27" s="73">
        <f t="shared" si="1"/>
        <v>71392044</v>
      </c>
      <c r="G27" s="73">
        <f t="shared" si="1"/>
        <v>0</v>
      </c>
      <c r="H27" s="73">
        <f t="shared" si="1"/>
        <v>-5815000</v>
      </c>
      <c r="I27" s="73">
        <f t="shared" si="1"/>
        <v>-1044000</v>
      </c>
      <c r="J27" s="73">
        <f t="shared" si="1"/>
        <v>-6859000</v>
      </c>
      <c r="K27" s="73">
        <f t="shared" si="1"/>
        <v>-720645</v>
      </c>
      <c r="L27" s="73">
        <f t="shared" si="1"/>
        <v>17059821</v>
      </c>
      <c r="M27" s="73">
        <f t="shared" si="1"/>
        <v>-1165205</v>
      </c>
      <c r="N27" s="73">
        <f t="shared" si="1"/>
        <v>15173971</v>
      </c>
      <c r="O27" s="73">
        <f t="shared" si="1"/>
        <v>0</v>
      </c>
      <c r="P27" s="73">
        <f t="shared" si="1"/>
        <v>0</v>
      </c>
      <c r="Q27" s="73">
        <f t="shared" si="1"/>
        <v>0</v>
      </c>
      <c r="R27" s="73">
        <f t="shared" si="1"/>
        <v>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8314971</v>
      </c>
      <c r="X27" s="73">
        <f t="shared" si="1"/>
        <v>35696022</v>
      </c>
      <c r="Y27" s="73">
        <f t="shared" si="1"/>
        <v>-27381051</v>
      </c>
      <c r="Z27" s="170">
        <f>+IF(X27&lt;&gt;0,+(Y27/X27)*100,0)</f>
        <v>-76.70616910758291</v>
      </c>
      <c r="AA27" s="74">
        <f>SUM(AA21:AA26)</f>
        <v>71392044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>
        <v>373</v>
      </c>
      <c r="M33" s="60"/>
      <c r="N33" s="60">
        <v>373</v>
      </c>
      <c r="O33" s="159"/>
      <c r="P33" s="159"/>
      <c r="Q33" s="159"/>
      <c r="R33" s="60"/>
      <c r="S33" s="60"/>
      <c r="T33" s="60"/>
      <c r="U33" s="60"/>
      <c r="V33" s="159"/>
      <c r="W33" s="159">
        <v>373</v>
      </c>
      <c r="X33" s="159"/>
      <c r="Y33" s="60">
        <v>373</v>
      </c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50" t="s">
        <v>198</v>
      </c>
      <c r="B36" s="251"/>
      <c r="C36" s="168">
        <f aca="true" t="shared" si="2" ref="C36:Y36">SUM(C31:C35)</f>
        <v>0</v>
      </c>
      <c r="D36" s="168">
        <f>SUM(D31:D35)</f>
        <v>0</v>
      </c>
      <c r="E36" s="72">
        <f t="shared" si="2"/>
        <v>0</v>
      </c>
      <c r="F36" s="73">
        <f t="shared" si="2"/>
        <v>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373</v>
      </c>
      <c r="M36" s="73">
        <f t="shared" si="2"/>
        <v>0</v>
      </c>
      <c r="N36" s="73">
        <f t="shared" si="2"/>
        <v>373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373</v>
      </c>
      <c r="X36" s="73">
        <f t="shared" si="2"/>
        <v>0</v>
      </c>
      <c r="Y36" s="73">
        <f t="shared" si="2"/>
        <v>373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115630057</v>
      </c>
      <c r="D38" s="153">
        <f>+D17+D27+D36</f>
        <v>0</v>
      </c>
      <c r="E38" s="99">
        <f t="shared" si="3"/>
        <v>415907813</v>
      </c>
      <c r="F38" s="100">
        <f t="shared" si="3"/>
        <v>415907813</v>
      </c>
      <c r="G38" s="100">
        <f t="shared" si="3"/>
        <v>60356121</v>
      </c>
      <c r="H38" s="100">
        <f t="shared" si="3"/>
        <v>-14373119</v>
      </c>
      <c r="I38" s="100">
        <f t="shared" si="3"/>
        <v>-8321265</v>
      </c>
      <c r="J38" s="100">
        <f t="shared" si="3"/>
        <v>37661737</v>
      </c>
      <c r="K38" s="100">
        <f t="shared" si="3"/>
        <v>-2921091</v>
      </c>
      <c r="L38" s="100">
        <f t="shared" si="3"/>
        <v>-20439738</v>
      </c>
      <c r="M38" s="100">
        <f t="shared" si="3"/>
        <v>45232952</v>
      </c>
      <c r="N38" s="100">
        <f t="shared" si="3"/>
        <v>21872123</v>
      </c>
      <c r="O38" s="100">
        <f t="shared" si="3"/>
        <v>0</v>
      </c>
      <c r="P38" s="100">
        <f t="shared" si="3"/>
        <v>0</v>
      </c>
      <c r="Q38" s="100">
        <f t="shared" si="3"/>
        <v>0</v>
      </c>
      <c r="R38" s="100">
        <f t="shared" si="3"/>
        <v>0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59533860</v>
      </c>
      <c r="X38" s="100">
        <f t="shared" si="3"/>
        <v>269054906</v>
      </c>
      <c r="Y38" s="100">
        <f t="shared" si="3"/>
        <v>-209521046</v>
      </c>
      <c r="Z38" s="137">
        <f>+IF(X38&lt;&gt;0,+(Y38/X38)*100,0)</f>
        <v>-77.8729699134347</v>
      </c>
      <c r="AA38" s="102">
        <f>+AA17+AA27+AA36</f>
        <v>415907813</v>
      </c>
    </row>
    <row r="39" spans="1:27" ht="12.75">
      <c r="A39" s="249" t="s">
        <v>200</v>
      </c>
      <c r="B39" s="182"/>
      <c r="C39" s="153">
        <v>169217390</v>
      </c>
      <c r="D39" s="153"/>
      <c r="E39" s="99">
        <v>107334035</v>
      </c>
      <c r="F39" s="100">
        <v>107334035</v>
      </c>
      <c r="G39" s="100">
        <v>170855731</v>
      </c>
      <c r="H39" s="100">
        <v>231211852</v>
      </c>
      <c r="I39" s="100">
        <v>216838733</v>
      </c>
      <c r="J39" s="100">
        <v>170855731</v>
      </c>
      <c r="K39" s="100">
        <v>208517468</v>
      </c>
      <c r="L39" s="100">
        <v>205596377</v>
      </c>
      <c r="M39" s="100">
        <v>185156639</v>
      </c>
      <c r="N39" s="100">
        <v>208517468</v>
      </c>
      <c r="O39" s="100"/>
      <c r="P39" s="100"/>
      <c r="Q39" s="100"/>
      <c r="R39" s="100"/>
      <c r="S39" s="100"/>
      <c r="T39" s="100"/>
      <c r="U39" s="100"/>
      <c r="V39" s="100"/>
      <c r="W39" s="100">
        <v>170855731</v>
      </c>
      <c r="X39" s="100">
        <v>107334035</v>
      </c>
      <c r="Y39" s="100">
        <v>63521696</v>
      </c>
      <c r="Z39" s="137">
        <v>59.18</v>
      </c>
      <c r="AA39" s="102">
        <v>107334035</v>
      </c>
    </row>
    <row r="40" spans="1:27" ht="12.75">
      <c r="A40" s="269" t="s">
        <v>201</v>
      </c>
      <c r="B40" s="256"/>
      <c r="C40" s="257">
        <v>284847447</v>
      </c>
      <c r="D40" s="257"/>
      <c r="E40" s="258">
        <v>523241848</v>
      </c>
      <c r="F40" s="259">
        <v>523241848</v>
      </c>
      <c r="G40" s="259">
        <v>231211852</v>
      </c>
      <c r="H40" s="259">
        <v>216838733</v>
      </c>
      <c r="I40" s="259">
        <v>208517468</v>
      </c>
      <c r="J40" s="259">
        <v>208517468</v>
      </c>
      <c r="K40" s="259">
        <v>205596377</v>
      </c>
      <c r="L40" s="259">
        <v>185156639</v>
      </c>
      <c r="M40" s="259">
        <v>230389591</v>
      </c>
      <c r="N40" s="259">
        <v>230389591</v>
      </c>
      <c r="O40" s="259"/>
      <c r="P40" s="259"/>
      <c r="Q40" s="259"/>
      <c r="R40" s="259"/>
      <c r="S40" s="259"/>
      <c r="T40" s="259"/>
      <c r="U40" s="259"/>
      <c r="V40" s="259"/>
      <c r="W40" s="259">
        <v>230389591</v>
      </c>
      <c r="X40" s="259">
        <v>376388941</v>
      </c>
      <c r="Y40" s="259">
        <v>-145999350</v>
      </c>
      <c r="Z40" s="260">
        <v>-38.79</v>
      </c>
      <c r="AA40" s="261">
        <v>523241848</v>
      </c>
    </row>
    <row r="41" spans="1:27" ht="12.75">
      <c r="A41" s="118" t="s">
        <v>289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298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 t="s">
        <v>203</v>
      </c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204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205</v>
      </c>
      <c r="B5" s="136"/>
      <c r="C5" s="108">
        <f aca="true" t="shared" si="0" ref="C5:Y5">SUM(C11:C18)</f>
        <v>51733351</v>
      </c>
      <c r="D5" s="200">
        <f t="shared" si="0"/>
        <v>0</v>
      </c>
      <c r="E5" s="106">
        <f t="shared" si="0"/>
        <v>70892000</v>
      </c>
      <c r="F5" s="106">
        <f t="shared" si="0"/>
        <v>70892000</v>
      </c>
      <c r="G5" s="106">
        <f t="shared" si="0"/>
        <v>0</v>
      </c>
      <c r="H5" s="106">
        <f t="shared" si="0"/>
        <v>5814698</v>
      </c>
      <c r="I5" s="106">
        <f t="shared" si="0"/>
        <v>1044045</v>
      </c>
      <c r="J5" s="106">
        <f t="shared" si="0"/>
        <v>6858743</v>
      </c>
      <c r="K5" s="106">
        <f t="shared" si="0"/>
        <v>720645</v>
      </c>
      <c r="L5" s="106">
        <f t="shared" si="0"/>
        <v>5263065</v>
      </c>
      <c r="M5" s="106">
        <f t="shared" si="0"/>
        <v>1165205</v>
      </c>
      <c r="N5" s="106">
        <f t="shared" si="0"/>
        <v>7148915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14007658</v>
      </c>
      <c r="X5" s="106">
        <f t="shared" si="0"/>
        <v>35446001</v>
      </c>
      <c r="Y5" s="106">
        <f t="shared" si="0"/>
        <v>-21438343</v>
      </c>
      <c r="Z5" s="201">
        <f>+IF(X5&lt;&gt;0,+(Y5/X5)*100,0)</f>
        <v>-60.48169721599906</v>
      </c>
      <c r="AA5" s="199">
        <f>SUM(AA11:AA18)</f>
        <v>70892000</v>
      </c>
    </row>
    <row r="6" spans="1:27" ht="12.75">
      <c r="A6" s="291" t="s">
        <v>206</v>
      </c>
      <c r="B6" s="142"/>
      <c r="C6" s="62">
        <v>29366584</v>
      </c>
      <c r="D6" s="156"/>
      <c r="E6" s="60">
        <v>35525191</v>
      </c>
      <c r="F6" s="60">
        <v>35525191</v>
      </c>
      <c r="G6" s="60"/>
      <c r="H6" s="60">
        <v>3657467</v>
      </c>
      <c r="I6" s="60">
        <v>1026228</v>
      </c>
      <c r="J6" s="60">
        <v>4683695</v>
      </c>
      <c r="K6" s="60"/>
      <c r="L6" s="60"/>
      <c r="M6" s="60">
        <v>410995</v>
      </c>
      <c r="N6" s="60">
        <v>410995</v>
      </c>
      <c r="O6" s="60"/>
      <c r="P6" s="60"/>
      <c r="Q6" s="60"/>
      <c r="R6" s="60"/>
      <c r="S6" s="60"/>
      <c r="T6" s="60"/>
      <c r="U6" s="60"/>
      <c r="V6" s="60"/>
      <c r="W6" s="60">
        <v>5094690</v>
      </c>
      <c r="X6" s="60">
        <v>17762596</v>
      </c>
      <c r="Y6" s="60">
        <v>-12667906</v>
      </c>
      <c r="Z6" s="140">
        <v>-71.32</v>
      </c>
      <c r="AA6" s="155">
        <v>35525191</v>
      </c>
    </row>
    <row r="7" spans="1:27" ht="12.75">
      <c r="A7" s="291" t="s">
        <v>207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2.75">
      <c r="A8" s="291" t="s">
        <v>208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209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210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2.75">
      <c r="A11" s="292" t="s">
        <v>211</v>
      </c>
      <c r="B11" s="142"/>
      <c r="C11" s="293">
        <f aca="true" t="shared" si="1" ref="C11:Y11">SUM(C6:C10)</f>
        <v>29366584</v>
      </c>
      <c r="D11" s="294">
        <f t="shared" si="1"/>
        <v>0</v>
      </c>
      <c r="E11" s="295">
        <f t="shared" si="1"/>
        <v>35525191</v>
      </c>
      <c r="F11" s="295">
        <f t="shared" si="1"/>
        <v>35525191</v>
      </c>
      <c r="G11" s="295">
        <f t="shared" si="1"/>
        <v>0</v>
      </c>
      <c r="H11" s="295">
        <f t="shared" si="1"/>
        <v>3657467</v>
      </c>
      <c r="I11" s="295">
        <f t="shared" si="1"/>
        <v>1026228</v>
      </c>
      <c r="J11" s="295">
        <f t="shared" si="1"/>
        <v>4683695</v>
      </c>
      <c r="K11" s="295">
        <f t="shared" si="1"/>
        <v>0</v>
      </c>
      <c r="L11" s="295">
        <f t="shared" si="1"/>
        <v>0</v>
      </c>
      <c r="M11" s="295">
        <f t="shared" si="1"/>
        <v>410995</v>
      </c>
      <c r="N11" s="295">
        <f t="shared" si="1"/>
        <v>410995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5094690</v>
      </c>
      <c r="X11" s="295">
        <f t="shared" si="1"/>
        <v>17762596</v>
      </c>
      <c r="Y11" s="295">
        <f t="shared" si="1"/>
        <v>-12667906</v>
      </c>
      <c r="Z11" s="296">
        <f>+IF(X11&lt;&gt;0,+(Y11/X11)*100,0)</f>
        <v>-71.31787493224526</v>
      </c>
      <c r="AA11" s="297">
        <f>SUM(AA6:AA10)</f>
        <v>35525191</v>
      </c>
    </row>
    <row r="12" spans="1:27" ht="12.75">
      <c r="A12" s="298" t="s">
        <v>212</v>
      </c>
      <c r="B12" s="136"/>
      <c r="C12" s="62">
        <v>16071614</v>
      </c>
      <c r="D12" s="156"/>
      <c r="E12" s="60">
        <v>30346809</v>
      </c>
      <c r="F12" s="60">
        <v>30346809</v>
      </c>
      <c r="G12" s="60"/>
      <c r="H12" s="60">
        <v>670366</v>
      </c>
      <c r="I12" s="60"/>
      <c r="J12" s="60">
        <v>670366</v>
      </c>
      <c r="K12" s="60">
        <v>338400</v>
      </c>
      <c r="L12" s="60">
        <v>161800</v>
      </c>
      <c r="M12" s="60"/>
      <c r="N12" s="60">
        <v>500200</v>
      </c>
      <c r="O12" s="60"/>
      <c r="P12" s="60"/>
      <c r="Q12" s="60"/>
      <c r="R12" s="60"/>
      <c r="S12" s="60"/>
      <c r="T12" s="60"/>
      <c r="U12" s="60"/>
      <c r="V12" s="60"/>
      <c r="W12" s="60">
        <v>1170566</v>
      </c>
      <c r="X12" s="60">
        <v>15173405</v>
      </c>
      <c r="Y12" s="60">
        <v>-14002839</v>
      </c>
      <c r="Z12" s="140">
        <v>-92.29</v>
      </c>
      <c r="AA12" s="155">
        <v>30346809</v>
      </c>
    </row>
    <row r="13" spans="1:27" ht="12.75">
      <c r="A13" s="298" t="s">
        <v>213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214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215</v>
      </c>
      <c r="B15" s="136" t="s">
        <v>138</v>
      </c>
      <c r="C15" s="62">
        <v>5924909</v>
      </c>
      <c r="D15" s="156"/>
      <c r="E15" s="60">
        <v>5020000</v>
      </c>
      <c r="F15" s="60">
        <v>5020000</v>
      </c>
      <c r="G15" s="60"/>
      <c r="H15" s="60">
        <v>1486865</v>
      </c>
      <c r="I15" s="60">
        <v>17817</v>
      </c>
      <c r="J15" s="60">
        <v>1504682</v>
      </c>
      <c r="K15" s="60">
        <v>382245</v>
      </c>
      <c r="L15" s="60">
        <v>5101265</v>
      </c>
      <c r="M15" s="60">
        <v>754210</v>
      </c>
      <c r="N15" s="60">
        <v>6237720</v>
      </c>
      <c r="O15" s="60"/>
      <c r="P15" s="60"/>
      <c r="Q15" s="60"/>
      <c r="R15" s="60"/>
      <c r="S15" s="60"/>
      <c r="T15" s="60"/>
      <c r="U15" s="60"/>
      <c r="V15" s="60"/>
      <c r="W15" s="60">
        <v>7742402</v>
      </c>
      <c r="X15" s="60">
        <v>2510000</v>
      </c>
      <c r="Y15" s="60">
        <v>5232402</v>
      </c>
      <c r="Z15" s="140">
        <v>208.46</v>
      </c>
      <c r="AA15" s="155">
        <v>5020000</v>
      </c>
    </row>
    <row r="16" spans="1:27" ht="12.75">
      <c r="A16" s="299" t="s">
        <v>216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217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218</v>
      </c>
      <c r="B18" s="136"/>
      <c r="C18" s="84">
        <v>370244</v>
      </c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219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500000</v>
      </c>
      <c r="F20" s="100">
        <f t="shared" si="2"/>
        <v>500000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250000</v>
      </c>
      <c r="Y20" s="100">
        <f t="shared" si="2"/>
        <v>-250000</v>
      </c>
      <c r="Z20" s="137">
        <f>+IF(X20&lt;&gt;0,+(Y20/X20)*100,0)</f>
        <v>-100</v>
      </c>
      <c r="AA20" s="153">
        <f>SUM(AA26:AA33)</f>
        <v>500000</v>
      </c>
    </row>
    <row r="21" spans="1:27" ht="12.75">
      <c r="A21" s="291" t="s">
        <v>206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207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208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209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210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211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212</v>
      </c>
      <c r="B27" s="147"/>
      <c r="C27" s="62"/>
      <c r="D27" s="156"/>
      <c r="E27" s="60">
        <v>500000</v>
      </c>
      <c r="F27" s="60">
        <v>500000</v>
      </c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>
        <v>250000</v>
      </c>
      <c r="Y27" s="60">
        <v>-250000</v>
      </c>
      <c r="Z27" s="140">
        <v>-100</v>
      </c>
      <c r="AA27" s="155">
        <v>500000</v>
      </c>
    </row>
    <row r="28" spans="1:27" ht="12.75">
      <c r="A28" s="298" t="s">
        <v>213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214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215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216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217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218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220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206</v>
      </c>
      <c r="B36" s="142"/>
      <c r="C36" s="62">
        <f aca="true" t="shared" si="4" ref="C36:Y40">C6+C21</f>
        <v>29366584</v>
      </c>
      <c r="D36" s="156">
        <f t="shared" si="4"/>
        <v>0</v>
      </c>
      <c r="E36" s="60">
        <f t="shared" si="4"/>
        <v>35525191</v>
      </c>
      <c r="F36" s="60">
        <f t="shared" si="4"/>
        <v>35525191</v>
      </c>
      <c r="G36" s="60">
        <f t="shared" si="4"/>
        <v>0</v>
      </c>
      <c r="H36" s="60">
        <f t="shared" si="4"/>
        <v>3657467</v>
      </c>
      <c r="I36" s="60">
        <f t="shared" si="4"/>
        <v>1026228</v>
      </c>
      <c r="J36" s="60">
        <f t="shared" si="4"/>
        <v>4683695</v>
      </c>
      <c r="K36" s="60">
        <f t="shared" si="4"/>
        <v>0</v>
      </c>
      <c r="L36" s="60">
        <f t="shared" si="4"/>
        <v>0</v>
      </c>
      <c r="M36" s="60">
        <f t="shared" si="4"/>
        <v>410995</v>
      </c>
      <c r="N36" s="60">
        <f t="shared" si="4"/>
        <v>410995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5094690</v>
      </c>
      <c r="X36" s="60">
        <f t="shared" si="4"/>
        <v>17762596</v>
      </c>
      <c r="Y36" s="60">
        <f t="shared" si="4"/>
        <v>-12667906</v>
      </c>
      <c r="Z36" s="140">
        <f aca="true" t="shared" si="5" ref="Z36:Z49">+IF(X36&lt;&gt;0,+(Y36/X36)*100,0)</f>
        <v>-71.31787493224526</v>
      </c>
      <c r="AA36" s="155">
        <f>AA6+AA21</f>
        <v>35525191</v>
      </c>
    </row>
    <row r="37" spans="1:27" ht="12.75">
      <c r="A37" s="291" t="s">
        <v>207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2.75">
      <c r="A38" s="291" t="s">
        <v>208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2.75">
      <c r="A39" s="291" t="s">
        <v>209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210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2.75">
      <c r="A41" s="292" t="s">
        <v>211</v>
      </c>
      <c r="B41" s="142"/>
      <c r="C41" s="293">
        <f aca="true" t="shared" si="6" ref="C41:Y41">SUM(C36:C40)</f>
        <v>29366584</v>
      </c>
      <c r="D41" s="294">
        <f t="shared" si="6"/>
        <v>0</v>
      </c>
      <c r="E41" s="295">
        <f t="shared" si="6"/>
        <v>35525191</v>
      </c>
      <c r="F41" s="295">
        <f t="shared" si="6"/>
        <v>35525191</v>
      </c>
      <c r="G41" s="295">
        <f t="shared" si="6"/>
        <v>0</v>
      </c>
      <c r="H41" s="295">
        <f t="shared" si="6"/>
        <v>3657467</v>
      </c>
      <c r="I41" s="295">
        <f t="shared" si="6"/>
        <v>1026228</v>
      </c>
      <c r="J41" s="295">
        <f t="shared" si="6"/>
        <v>4683695</v>
      </c>
      <c r="K41" s="295">
        <f t="shared" si="6"/>
        <v>0</v>
      </c>
      <c r="L41" s="295">
        <f t="shared" si="6"/>
        <v>0</v>
      </c>
      <c r="M41" s="295">
        <f t="shared" si="6"/>
        <v>410995</v>
      </c>
      <c r="N41" s="295">
        <f t="shared" si="6"/>
        <v>410995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5094690</v>
      </c>
      <c r="X41" s="295">
        <f t="shared" si="6"/>
        <v>17762596</v>
      </c>
      <c r="Y41" s="295">
        <f t="shared" si="6"/>
        <v>-12667906</v>
      </c>
      <c r="Z41" s="296">
        <f t="shared" si="5"/>
        <v>-71.31787493224526</v>
      </c>
      <c r="AA41" s="297">
        <f>SUM(AA36:AA40)</f>
        <v>35525191</v>
      </c>
    </row>
    <row r="42" spans="1:27" ht="12.75">
      <c r="A42" s="298" t="s">
        <v>212</v>
      </c>
      <c r="B42" s="136"/>
      <c r="C42" s="95">
        <f aca="true" t="shared" si="7" ref="C42:Y48">C12+C27</f>
        <v>16071614</v>
      </c>
      <c r="D42" s="129">
        <f t="shared" si="7"/>
        <v>0</v>
      </c>
      <c r="E42" s="54">
        <f t="shared" si="7"/>
        <v>30846809</v>
      </c>
      <c r="F42" s="54">
        <f t="shared" si="7"/>
        <v>30846809</v>
      </c>
      <c r="G42" s="54">
        <f t="shared" si="7"/>
        <v>0</v>
      </c>
      <c r="H42" s="54">
        <f t="shared" si="7"/>
        <v>670366</v>
      </c>
      <c r="I42" s="54">
        <f t="shared" si="7"/>
        <v>0</v>
      </c>
      <c r="J42" s="54">
        <f t="shared" si="7"/>
        <v>670366</v>
      </c>
      <c r="K42" s="54">
        <f t="shared" si="7"/>
        <v>338400</v>
      </c>
      <c r="L42" s="54">
        <f t="shared" si="7"/>
        <v>161800</v>
      </c>
      <c r="M42" s="54">
        <f t="shared" si="7"/>
        <v>0</v>
      </c>
      <c r="N42" s="54">
        <f t="shared" si="7"/>
        <v>500200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1170566</v>
      </c>
      <c r="X42" s="54">
        <f t="shared" si="7"/>
        <v>15423405</v>
      </c>
      <c r="Y42" s="54">
        <f t="shared" si="7"/>
        <v>-14252839</v>
      </c>
      <c r="Z42" s="184">
        <f t="shared" si="5"/>
        <v>-92.41045670524764</v>
      </c>
      <c r="AA42" s="130">
        <f aca="true" t="shared" si="8" ref="AA42:AA48">AA12+AA27</f>
        <v>30846809</v>
      </c>
    </row>
    <row r="43" spans="1:27" ht="12.75">
      <c r="A43" s="298" t="s">
        <v>213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214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215</v>
      </c>
      <c r="B45" s="136" t="s">
        <v>138</v>
      </c>
      <c r="C45" s="95">
        <f t="shared" si="7"/>
        <v>5924909</v>
      </c>
      <c r="D45" s="129">
        <f t="shared" si="7"/>
        <v>0</v>
      </c>
      <c r="E45" s="54">
        <f t="shared" si="7"/>
        <v>5020000</v>
      </c>
      <c r="F45" s="54">
        <f t="shared" si="7"/>
        <v>5020000</v>
      </c>
      <c r="G45" s="54">
        <f t="shared" si="7"/>
        <v>0</v>
      </c>
      <c r="H45" s="54">
        <f t="shared" si="7"/>
        <v>1486865</v>
      </c>
      <c r="I45" s="54">
        <f t="shared" si="7"/>
        <v>17817</v>
      </c>
      <c r="J45" s="54">
        <f t="shared" si="7"/>
        <v>1504682</v>
      </c>
      <c r="K45" s="54">
        <f t="shared" si="7"/>
        <v>382245</v>
      </c>
      <c r="L45" s="54">
        <f t="shared" si="7"/>
        <v>5101265</v>
      </c>
      <c r="M45" s="54">
        <f t="shared" si="7"/>
        <v>754210</v>
      </c>
      <c r="N45" s="54">
        <f t="shared" si="7"/>
        <v>6237720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7742402</v>
      </c>
      <c r="X45" s="54">
        <f t="shared" si="7"/>
        <v>2510000</v>
      </c>
      <c r="Y45" s="54">
        <f t="shared" si="7"/>
        <v>5232402</v>
      </c>
      <c r="Z45" s="184">
        <f t="shared" si="5"/>
        <v>208.46223107569722</v>
      </c>
      <c r="AA45" s="130">
        <f t="shared" si="8"/>
        <v>5020000</v>
      </c>
    </row>
    <row r="46" spans="1:27" ht="12.75">
      <c r="A46" s="299" t="s">
        <v>216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217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218</v>
      </c>
      <c r="B48" s="136"/>
      <c r="C48" s="95">
        <f t="shared" si="7"/>
        <v>370244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221</v>
      </c>
      <c r="B49" s="149"/>
      <c r="C49" s="239">
        <f aca="true" t="shared" si="9" ref="C49:Y49">SUM(C41:C48)</f>
        <v>51733351</v>
      </c>
      <c r="D49" s="218">
        <f t="shared" si="9"/>
        <v>0</v>
      </c>
      <c r="E49" s="220">
        <f t="shared" si="9"/>
        <v>71392000</v>
      </c>
      <c r="F49" s="220">
        <f t="shared" si="9"/>
        <v>71392000</v>
      </c>
      <c r="G49" s="220">
        <f t="shared" si="9"/>
        <v>0</v>
      </c>
      <c r="H49" s="220">
        <f t="shared" si="9"/>
        <v>5814698</v>
      </c>
      <c r="I49" s="220">
        <f t="shared" si="9"/>
        <v>1044045</v>
      </c>
      <c r="J49" s="220">
        <f t="shared" si="9"/>
        <v>6858743</v>
      </c>
      <c r="K49" s="220">
        <f t="shared" si="9"/>
        <v>720645</v>
      </c>
      <c r="L49" s="220">
        <f t="shared" si="9"/>
        <v>5263065</v>
      </c>
      <c r="M49" s="220">
        <f t="shared" si="9"/>
        <v>1165205</v>
      </c>
      <c r="N49" s="220">
        <f t="shared" si="9"/>
        <v>7148915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14007658</v>
      </c>
      <c r="X49" s="220">
        <f t="shared" si="9"/>
        <v>35696001</v>
      </c>
      <c r="Y49" s="220">
        <f t="shared" si="9"/>
        <v>-21688343</v>
      </c>
      <c r="Z49" s="221">
        <f t="shared" si="5"/>
        <v>-60.758467033884266</v>
      </c>
      <c r="AA49" s="222">
        <f>SUM(AA41:AA48)</f>
        <v>71392000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222</v>
      </c>
      <c r="B51" s="136"/>
      <c r="C51" s="95">
        <f aca="true" t="shared" si="10" ref="C51:Y51">SUM(C57:C61)</f>
        <v>3591809</v>
      </c>
      <c r="D51" s="129">
        <f t="shared" si="10"/>
        <v>0</v>
      </c>
      <c r="E51" s="54">
        <f t="shared" si="10"/>
        <v>7903500</v>
      </c>
      <c r="F51" s="54">
        <f t="shared" si="10"/>
        <v>7903500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3951750</v>
      </c>
      <c r="Y51" s="54">
        <f t="shared" si="10"/>
        <v>-3951750</v>
      </c>
      <c r="Z51" s="184">
        <f>+IF(X51&lt;&gt;0,+(Y51/X51)*100,0)</f>
        <v>-100</v>
      </c>
      <c r="AA51" s="130">
        <f>SUM(AA57:AA61)</f>
        <v>7903500</v>
      </c>
    </row>
    <row r="52" spans="1:27" ht="12.75">
      <c r="A52" s="310" t="s">
        <v>206</v>
      </c>
      <c r="B52" s="142"/>
      <c r="C52" s="62">
        <v>3591809</v>
      </c>
      <c r="D52" s="156"/>
      <c r="E52" s="60">
        <v>5000000</v>
      </c>
      <c r="F52" s="60">
        <v>5000000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2500000</v>
      </c>
      <c r="Y52" s="60">
        <v>-2500000</v>
      </c>
      <c r="Z52" s="140">
        <v>-100</v>
      </c>
      <c r="AA52" s="155">
        <v>5000000</v>
      </c>
    </row>
    <row r="53" spans="1:27" ht="12.75">
      <c r="A53" s="310" t="s">
        <v>207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208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209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210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211</v>
      </c>
      <c r="B57" s="142"/>
      <c r="C57" s="293">
        <f aca="true" t="shared" si="11" ref="C57:Y57">SUM(C52:C56)</f>
        <v>3591809</v>
      </c>
      <c r="D57" s="294">
        <f t="shared" si="11"/>
        <v>0</v>
      </c>
      <c r="E57" s="295">
        <f t="shared" si="11"/>
        <v>5000000</v>
      </c>
      <c r="F57" s="295">
        <f t="shared" si="11"/>
        <v>5000000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2500000</v>
      </c>
      <c r="Y57" s="295">
        <f t="shared" si="11"/>
        <v>-2500000</v>
      </c>
      <c r="Z57" s="296">
        <f>+IF(X57&lt;&gt;0,+(Y57/X57)*100,0)</f>
        <v>-100</v>
      </c>
      <c r="AA57" s="297">
        <f>SUM(AA52:AA56)</f>
        <v>5000000</v>
      </c>
    </row>
    <row r="58" spans="1:27" ht="12.75">
      <c r="A58" s="311" t="s">
        <v>212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213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214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215</v>
      </c>
      <c r="B61" s="136" t="s">
        <v>223</v>
      </c>
      <c r="C61" s="62"/>
      <c r="D61" s="156"/>
      <c r="E61" s="60">
        <v>2903500</v>
      </c>
      <c r="F61" s="60">
        <v>2903500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1451750</v>
      </c>
      <c r="Y61" s="60">
        <v>-1451750</v>
      </c>
      <c r="Z61" s="140">
        <v>-100</v>
      </c>
      <c r="AA61" s="155">
        <v>2903500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224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225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2.75">
      <c r="A67" s="311" t="s">
        <v>226</v>
      </c>
      <c r="B67" s="316"/>
      <c r="C67" s="62"/>
      <c r="D67" s="156"/>
      <c r="E67" s="60"/>
      <c r="F67" s="60"/>
      <c r="G67" s="60">
        <v>94381</v>
      </c>
      <c r="H67" s="60">
        <v>620963</v>
      </c>
      <c r="I67" s="60">
        <v>279436</v>
      </c>
      <c r="J67" s="60">
        <v>994780</v>
      </c>
      <c r="K67" s="60">
        <v>124603</v>
      </c>
      <c r="L67" s="60">
        <v>2028821</v>
      </c>
      <c r="M67" s="60">
        <v>97350</v>
      </c>
      <c r="N67" s="60">
        <v>2250774</v>
      </c>
      <c r="O67" s="60"/>
      <c r="P67" s="60"/>
      <c r="Q67" s="60"/>
      <c r="R67" s="60"/>
      <c r="S67" s="60"/>
      <c r="T67" s="60"/>
      <c r="U67" s="60"/>
      <c r="V67" s="60"/>
      <c r="W67" s="60">
        <v>3245554</v>
      </c>
      <c r="X67" s="60"/>
      <c r="Y67" s="60">
        <v>3245554</v>
      </c>
      <c r="Z67" s="140"/>
      <c r="AA67" s="155"/>
    </row>
    <row r="68" spans="1:27" ht="12.75">
      <c r="A68" s="311" t="s">
        <v>43</v>
      </c>
      <c r="B68" s="316"/>
      <c r="C68" s="62"/>
      <c r="D68" s="156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2.75">
      <c r="A69" s="238" t="s">
        <v>227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0</v>
      </c>
      <c r="F69" s="220">
        <f t="shared" si="12"/>
        <v>0</v>
      </c>
      <c r="G69" s="220">
        <f t="shared" si="12"/>
        <v>94381</v>
      </c>
      <c r="H69" s="220">
        <f t="shared" si="12"/>
        <v>620963</v>
      </c>
      <c r="I69" s="220">
        <f t="shared" si="12"/>
        <v>279436</v>
      </c>
      <c r="J69" s="220">
        <f t="shared" si="12"/>
        <v>994780</v>
      </c>
      <c r="K69" s="220">
        <f t="shared" si="12"/>
        <v>124603</v>
      </c>
      <c r="L69" s="220">
        <f t="shared" si="12"/>
        <v>2028821</v>
      </c>
      <c r="M69" s="220">
        <f t="shared" si="12"/>
        <v>97350</v>
      </c>
      <c r="N69" s="220">
        <f t="shared" si="12"/>
        <v>2250774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3245554</v>
      </c>
      <c r="X69" s="220">
        <f t="shared" si="12"/>
        <v>0</v>
      </c>
      <c r="Y69" s="220">
        <f t="shared" si="12"/>
        <v>3245554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289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300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301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302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228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229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29366584</v>
      </c>
      <c r="D5" s="357">
        <f t="shared" si="0"/>
        <v>0</v>
      </c>
      <c r="E5" s="356">
        <f t="shared" si="0"/>
        <v>35525191</v>
      </c>
      <c r="F5" s="358">
        <f t="shared" si="0"/>
        <v>35525191</v>
      </c>
      <c r="G5" s="358">
        <f t="shared" si="0"/>
        <v>0</v>
      </c>
      <c r="H5" s="356">
        <f t="shared" si="0"/>
        <v>3657467</v>
      </c>
      <c r="I5" s="356">
        <f t="shared" si="0"/>
        <v>1026228</v>
      </c>
      <c r="J5" s="358">
        <f t="shared" si="0"/>
        <v>4683695</v>
      </c>
      <c r="K5" s="358">
        <f t="shared" si="0"/>
        <v>0</v>
      </c>
      <c r="L5" s="356">
        <f t="shared" si="0"/>
        <v>0</v>
      </c>
      <c r="M5" s="356">
        <f t="shared" si="0"/>
        <v>410995</v>
      </c>
      <c r="N5" s="358">
        <f t="shared" si="0"/>
        <v>410995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5094690</v>
      </c>
      <c r="X5" s="356">
        <f t="shared" si="0"/>
        <v>17762596</v>
      </c>
      <c r="Y5" s="358">
        <f t="shared" si="0"/>
        <v>-12667906</v>
      </c>
      <c r="Z5" s="359">
        <f>+IF(X5&lt;&gt;0,+(Y5/X5)*100,0)</f>
        <v>-71.31787493224526</v>
      </c>
      <c r="AA5" s="360">
        <f>+AA6+AA8+AA11+AA13+AA15</f>
        <v>35525191</v>
      </c>
    </row>
    <row r="6" spans="1:27" ht="12.75">
      <c r="A6" s="361" t="s">
        <v>206</v>
      </c>
      <c r="B6" s="142"/>
      <c r="C6" s="60">
        <f>+C7</f>
        <v>29366584</v>
      </c>
      <c r="D6" s="340">
        <f aca="true" t="shared" si="1" ref="D6:AA6">+D7</f>
        <v>0</v>
      </c>
      <c r="E6" s="60">
        <f t="shared" si="1"/>
        <v>35525191</v>
      </c>
      <c r="F6" s="59">
        <f t="shared" si="1"/>
        <v>35525191</v>
      </c>
      <c r="G6" s="59">
        <f t="shared" si="1"/>
        <v>0</v>
      </c>
      <c r="H6" s="60">
        <f t="shared" si="1"/>
        <v>3657467</v>
      </c>
      <c r="I6" s="60">
        <f t="shared" si="1"/>
        <v>1026228</v>
      </c>
      <c r="J6" s="59">
        <f t="shared" si="1"/>
        <v>4683695</v>
      </c>
      <c r="K6" s="59">
        <f t="shared" si="1"/>
        <v>0</v>
      </c>
      <c r="L6" s="60">
        <f t="shared" si="1"/>
        <v>0</v>
      </c>
      <c r="M6" s="60">
        <f t="shared" si="1"/>
        <v>410995</v>
      </c>
      <c r="N6" s="59">
        <f t="shared" si="1"/>
        <v>410995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5094690</v>
      </c>
      <c r="X6" s="60">
        <f t="shared" si="1"/>
        <v>17762596</v>
      </c>
      <c r="Y6" s="59">
        <f t="shared" si="1"/>
        <v>-12667906</v>
      </c>
      <c r="Z6" s="61">
        <f>+IF(X6&lt;&gt;0,+(Y6/X6)*100,0)</f>
        <v>-71.31787493224526</v>
      </c>
      <c r="AA6" s="62">
        <f t="shared" si="1"/>
        <v>35525191</v>
      </c>
    </row>
    <row r="7" spans="1:27" ht="12.75">
      <c r="A7" s="291" t="s">
        <v>230</v>
      </c>
      <c r="B7" s="142"/>
      <c r="C7" s="60">
        <v>29366584</v>
      </c>
      <c r="D7" s="340"/>
      <c r="E7" s="60">
        <v>35525191</v>
      </c>
      <c r="F7" s="59">
        <v>35525191</v>
      </c>
      <c r="G7" s="59"/>
      <c r="H7" s="60">
        <v>3657467</v>
      </c>
      <c r="I7" s="60">
        <v>1026228</v>
      </c>
      <c r="J7" s="59">
        <v>4683695</v>
      </c>
      <c r="K7" s="59"/>
      <c r="L7" s="60"/>
      <c r="M7" s="60">
        <v>410995</v>
      </c>
      <c r="N7" s="59">
        <v>410995</v>
      </c>
      <c r="O7" s="59"/>
      <c r="P7" s="60"/>
      <c r="Q7" s="60"/>
      <c r="R7" s="59"/>
      <c r="S7" s="59"/>
      <c r="T7" s="60"/>
      <c r="U7" s="60"/>
      <c r="V7" s="59"/>
      <c r="W7" s="59">
        <v>5094690</v>
      </c>
      <c r="X7" s="60">
        <v>17762596</v>
      </c>
      <c r="Y7" s="59">
        <v>-12667906</v>
      </c>
      <c r="Z7" s="61">
        <v>-71.32</v>
      </c>
      <c r="AA7" s="62">
        <v>35525191</v>
      </c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231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16071614</v>
      </c>
      <c r="D22" s="344">
        <f t="shared" si="6"/>
        <v>0</v>
      </c>
      <c r="E22" s="343">
        <f t="shared" si="6"/>
        <v>30346809</v>
      </c>
      <c r="F22" s="345">
        <f t="shared" si="6"/>
        <v>30346809</v>
      </c>
      <c r="G22" s="345">
        <f t="shared" si="6"/>
        <v>0</v>
      </c>
      <c r="H22" s="343">
        <f t="shared" si="6"/>
        <v>670366</v>
      </c>
      <c r="I22" s="343">
        <f t="shared" si="6"/>
        <v>0</v>
      </c>
      <c r="J22" s="345">
        <f t="shared" si="6"/>
        <v>670366</v>
      </c>
      <c r="K22" s="345">
        <f t="shared" si="6"/>
        <v>338400</v>
      </c>
      <c r="L22" s="343">
        <f t="shared" si="6"/>
        <v>161800</v>
      </c>
      <c r="M22" s="343">
        <f t="shared" si="6"/>
        <v>0</v>
      </c>
      <c r="N22" s="345">
        <f t="shared" si="6"/>
        <v>500200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1170566</v>
      </c>
      <c r="X22" s="343">
        <f t="shared" si="6"/>
        <v>15173405</v>
      </c>
      <c r="Y22" s="345">
        <f t="shared" si="6"/>
        <v>-14002839</v>
      </c>
      <c r="Z22" s="336">
        <f>+IF(X22&lt;&gt;0,+(Y22/X22)*100,0)</f>
        <v>-92.28540989975552</v>
      </c>
      <c r="AA22" s="350">
        <f>SUM(AA23:AA32)</f>
        <v>30346809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>
        <v>11444559</v>
      </c>
      <c r="F24" s="59">
        <v>11444559</v>
      </c>
      <c r="G24" s="59"/>
      <c r="H24" s="60">
        <v>670366</v>
      </c>
      <c r="I24" s="60"/>
      <c r="J24" s="59">
        <v>670366</v>
      </c>
      <c r="K24" s="59">
        <v>338400</v>
      </c>
      <c r="L24" s="60"/>
      <c r="M24" s="60"/>
      <c r="N24" s="59">
        <v>338400</v>
      </c>
      <c r="O24" s="59"/>
      <c r="P24" s="60"/>
      <c r="Q24" s="60"/>
      <c r="R24" s="59"/>
      <c r="S24" s="59"/>
      <c r="T24" s="60"/>
      <c r="U24" s="60"/>
      <c r="V24" s="59"/>
      <c r="W24" s="59">
        <v>1008766</v>
      </c>
      <c r="X24" s="60">
        <v>5722280</v>
      </c>
      <c r="Y24" s="59">
        <v>-4713514</v>
      </c>
      <c r="Z24" s="61">
        <v>-82.37</v>
      </c>
      <c r="AA24" s="62">
        <v>11444559</v>
      </c>
    </row>
    <row r="25" spans="1:27" ht="12.75">
      <c r="A25" s="361" t="s">
        <v>240</v>
      </c>
      <c r="B25" s="142"/>
      <c r="C25" s="60">
        <v>16071614</v>
      </c>
      <c r="D25" s="340"/>
      <c r="E25" s="60">
        <v>18902250</v>
      </c>
      <c r="F25" s="59">
        <v>18902250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9451125</v>
      </c>
      <c r="Y25" s="59">
        <v>-9451125</v>
      </c>
      <c r="Z25" s="61">
        <v>-100</v>
      </c>
      <c r="AA25" s="62">
        <v>18902250</v>
      </c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>
        <v>161800</v>
      </c>
      <c r="M29" s="60"/>
      <c r="N29" s="59">
        <v>161800</v>
      </c>
      <c r="O29" s="59"/>
      <c r="P29" s="60"/>
      <c r="Q29" s="60"/>
      <c r="R29" s="59"/>
      <c r="S29" s="59"/>
      <c r="T29" s="60"/>
      <c r="U29" s="60"/>
      <c r="V29" s="59"/>
      <c r="W29" s="59">
        <v>161800</v>
      </c>
      <c r="X29" s="60"/>
      <c r="Y29" s="59">
        <v>161800</v>
      </c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5924909</v>
      </c>
      <c r="D40" s="344">
        <f t="shared" si="9"/>
        <v>0</v>
      </c>
      <c r="E40" s="343">
        <f t="shared" si="9"/>
        <v>5020000</v>
      </c>
      <c r="F40" s="345">
        <f t="shared" si="9"/>
        <v>5020000</v>
      </c>
      <c r="G40" s="345">
        <f t="shared" si="9"/>
        <v>0</v>
      </c>
      <c r="H40" s="343">
        <f t="shared" si="9"/>
        <v>1486865</v>
      </c>
      <c r="I40" s="343">
        <f t="shared" si="9"/>
        <v>17817</v>
      </c>
      <c r="J40" s="345">
        <f t="shared" si="9"/>
        <v>1504682</v>
      </c>
      <c r="K40" s="345">
        <f t="shared" si="9"/>
        <v>382245</v>
      </c>
      <c r="L40" s="343">
        <f t="shared" si="9"/>
        <v>5101265</v>
      </c>
      <c r="M40" s="343">
        <f t="shared" si="9"/>
        <v>754210</v>
      </c>
      <c r="N40" s="345">
        <f t="shared" si="9"/>
        <v>6237720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7742402</v>
      </c>
      <c r="X40" s="343">
        <f t="shared" si="9"/>
        <v>2510000</v>
      </c>
      <c r="Y40" s="345">
        <f t="shared" si="9"/>
        <v>5232402</v>
      </c>
      <c r="Z40" s="336">
        <f>+IF(X40&lt;&gt;0,+(Y40/X40)*100,0)</f>
        <v>208.46223107569722</v>
      </c>
      <c r="AA40" s="350">
        <f>SUM(AA41:AA49)</f>
        <v>5020000</v>
      </c>
    </row>
    <row r="41" spans="1:27" ht="12.75">
      <c r="A41" s="361" t="s">
        <v>249</v>
      </c>
      <c r="B41" s="142"/>
      <c r="C41" s="362">
        <v>2840968</v>
      </c>
      <c r="D41" s="363"/>
      <c r="E41" s="362">
        <v>2200000</v>
      </c>
      <c r="F41" s="364">
        <v>2200000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1100000</v>
      </c>
      <c r="Y41" s="364">
        <v>-1100000</v>
      </c>
      <c r="Z41" s="365">
        <v>-100</v>
      </c>
      <c r="AA41" s="366">
        <v>2200000</v>
      </c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>
        <v>2118355</v>
      </c>
      <c r="D43" s="369"/>
      <c r="E43" s="305">
        <v>450000</v>
      </c>
      <c r="F43" s="370">
        <v>450000</v>
      </c>
      <c r="G43" s="370"/>
      <c r="H43" s="305">
        <v>1406645</v>
      </c>
      <c r="I43" s="305"/>
      <c r="J43" s="370">
        <v>1406645</v>
      </c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>
        <v>1406645</v>
      </c>
      <c r="X43" s="305">
        <v>225000</v>
      </c>
      <c r="Y43" s="370">
        <v>1181645</v>
      </c>
      <c r="Z43" s="371">
        <v>525.18</v>
      </c>
      <c r="AA43" s="303">
        <v>450000</v>
      </c>
    </row>
    <row r="44" spans="1:27" ht="12.75">
      <c r="A44" s="361" t="s">
        <v>252</v>
      </c>
      <c r="B44" s="136"/>
      <c r="C44" s="60">
        <v>185672</v>
      </c>
      <c r="D44" s="368"/>
      <c r="E44" s="54">
        <v>100000</v>
      </c>
      <c r="F44" s="53">
        <v>100000</v>
      </c>
      <c r="G44" s="53"/>
      <c r="H44" s="54">
        <v>73700</v>
      </c>
      <c r="I44" s="54">
        <v>17817</v>
      </c>
      <c r="J44" s="53">
        <v>91517</v>
      </c>
      <c r="K44" s="53"/>
      <c r="L44" s="54"/>
      <c r="M44" s="54">
        <v>28350</v>
      </c>
      <c r="N44" s="53">
        <v>28350</v>
      </c>
      <c r="O44" s="53"/>
      <c r="P44" s="54"/>
      <c r="Q44" s="54"/>
      <c r="R44" s="53"/>
      <c r="S44" s="53"/>
      <c r="T44" s="54"/>
      <c r="U44" s="54"/>
      <c r="V44" s="53"/>
      <c r="W44" s="53">
        <v>119867</v>
      </c>
      <c r="X44" s="54">
        <v>50000</v>
      </c>
      <c r="Y44" s="53">
        <v>69867</v>
      </c>
      <c r="Z44" s="94">
        <v>139.73</v>
      </c>
      <c r="AA44" s="95">
        <v>100000</v>
      </c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>
        <v>400000</v>
      </c>
      <c r="F48" s="53">
        <v>400000</v>
      </c>
      <c r="G48" s="53"/>
      <c r="H48" s="54"/>
      <c r="I48" s="54"/>
      <c r="J48" s="53"/>
      <c r="K48" s="53">
        <v>366159</v>
      </c>
      <c r="L48" s="54"/>
      <c r="M48" s="54">
        <v>610780</v>
      </c>
      <c r="N48" s="53">
        <v>976939</v>
      </c>
      <c r="O48" s="53"/>
      <c r="P48" s="54"/>
      <c r="Q48" s="54"/>
      <c r="R48" s="53"/>
      <c r="S48" s="53"/>
      <c r="T48" s="54"/>
      <c r="U48" s="54"/>
      <c r="V48" s="53"/>
      <c r="W48" s="53">
        <v>976939</v>
      </c>
      <c r="X48" s="54">
        <v>200000</v>
      </c>
      <c r="Y48" s="53">
        <v>776939</v>
      </c>
      <c r="Z48" s="94">
        <v>388.47</v>
      </c>
      <c r="AA48" s="95">
        <v>400000</v>
      </c>
    </row>
    <row r="49" spans="1:27" ht="12.75">
      <c r="A49" s="361" t="s">
        <v>93</v>
      </c>
      <c r="B49" s="136"/>
      <c r="C49" s="54">
        <v>779914</v>
      </c>
      <c r="D49" s="368"/>
      <c r="E49" s="54">
        <v>1870000</v>
      </c>
      <c r="F49" s="53">
        <v>1870000</v>
      </c>
      <c r="G49" s="53"/>
      <c r="H49" s="54">
        <v>6520</v>
      </c>
      <c r="I49" s="54"/>
      <c r="J49" s="53">
        <v>6520</v>
      </c>
      <c r="K49" s="53">
        <v>16086</v>
      </c>
      <c r="L49" s="54">
        <v>5101265</v>
      </c>
      <c r="M49" s="54">
        <v>115080</v>
      </c>
      <c r="N49" s="53">
        <v>5232431</v>
      </c>
      <c r="O49" s="53"/>
      <c r="P49" s="54"/>
      <c r="Q49" s="54"/>
      <c r="R49" s="53"/>
      <c r="S49" s="53"/>
      <c r="T49" s="54"/>
      <c r="U49" s="54"/>
      <c r="V49" s="53"/>
      <c r="W49" s="53">
        <v>5238951</v>
      </c>
      <c r="X49" s="54">
        <v>935000</v>
      </c>
      <c r="Y49" s="53">
        <v>4303951</v>
      </c>
      <c r="Z49" s="94">
        <v>460.32</v>
      </c>
      <c r="AA49" s="95">
        <v>1870000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370244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>
        <v>370244</v>
      </c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259</v>
      </c>
      <c r="B60" s="149" t="s">
        <v>72</v>
      </c>
      <c r="C60" s="219">
        <f aca="true" t="shared" si="14" ref="C60:Y60">+C57+C54+C51+C40+C37+C34+C22+C5</f>
        <v>51733351</v>
      </c>
      <c r="D60" s="346">
        <f t="shared" si="14"/>
        <v>0</v>
      </c>
      <c r="E60" s="219">
        <f t="shared" si="14"/>
        <v>70892000</v>
      </c>
      <c r="F60" s="264">
        <f t="shared" si="14"/>
        <v>70892000</v>
      </c>
      <c r="G60" s="264">
        <f t="shared" si="14"/>
        <v>0</v>
      </c>
      <c r="H60" s="219">
        <f t="shared" si="14"/>
        <v>5814698</v>
      </c>
      <c r="I60" s="219">
        <f t="shared" si="14"/>
        <v>1044045</v>
      </c>
      <c r="J60" s="264">
        <f t="shared" si="14"/>
        <v>6858743</v>
      </c>
      <c r="K60" s="264">
        <f t="shared" si="14"/>
        <v>720645</v>
      </c>
      <c r="L60" s="219">
        <f t="shared" si="14"/>
        <v>5263065</v>
      </c>
      <c r="M60" s="219">
        <f t="shared" si="14"/>
        <v>1165205</v>
      </c>
      <c r="N60" s="264">
        <f t="shared" si="14"/>
        <v>7148915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14007658</v>
      </c>
      <c r="X60" s="219">
        <f t="shared" si="14"/>
        <v>35446001</v>
      </c>
      <c r="Y60" s="264">
        <f t="shared" si="14"/>
        <v>-21438343</v>
      </c>
      <c r="Z60" s="337">
        <f>+IF(X60&lt;&gt;0,+(Y60/X60)*100,0)</f>
        <v>-60.48169721599906</v>
      </c>
      <c r="AA60" s="232">
        <f>+AA57+AA54+AA51+AA40+AA37+AA34+AA22+AA5</f>
        <v>70892000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264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265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230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231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500000</v>
      </c>
      <c r="F22" s="345">
        <f t="shared" si="6"/>
        <v>500000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250000</v>
      </c>
      <c r="Y22" s="345">
        <f t="shared" si="6"/>
        <v>-250000</v>
      </c>
      <c r="Z22" s="336">
        <f>+IF(X22&lt;&gt;0,+(Y22/X22)*100,0)</f>
        <v>-100</v>
      </c>
      <c r="AA22" s="350">
        <f>SUM(AA23:AA32)</f>
        <v>500000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>
        <v>500000</v>
      </c>
      <c r="F24" s="59">
        <v>500000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250000</v>
      </c>
      <c r="Y24" s="59">
        <v>-250000</v>
      </c>
      <c r="Z24" s="61">
        <v>-100</v>
      </c>
      <c r="AA24" s="62">
        <v>500000</v>
      </c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249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252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266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500000</v>
      </c>
      <c r="F60" s="264">
        <f t="shared" si="14"/>
        <v>500000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250000</v>
      </c>
      <c r="Y60" s="264">
        <f t="shared" si="14"/>
        <v>-250000</v>
      </c>
      <c r="Z60" s="337">
        <f>+IF(X60&lt;&gt;0,+(Y60/X60)*100,0)</f>
        <v>-100</v>
      </c>
      <c r="AA60" s="232">
        <f>+AA57+AA54+AA51+AA40+AA37+AA34+AA22+AA5</f>
        <v>500000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2019-01-31T13:33:42Z</dcterms:created>
  <dcterms:modified xsi:type="dcterms:W3CDTF">2019-01-31T13:33:45Z</dcterms:modified>
  <cp:category/>
  <cp:version/>
  <cp:contentType/>
  <cp:contentStatus/>
</cp:coreProperties>
</file>