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<sst xmlns="http://schemas.openxmlformats.org/spreadsheetml/2006/main" count="859" uniqueCount="304">
  <si>
    <t>Kwazulu-Natal: uMuziwabantu(KZN214) - Table C1 Schedule Quarterly Budget Statement Summary for 2nd Quarter ended 31 December 2018 (Figures Finalised as at 2019/01/30)</t>
  </si>
  <si>
    <t>Description</t>
  </si>
  <si>
    <t>2017/18</t>
  </si>
  <si>
    <t>2018/19</t>
  </si>
  <si>
    <t>Budget year 2018/19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</si>
  <si>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</si>
  <si>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</si>
  <si>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</si>
  <si>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</si>
  <si>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</si>
  <si>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</si>
  <si>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</si>
  <si>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</si>
  <si>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</si>
  <si>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</si>
  <si>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</si>
  <si>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</si>
  <si>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</si>
  <si>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</si>
  <si>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</si>
  <si>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</si>
  <si>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</si>
  <si>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</si>
  <si>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</si>
  <si>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</si>
  <si>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</si>
  <si>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</si>
  <si>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</si>
  <si>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</si>
  <si>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</si>
  <si>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</si>
  <si>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</si>
  <si>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</si>
  <si>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</si>
  <si>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</si>
  <si>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</si>
  <si>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</si>
  <si>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</si>
  <si>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</si>
  <si>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</si>
  <si>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</si>
  <si>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</si>
  <si>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</si>
  <si>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</si>
  <si>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</si>
  <si>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</si>
  <si>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</si>
  <si>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</si>
  <si>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</si>
  <si>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</si>
  <si>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</si>
  <si>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</si>
  <si>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</si>
  <si>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</si>
  <si>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</si>
  <si>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</si>
  <si>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</si>
  <si>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</si>
  <si>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</si>
  <si>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</si>
  <si>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</si>
  <si>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</si>
  <si>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</si>
  <si>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</si>
  <si>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</si>
  <si>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</si>
  <si>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</si>
  <si>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</si>
  <si>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</si>
  <si>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</si>
  <si>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uMuziwabantu(KZN214) - Table C2 Quarterly Budget Statement - Financial Performance (standard classification) for 2nd Quarter ended 31 December 2018 (Figures Finalised as at 2019/01/30)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</si>
  <si>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</si>
  <si>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</si>
  <si>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</si>
  <si>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</si>
  <si>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</si>
  <si>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</si>
  <si>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</si>
  <si>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</si>
  <si>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</si>
  <si>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</si>
  <si>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</si>
  <si>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</si>
  <si>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</si>
  <si>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</si>
  <si>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</si>
  <si>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</si>
  <si>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</si>
  <si>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</si>
  <si>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</si>
  <si>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</si>
  <si>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</si>
  <si>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</si>
  <si>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</si>
  <si>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</si>
  <si>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</si>
  <si>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</si>
  <si>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</si>
  <si>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</si>
  <si>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</si>
  <si>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uMuziwabantu(KZN214) - Table C4 Quarterly Budget Statement - Financial Performance (rev and expend) ( All ) for 2nd Quarter ended 31 December 2018 (Figures Finalised as at 2019/01/30)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</si>
  <si>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</si>
  <si>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</si>
  <si>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</si>
  <si>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</si>
  <si>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</si>
  <si>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</si>
  <si>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</si>
  <si>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</si>
  <si>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</si>
  <si>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</si>
  <si>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</si>
  <si>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</si>
  <si>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</si>
  <si>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</si>
  <si>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</si>
  <si>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</si>
  <si>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</si>
  <si>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</si>
  <si>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</si>
  <si>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</si>
  <si>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</si>
  <si>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</si>
  <si>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</si>
  <si>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</si>
  <si>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</si>
  <si>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</si>
  <si>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</si>
  <si>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</si>
  <si>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uMuziwabantu(KZN214) - Table C5 Quarterly Budget Statement - Capital Expenditure by Standard Classification and Funding for 2nd Quarter ended 31 December 2018 (Figures Finalised as at 2019/01/30)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</si>
  <si>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</si>
  <si>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</si>
  <si>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</si>
  <si>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</si>
  <si>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</si>
  <si>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</si>
  <si>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</si>
  <si>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</si>
  <si>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</si>
  <si>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</si>
  <si>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uMuziwabantu(KZN214) - Table C6 Quarterly Budget Statement - Financial Position for 2nd Quarter ended 31 December 2018 (Figures Finalised as at 2019/01/30)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</si>
  <si>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</si>
  <si>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</si>
  <si>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</si>
  <si>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</si>
  <si>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</si>
  <si>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</si>
  <si>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</si>
  <si>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</si>
  <si>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</si>
  <si>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</si>
  <si>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</si>
  <si>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</si>
  <si>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</si>
  <si>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</si>
  <si>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</si>
  <si>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</si>
  <si>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</si>
  <si>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</si>
  <si>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</si>
  <si>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</si>
  <si>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</si>
  <si>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</si>
  <si>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</si>
  <si>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</si>
  <si>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</si>
  <si>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</si>
  <si>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</si>
  <si>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</si>
  <si>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</si>
  <si>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</si>
  <si>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</si>
  <si>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</si>
  <si>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</si>
  <si>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uMuziwabantu(KZN214) - Table C7 Quarterly Budget Statement - Cash Flows for 2nd Quarter ended 31 December 2018 (Figures Finalised as at 2019/01/30)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</si>
  <si>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</si>
  <si>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</si>
  <si>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</si>
  <si>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</si>
  <si>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</si>
  <si>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</si>
  <si>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</si>
  <si>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</si>
  <si>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</si>
  <si>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</si>
  <si>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</si>
  <si>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</si>
  <si>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</si>
  <si>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</si>
  <si>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</si>
  <si>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</si>
  <si>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</si>
  <si>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</si>
  <si>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</si>
  <si>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</si>
  <si>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</si>
  <si>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</si>
  <si>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</si>
  <si>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</si>
  <si>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</si>
  <si>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</si>
  <si>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</si>
  <si>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uMuziwabantu(KZN214) - Table C9 Quarterly Budget Statement - Capital Expenditure by Asset Clas ( All ) for 2nd Quarter ended 31 December 2018 (Figures Finalised as at 2019/01/30)</t>
  </si>
  <si>
    <t>N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</si>
  <si>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</si>
  <si>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</si>
  <si>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</si>
  <si>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</si>
  <si>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</si>
  <si>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</si>
  <si>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</si>
  <si>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</si>
  <si>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</si>
  <si>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</si>
  <si>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</si>
  <si>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</si>
  <si>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</si>
  <si>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</si>
  <si>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</si>
  <si>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</si>
  <si>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</si>
  <si>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</si>
  <si>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</si>
  <si>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</si>
  <si>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</si>
  <si>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</si>
  <si>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</si>
  <si>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</si>
  <si>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uMuziwabantu(KZN214) - Table SC13a Quarterly Budget Statement - Capital Expenditure on New Assets by Asset Class ( All ) for 2nd Quarter ended 31 December 2018 (Figures Finalised as at 2019/01/30)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</si>
  <si>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</si>
  <si>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</si>
  <si>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</si>
  <si>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</si>
  <si>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</si>
  <si>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</si>
  <si>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</si>
  <si>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</si>
  <si>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</si>
  <si>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</si>
  <si>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</si>
  <si>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</si>
  <si>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</si>
  <si>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</si>
  <si>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</si>
  <si>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</si>
  <si>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</si>
  <si>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</si>
  <si>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</si>
  <si>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</si>
  <si>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</si>
  <si>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</si>
  <si>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</si>
  <si>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</si>
  <si>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</si>
  <si>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</si>
  <si>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</si>
  <si>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</si>
  <si>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</si>
  <si>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</si>
  <si>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</si>
  <si>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</si>
  <si>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</si>
  <si>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</si>
  <si>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</si>
  <si>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uMuziwabantu(KZN214) - Table SC13B Quarterly Budget Statement - Capital Expenditure on Renewal of existing assets by Asset Class ( All ) for 2nd Quarter ended 31 December 2018 (Figures Finalised as at 2019/01/30)</t>
  </si>
  <si>
    <t>Capital Expenditure on Renewal of Existing Assets by Asset Class/Sub-class</t>
  </si>
  <si>
    <t>Total Capital Expenditure on Renewal of Existing Assets</t>
  </si>
  <si>
    <t>Kwazulu-Natal: uMuziwabantu(KZN214) - Table SC13C Quarterly Budget Statement - Repairs and Maintenance Expenditure by Asset Class ( All ) for 2nd Quarter ended 31 December 2018 (Figures Finalised as at 2019/01/30)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</si>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</sst>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31350687</v>
      </c>
      <c r="C5" s="19">
        <v>0</v>
      </c>
      <c r="D5" s="59">
        <v>24904489</v>
      </c>
      <c r="E5" s="60">
        <v>24904489</v>
      </c>
      <c r="F5" s="60">
        <v>13183663</v>
      </c>
      <c r="G5" s="60">
        <v>1331101</v>
      </c>
      <c r="H5" s="60">
        <v>1245158</v>
      </c>
      <c r="I5" s="60">
        <v>15759922</v>
      </c>
      <c r="J5" s="60">
        <v>1223150</v>
      </c>
      <c r="K5" s="60">
        <v>1026609</v>
      </c>
      <c r="L5" s="60">
        <v>1258129</v>
      </c>
      <c r="M5" s="60">
        <v>3507888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19267810</v>
      </c>
      <c r="W5" s="60">
        <v>12431724</v>
      </c>
      <c r="X5" s="60">
        <v>6836086</v>
      </c>
      <c r="Y5" s="61">
        <v>54.99</v>
      </c>
      <c r="Z5" s="62">
        <v>24904489</v>
      </c>
    </row>
    <row r="6" spans="1:26" ht="12.75">
      <c r="A6" s="58" t="s">
        <v>32</v>
      </c>
      <c r="B6" s="19">
        <v>32999550</v>
      </c>
      <c r="C6" s="19">
        <v>0</v>
      </c>
      <c r="D6" s="59">
        <v>38444399</v>
      </c>
      <c r="E6" s="60">
        <v>38444399</v>
      </c>
      <c r="F6" s="60">
        <v>2501257</v>
      </c>
      <c r="G6" s="60">
        <v>2786310</v>
      </c>
      <c r="H6" s="60">
        <v>1119460</v>
      </c>
      <c r="I6" s="60">
        <v>6407027</v>
      </c>
      <c r="J6" s="60">
        <v>2785281</v>
      </c>
      <c r="K6" s="60">
        <v>3068015</v>
      </c>
      <c r="L6" s="60">
        <v>2506932</v>
      </c>
      <c r="M6" s="60">
        <v>8360228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14767255</v>
      </c>
      <c r="W6" s="60">
        <v>19267920</v>
      </c>
      <c r="X6" s="60">
        <v>-4500665</v>
      </c>
      <c r="Y6" s="61">
        <v>-23.36</v>
      </c>
      <c r="Z6" s="62">
        <v>38444399</v>
      </c>
    </row>
    <row r="7" spans="1:26" ht="12.75">
      <c r="A7" s="58" t="s">
        <v>33</v>
      </c>
      <c r="B7" s="19">
        <v>11273396</v>
      </c>
      <c r="C7" s="19">
        <v>0</v>
      </c>
      <c r="D7" s="59">
        <v>9915137</v>
      </c>
      <c r="E7" s="60">
        <v>9915137</v>
      </c>
      <c r="F7" s="60">
        <v>477963</v>
      </c>
      <c r="G7" s="60">
        <v>922982</v>
      </c>
      <c r="H7" s="60">
        <v>1775080</v>
      </c>
      <c r="I7" s="60">
        <v>3176025</v>
      </c>
      <c r="J7" s="60">
        <v>1107446</v>
      </c>
      <c r="K7" s="60">
        <v>1012194</v>
      </c>
      <c r="L7" s="60">
        <v>1281827</v>
      </c>
      <c r="M7" s="60">
        <v>3401467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6577492</v>
      </c>
      <c r="W7" s="60">
        <v>4957566</v>
      </c>
      <c r="X7" s="60">
        <v>1619926</v>
      </c>
      <c r="Y7" s="61">
        <v>32.68</v>
      </c>
      <c r="Z7" s="62">
        <v>9915137</v>
      </c>
    </row>
    <row r="8" spans="1:26" ht="12.75">
      <c r="A8" s="58" t="s">
        <v>34</v>
      </c>
      <c r="B8" s="19">
        <v>86094031</v>
      </c>
      <c r="C8" s="19">
        <v>0</v>
      </c>
      <c r="D8" s="59">
        <v>98239000</v>
      </c>
      <c r="E8" s="60">
        <v>98239000</v>
      </c>
      <c r="F8" s="60">
        <v>0</v>
      </c>
      <c r="G8" s="60">
        <v>176826</v>
      </c>
      <c r="H8" s="60">
        <v>35596155</v>
      </c>
      <c r="I8" s="60">
        <v>35772981</v>
      </c>
      <c r="J8" s="60">
        <v>330910</v>
      </c>
      <c r="K8" s="60">
        <v>0</v>
      </c>
      <c r="L8" s="60">
        <v>26005707</v>
      </c>
      <c r="M8" s="60">
        <v>26336617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62109598</v>
      </c>
      <c r="W8" s="60">
        <v>48402498</v>
      </c>
      <c r="X8" s="60">
        <v>13707100</v>
      </c>
      <c r="Y8" s="61">
        <v>28.32</v>
      </c>
      <c r="Z8" s="62">
        <v>98239000</v>
      </c>
    </row>
    <row r="9" spans="1:26" ht="12.75">
      <c r="A9" s="58" t="s">
        <v>35</v>
      </c>
      <c r="B9" s="19">
        <v>10685949</v>
      </c>
      <c r="C9" s="19">
        <v>0</v>
      </c>
      <c r="D9" s="59">
        <v>5519644</v>
      </c>
      <c r="E9" s="60">
        <v>5519644</v>
      </c>
      <c r="F9" s="60">
        <v>245893</v>
      </c>
      <c r="G9" s="60">
        <v>230530</v>
      </c>
      <c r="H9" s="60">
        <v>199436</v>
      </c>
      <c r="I9" s="60">
        <v>675859</v>
      </c>
      <c r="J9" s="60">
        <v>270849</v>
      </c>
      <c r="K9" s="60">
        <v>252542</v>
      </c>
      <c r="L9" s="60">
        <v>229116</v>
      </c>
      <c r="M9" s="60">
        <v>752507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1428366</v>
      </c>
      <c r="W9" s="60">
        <v>14279952</v>
      </c>
      <c r="X9" s="60">
        <v>-12851586</v>
      </c>
      <c r="Y9" s="61">
        <v>-90</v>
      </c>
      <c r="Z9" s="62">
        <v>5519644</v>
      </c>
    </row>
    <row r="10" spans="1:26" ht="22.5">
      <c r="A10" s="63" t="s">
        <v>279</v>
      </c>
      <c r="B10" s="64">
        <f>SUM(B5:B9)</f>
        <v>172403613</v>
      </c>
      <c r="C10" s="64">
        <f>SUM(C5:C9)</f>
        <v>0</v>
      </c>
      <c r="D10" s="65">
        <f aca="true" t="shared" si="0" ref="D10:Z10">SUM(D5:D9)</f>
        <v>177022669</v>
      </c>
      <c r="E10" s="66">
        <f t="shared" si="0"/>
        <v>177022669</v>
      </c>
      <c r="F10" s="66">
        <f t="shared" si="0"/>
        <v>16408776</v>
      </c>
      <c r="G10" s="66">
        <f t="shared" si="0"/>
        <v>5447749</v>
      </c>
      <c r="H10" s="66">
        <f t="shared" si="0"/>
        <v>39935289</v>
      </c>
      <c r="I10" s="66">
        <f t="shared" si="0"/>
        <v>61791814</v>
      </c>
      <c r="J10" s="66">
        <f t="shared" si="0"/>
        <v>5717636</v>
      </c>
      <c r="K10" s="66">
        <f t="shared" si="0"/>
        <v>5359360</v>
      </c>
      <c r="L10" s="66">
        <f t="shared" si="0"/>
        <v>31281711</v>
      </c>
      <c r="M10" s="66">
        <f t="shared" si="0"/>
        <v>42358707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104150521</v>
      </c>
      <c r="W10" s="66">
        <f t="shared" si="0"/>
        <v>99339660</v>
      </c>
      <c r="X10" s="66">
        <f t="shared" si="0"/>
        <v>4810861</v>
      </c>
      <c r="Y10" s="67">
        <f>+IF(W10&lt;&gt;0,(X10/W10)*100,0)</f>
        <v>4.842840211049645</v>
      </c>
      <c r="Z10" s="68">
        <f t="shared" si="0"/>
        <v>177022669</v>
      </c>
    </row>
    <row r="11" spans="1:26" ht="12.75">
      <c r="A11" s="58" t="s">
        <v>37</v>
      </c>
      <c r="B11" s="19">
        <v>49767128</v>
      </c>
      <c r="C11" s="19">
        <v>0</v>
      </c>
      <c r="D11" s="59">
        <v>62851914</v>
      </c>
      <c r="E11" s="60">
        <v>62851914</v>
      </c>
      <c r="F11" s="60">
        <v>18123</v>
      </c>
      <c r="G11" s="60">
        <v>-304162</v>
      </c>
      <c r="H11" s="60">
        <v>-141299</v>
      </c>
      <c r="I11" s="60">
        <v>-427338</v>
      </c>
      <c r="J11" s="60">
        <v>-152394</v>
      </c>
      <c r="K11" s="60">
        <v>-249751</v>
      </c>
      <c r="L11" s="60">
        <v>30353025</v>
      </c>
      <c r="M11" s="60">
        <v>29950880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29523542</v>
      </c>
      <c r="W11" s="60">
        <v>33639858</v>
      </c>
      <c r="X11" s="60">
        <v>-4116316</v>
      </c>
      <c r="Y11" s="61">
        <v>-12.24</v>
      </c>
      <c r="Z11" s="62">
        <v>62851914</v>
      </c>
    </row>
    <row r="12" spans="1:26" ht="12.75">
      <c r="A12" s="58" t="s">
        <v>38</v>
      </c>
      <c r="B12" s="19">
        <v>8568526</v>
      </c>
      <c r="C12" s="19">
        <v>0</v>
      </c>
      <c r="D12" s="59">
        <v>10151644</v>
      </c>
      <c r="E12" s="60">
        <v>10151644</v>
      </c>
      <c r="F12" s="60">
        <v>0</v>
      </c>
      <c r="G12" s="60">
        <v>-63</v>
      </c>
      <c r="H12" s="60">
        <v>13901</v>
      </c>
      <c r="I12" s="60">
        <v>13838</v>
      </c>
      <c r="J12" s="60">
        <v>0</v>
      </c>
      <c r="K12" s="60">
        <v>0</v>
      </c>
      <c r="L12" s="60">
        <v>4812798</v>
      </c>
      <c r="M12" s="60">
        <v>4812798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4826636</v>
      </c>
      <c r="W12" s="60">
        <v>467412</v>
      </c>
      <c r="X12" s="60">
        <v>4359224</v>
      </c>
      <c r="Y12" s="61">
        <v>932.63</v>
      </c>
      <c r="Z12" s="62">
        <v>10151644</v>
      </c>
    </row>
    <row r="13" spans="1:26" ht="12.75">
      <c r="A13" s="58" t="s">
        <v>280</v>
      </c>
      <c r="B13" s="19">
        <v>11907162</v>
      </c>
      <c r="C13" s="19">
        <v>0</v>
      </c>
      <c r="D13" s="59">
        <v>14604032</v>
      </c>
      <c r="E13" s="60">
        <v>14604032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7302018</v>
      </c>
      <c r="X13" s="60">
        <v>-7302018</v>
      </c>
      <c r="Y13" s="61">
        <v>-100</v>
      </c>
      <c r="Z13" s="62">
        <v>14604032</v>
      </c>
    </row>
    <row r="14" spans="1:26" ht="12.75">
      <c r="A14" s="58" t="s">
        <v>40</v>
      </c>
      <c r="B14" s="19">
        <v>0</v>
      </c>
      <c r="C14" s="19">
        <v>0</v>
      </c>
      <c r="D14" s="59">
        <v>839889</v>
      </c>
      <c r="E14" s="60">
        <v>839889</v>
      </c>
      <c r="F14" s="60">
        <v>57697</v>
      </c>
      <c r="G14" s="60">
        <v>60070</v>
      </c>
      <c r="H14" s="60">
        <v>55432</v>
      </c>
      <c r="I14" s="60">
        <v>173199</v>
      </c>
      <c r="J14" s="60">
        <v>78938</v>
      </c>
      <c r="K14" s="60">
        <v>30397</v>
      </c>
      <c r="L14" s="60">
        <v>58549</v>
      </c>
      <c r="M14" s="60">
        <v>167884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341083</v>
      </c>
      <c r="W14" s="60">
        <v>419946</v>
      </c>
      <c r="X14" s="60">
        <v>-78863</v>
      </c>
      <c r="Y14" s="61">
        <v>-18.78</v>
      </c>
      <c r="Z14" s="62">
        <v>839889</v>
      </c>
    </row>
    <row r="15" spans="1:26" ht="12.75">
      <c r="A15" s="58" t="s">
        <v>41</v>
      </c>
      <c r="B15" s="19">
        <v>26165356</v>
      </c>
      <c r="C15" s="19">
        <v>0</v>
      </c>
      <c r="D15" s="59">
        <v>33961780</v>
      </c>
      <c r="E15" s="60">
        <v>33961780</v>
      </c>
      <c r="F15" s="60">
        <v>3192209</v>
      </c>
      <c r="G15" s="60">
        <v>3824221</v>
      </c>
      <c r="H15" s="60">
        <v>3625096</v>
      </c>
      <c r="I15" s="60">
        <v>10641526</v>
      </c>
      <c r="J15" s="60">
        <v>1936302</v>
      </c>
      <c r="K15" s="60">
        <v>69351</v>
      </c>
      <c r="L15" s="60">
        <v>4209236</v>
      </c>
      <c r="M15" s="60">
        <v>6214889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16856415</v>
      </c>
      <c r="W15" s="60">
        <v>17005572</v>
      </c>
      <c r="X15" s="60">
        <v>-149157</v>
      </c>
      <c r="Y15" s="61">
        <v>-0.88</v>
      </c>
      <c r="Z15" s="62">
        <v>33961780</v>
      </c>
    </row>
    <row r="16" spans="1:26" ht="12.75">
      <c r="A16" s="69" t="s">
        <v>42</v>
      </c>
      <c r="B16" s="19">
        <v>1812391</v>
      </c>
      <c r="C16" s="19">
        <v>0</v>
      </c>
      <c r="D16" s="59">
        <v>6559482</v>
      </c>
      <c r="E16" s="60">
        <v>6559482</v>
      </c>
      <c r="F16" s="60">
        <v>185716</v>
      </c>
      <c r="G16" s="60">
        <v>0</v>
      </c>
      <c r="H16" s="60">
        <v>579026</v>
      </c>
      <c r="I16" s="60">
        <v>764742</v>
      </c>
      <c r="J16" s="60">
        <v>211429</v>
      </c>
      <c r="K16" s="60">
        <v>0</v>
      </c>
      <c r="L16" s="60">
        <v>-203515</v>
      </c>
      <c r="M16" s="60">
        <v>7914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772656</v>
      </c>
      <c r="W16" s="60">
        <v>1398042</v>
      </c>
      <c r="X16" s="60">
        <v>-625386</v>
      </c>
      <c r="Y16" s="61">
        <v>-44.73</v>
      </c>
      <c r="Z16" s="62">
        <v>6559482</v>
      </c>
    </row>
    <row r="17" spans="1:26" ht="12.75">
      <c r="A17" s="58" t="s">
        <v>43</v>
      </c>
      <c r="B17" s="19">
        <v>51091441</v>
      </c>
      <c r="C17" s="19">
        <v>0</v>
      </c>
      <c r="D17" s="59">
        <v>55382040</v>
      </c>
      <c r="E17" s="60">
        <v>55382040</v>
      </c>
      <c r="F17" s="60">
        <v>5206066</v>
      </c>
      <c r="G17" s="60">
        <v>2843403</v>
      </c>
      <c r="H17" s="60">
        <v>-1822616</v>
      </c>
      <c r="I17" s="60">
        <v>6226853</v>
      </c>
      <c r="J17" s="60">
        <v>7866333</v>
      </c>
      <c r="K17" s="60">
        <v>4307218</v>
      </c>
      <c r="L17" s="60">
        <v>1672283</v>
      </c>
      <c r="M17" s="60">
        <v>13845834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20072687</v>
      </c>
      <c r="W17" s="60">
        <v>28709208</v>
      </c>
      <c r="X17" s="60">
        <v>-8636521</v>
      </c>
      <c r="Y17" s="61">
        <v>-30.08</v>
      </c>
      <c r="Z17" s="62">
        <v>55382040</v>
      </c>
    </row>
    <row r="18" spans="1:26" ht="12.75">
      <c r="A18" s="70" t="s">
        <v>44</v>
      </c>
      <c r="B18" s="71">
        <f>SUM(B11:B17)</f>
        <v>149312004</v>
      </c>
      <c r="C18" s="71">
        <f>SUM(C11:C17)</f>
        <v>0</v>
      </c>
      <c r="D18" s="72">
        <f aca="true" t="shared" si="1" ref="D18:Z18">SUM(D11:D17)</f>
        <v>184350781</v>
      </c>
      <c r="E18" s="73">
        <f t="shared" si="1"/>
        <v>184350781</v>
      </c>
      <c r="F18" s="73">
        <f t="shared" si="1"/>
        <v>8659811</v>
      </c>
      <c r="G18" s="73">
        <f t="shared" si="1"/>
        <v>6423469</v>
      </c>
      <c r="H18" s="73">
        <f t="shared" si="1"/>
        <v>2309540</v>
      </c>
      <c r="I18" s="73">
        <f t="shared" si="1"/>
        <v>17392820</v>
      </c>
      <c r="J18" s="73">
        <f t="shared" si="1"/>
        <v>9940608</v>
      </c>
      <c r="K18" s="73">
        <f t="shared" si="1"/>
        <v>4157215</v>
      </c>
      <c r="L18" s="73">
        <f t="shared" si="1"/>
        <v>40902376</v>
      </c>
      <c r="M18" s="73">
        <f t="shared" si="1"/>
        <v>55000199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72393019</v>
      </c>
      <c r="W18" s="73">
        <f t="shared" si="1"/>
        <v>88942056</v>
      </c>
      <c r="X18" s="73">
        <f t="shared" si="1"/>
        <v>-16549037</v>
      </c>
      <c r="Y18" s="67">
        <f>+IF(W18&lt;&gt;0,(X18/W18)*100,0)</f>
        <v>-18.606537496727082</v>
      </c>
      <c r="Z18" s="74">
        <f t="shared" si="1"/>
        <v>184350781</v>
      </c>
    </row>
    <row r="19" spans="1:26" ht="12.75">
      <c r="A19" s="70" t="s">
        <v>45</v>
      </c>
      <c r="B19" s="75">
        <f>+B10-B18</f>
        <v>23091609</v>
      </c>
      <c r="C19" s="75">
        <f>+C10-C18</f>
        <v>0</v>
      </c>
      <c r="D19" s="76">
        <f aca="true" t="shared" si="2" ref="D19:Z19">+D10-D18</f>
        <v>-7328112</v>
      </c>
      <c r="E19" s="77">
        <f t="shared" si="2"/>
        <v>-7328112</v>
      </c>
      <c r="F19" s="77">
        <f t="shared" si="2"/>
        <v>7748965</v>
      </c>
      <c r="G19" s="77">
        <f t="shared" si="2"/>
        <v>-975720</v>
      </c>
      <c r="H19" s="77">
        <f t="shared" si="2"/>
        <v>37625749</v>
      </c>
      <c r="I19" s="77">
        <f t="shared" si="2"/>
        <v>44398994</v>
      </c>
      <c r="J19" s="77">
        <f t="shared" si="2"/>
        <v>-4222972</v>
      </c>
      <c r="K19" s="77">
        <f t="shared" si="2"/>
        <v>1202145</v>
      </c>
      <c r="L19" s="77">
        <f t="shared" si="2"/>
        <v>-9620665</v>
      </c>
      <c r="M19" s="77">
        <f t="shared" si="2"/>
        <v>-12641492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31757502</v>
      </c>
      <c r="W19" s="77">
        <f>IF(E10=E18,0,W10-W18)</f>
        <v>10397604</v>
      </c>
      <c r="X19" s="77">
        <f t="shared" si="2"/>
        <v>21359898</v>
      </c>
      <c r="Y19" s="78">
        <f>+IF(W19&lt;&gt;0,(X19/W19)*100,0)</f>
        <v>205.4309627487256</v>
      </c>
      <c r="Z19" s="79">
        <f t="shared" si="2"/>
        <v>-7328112</v>
      </c>
    </row>
    <row r="20" spans="1:26" ht="12.75">
      <c r="A20" s="58" t="s">
        <v>46</v>
      </c>
      <c r="B20" s="19">
        <v>34492888</v>
      </c>
      <c r="C20" s="19">
        <v>0</v>
      </c>
      <c r="D20" s="59">
        <v>22940000</v>
      </c>
      <c r="E20" s="60">
        <v>22940000</v>
      </c>
      <c r="F20" s="60">
        <v>0</v>
      </c>
      <c r="G20" s="60">
        <v>2500712</v>
      </c>
      <c r="H20" s="60">
        <v>4724690</v>
      </c>
      <c r="I20" s="60">
        <v>7225402</v>
      </c>
      <c r="J20" s="60">
        <v>1015040</v>
      </c>
      <c r="K20" s="60">
        <v>0</v>
      </c>
      <c r="L20" s="60">
        <v>4126795</v>
      </c>
      <c r="M20" s="60">
        <v>5141835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12367237</v>
      </c>
      <c r="W20" s="60">
        <v>11470002</v>
      </c>
      <c r="X20" s="60">
        <v>897235</v>
      </c>
      <c r="Y20" s="61">
        <v>7.82</v>
      </c>
      <c r="Z20" s="62">
        <v>22940000</v>
      </c>
    </row>
    <row r="21" spans="1:26" ht="12.75">
      <c r="A21" s="58" t="s">
        <v>281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282</v>
      </c>
      <c r="B22" s="86">
        <f>SUM(B19:B21)</f>
        <v>57584497</v>
      </c>
      <c r="C22" s="86">
        <f>SUM(C19:C21)</f>
        <v>0</v>
      </c>
      <c r="D22" s="87">
        <f aca="true" t="shared" si="3" ref="D22:Z22">SUM(D19:D21)</f>
        <v>15611888</v>
      </c>
      <c r="E22" s="88">
        <f t="shared" si="3"/>
        <v>15611888</v>
      </c>
      <c r="F22" s="88">
        <f t="shared" si="3"/>
        <v>7748965</v>
      </c>
      <c r="G22" s="88">
        <f t="shared" si="3"/>
        <v>1524992</v>
      </c>
      <c r="H22" s="88">
        <f t="shared" si="3"/>
        <v>42350439</v>
      </c>
      <c r="I22" s="88">
        <f t="shared" si="3"/>
        <v>51624396</v>
      </c>
      <c r="J22" s="88">
        <f t="shared" si="3"/>
        <v>-3207932</v>
      </c>
      <c r="K22" s="88">
        <f t="shared" si="3"/>
        <v>1202145</v>
      </c>
      <c r="L22" s="88">
        <f t="shared" si="3"/>
        <v>-5493870</v>
      </c>
      <c r="M22" s="88">
        <f t="shared" si="3"/>
        <v>-7499657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44124739</v>
      </c>
      <c r="W22" s="88">
        <f t="shared" si="3"/>
        <v>21867606</v>
      </c>
      <c r="X22" s="88">
        <f t="shared" si="3"/>
        <v>22257133</v>
      </c>
      <c r="Y22" s="89">
        <f>+IF(W22&lt;&gt;0,(X22/W22)*100,0)</f>
        <v>101.78129695587161</v>
      </c>
      <c r="Z22" s="90">
        <f t="shared" si="3"/>
        <v>15611888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57584497</v>
      </c>
      <c r="C24" s="75">
        <f>SUM(C22:C23)</f>
        <v>0</v>
      </c>
      <c r="D24" s="76">
        <f aca="true" t="shared" si="4" ref="D24:Z24">SUM(D22:D23)</f>
        <v>15611888</v>
      </c>
      <c r="E24" s="77">
        <f t="shared" si="4"/>
        <v>15611888</v>
      </c>
      <c r="F24" s="77">
        <f t="shared" si="4"/>
        <v>7748965</v>
      </c>
      <c r="G24" s="77">
        <f t="shared" si="4"/>
        <v>1524992</v>
      </c>
      <c r="H24" s="77">
        <f t="shared" si="4"/>
        <v>42350439</v>
      </c>
      <c r="I24" s="77">
        <f t="shared" si="4"/>
        <v>51624396</v>
      </c>
      <c r="J24" s="77">
        <f t="shared" si="4"/>
        <v>-3207932</v>
      </c>
      <c r="K24" s="77">
        <f t="shared" si="4"/>
        <v>1202145</v>
      </c>
      <c r="L24" s="77">
        <f t="shared" si="4"/>
        <v>-5493870</v>
      </c>
      <c r="M24" s="77">
        <f t="shared" si="4"/>
        <v>-7499657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44124739</v>
      </c>
      <c r="W24" s="77">
        <f t="shared" si="4"/>
        <v>21867606</v>
      </c>
      <c r="X24" s="77">
        <f t="shared" si="4"/>
        <v>22257133</v>
      </c>
      <c r="Y24" s="78">
        <f>+IF(W24&lt;&gt;0,(X24/W24)*100,0)</f>
        <v>101.78129695587161</v>
      </c>
      <c r="Z24" s="79">
        <f t="shared" si="4"/>
        <v>15611888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283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39556238</v>
      </c>
      <c r="C27" s="22">
        <v>0</v>
      </c>
      <c r="D27" s="99">
        <v>79353050</v>
      </c>
      <c r="E27" s="100">
        <v>79353050</v>
      </c>
      <c r="F27" s="100">
        <v>35000</v>
      </c>
      <c r="G27" s="100">
        <v>3010079</v>
      </c>
      <c r="H27" s="100">
        <v>3438907</v>
      </c>
      <c r="I27" s="100">
        <v>6483986</v>
      </c>
      <c r="J27" s="100">
        <v>1960883</v>
      </c>
      <c r="K27" s="100">
        <v>1998452</v>
      </c>
      <c r="L27" s="100">
        <v>1065830</v>
      </c>
      <c r="M27" s="100">
        <v>5025165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11509151</v>
      </c>
      <c r="W27" s="100">
        <v>39676525</v>
      </c>
      <c r="X27" s="100">
        <v>-28167374</v>
      </c>
      <c r="Y27" s="101">
        <v>-70.99</v>
      </c>
      <c r="Z27" s="102">
        <v>79353050</v>
      </c>
    </row>
    <row r="28" spans="1:26" ht="12.75">
      <c r="A28" s="103" t="s">
        <v>46</v>
      </c>
      <c r="B28" s="19">
        <v>39556238</v>
      </c>
      <c r="C28" s="19">
        <v>0</v>
      </c>
      <c r="D28" s="59">
        <v>27686193</v>
      </c>
      <c r="E28" s="60">
        <v>27686193</v>
      </c>
      <c r="F28" s="60">
        <v>35000</v>
      </c>
      <c r="G28" s="60">
        <v>3010079</v>
      </c>
      <c r="H28" s="60">
        <v>3438907</v>
      </c>
      <c r="I28" s="60">
        <v>6483986</v>
      </c>
      <c r="J28" s="60">
        <v>1960883</v>
      </c>
      <c r="K28" s="60">
        <v>2029244</v>
      </c>
      <c r="L28" s="60">
        <v>1065830</v>
      </c>
      <c r="M28" s="60">
        <v>5055957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11539943</v>
      </c>
      <c r="W28" s="60">
        <v>13843097</v>
      </c>
      <c r="X28" s="60">
        <v>-2303154</v>
      </c>
      <c r="Y28" s="61">
        <v>-16.64</v>
      </c>
      <c r="Z28" s="62">
        <v>27686193</v>
      </c>
    </row>
    <row r="29" spans="1:26" ht="12.75">
      <c r="A29" s="58" t="s">
        <v>284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-30792</v>
      </c>
      <c r="L29" s="60">
        <v>0</v>
      </c>
      <c r="M29" s="60">
        <v>-30792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-30792</v>
      </c>
      <c r="W29" s="60"/>
      <c r="X29" s="60">
        <v>-30792</v>
      </c>
      <c r="Y29" s="61">
        <v>0</v>
      </c>
      <c r="Z29" s="62">
        <v>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0</v>
      </c>
      <c r="C31" s="19">
        <v>0</v>
      </c>
      <c r="D31" s="59">
        <v>51666857</v>
      </c>
      <c r="E31" s="60">
        <v>51666857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25833429</v>
      </c>
      <c r="X31" s="60">
        <v>-25833429</v>
      </c>
      <c r="Y31" s="61">
        <v>-100</v>
      </c>
      <c r="Z31" s="62">
        <v>51666857</v>
      </c>
    </row>
    <row r="32" spans="1:26" ht="12.75">
      <c r="A32" s="70" t="s">
        <v>54</v>
      </c>
      <c r="B32" s="22">
        <f>SUM(B28:B31)</f>
        <v>39556238</v>
      </c>
      <c r="C32" s="22">
        <f>SUM(C28:C31)</f>
        <v>0</v>
      </c>
      <c r="D32" s="99">
        <f aca="true" t="shared" si="5" ref="D32:Z32">SUM(D28:D31)</f>
        <v>79353050</v>
      </c>
      <c r="E32" s="100">
        <f t="shared" si="5"/>
        <v>79353050</v>
      </c>
      <c r="F32" s="100">
        <f t="shared" si="5"/>
        <v>35000</v>
      </c>
      <c r="G32" s="100">
        <f t="shared" si="5"/>
        <v>3010079</v>
      </c>
      <c r="H32" s="100">
        <f t="shared" si="5"/>
        <v>3438907</v>
      </c>
      <c r="I32" s="100">
        <f t="shared" si="5"/>
        <v>6483986</v>
      </c>
      <c r="J32" s="100">
        <f t="shared" si="5"/>
        <v>1960883</v>
      </c>
      <c r="K32" s="100">
        <f t="shared" si="5"/>
        <v>1998452</v>
      </c>
      <c r="L32" s="100">
        <f t="shared" si="5"/>
        <v>1065830</v>
      </c>
      <c r="M32" s="100">
        <f t="shared" si="5"/>
        <v>5025165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11509151</v>
      </c>
      <c r="W32" s="100">
        <f t="shared" si="5"/>
        <v>39676526</v>
      </c>
      <c r="X32" s="100">
        <f t="shared" si="5"/>
        <v>-28167375</v>
      </c>
      <c r="Y32" s="101">
        <f>+IF(W32&lt;&gt;0,(X32/W32)*100,0)</f>
        <v>-70.9925435508139</v>
      </c>
      <c r="Z32" s="102">
        <f t="shared" si="5"/>
        <v>79353050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189442581</v>
      </c>
      <c r="C35" s="19">
        <v>0</v>
      </c>
      <c r="D35" s="59">
        <v>98428605</v>
      </c>
      <c r="E35" s="60">
        <v>98428605</v>
      </c>
      <c r="F35" s="60">
        <v>188922191</v>
      </c>
      <c r="G35" s="60">
        <v>197458563</v>
      </c>
      <c r="H35" s="60">
        <v>295605000</v>
      </c>
      <c r="I35" s="60">
        <v>295605000</v>
      </c>
      <c r="J35" s="60">
        <v>294148343</v>
      </c>
      <c r="K35" s="60">
        <v>282873000</v>
      </c>
      <c r="L35" s="60">
        <v>306880000</v>
      </c>
      <c r="M35" s="60">
        <v>306880000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306880000</v>
      </c>
      <c r="W35" s="60">
        <v>49214303</v>
      </c>
      <c r="X35" s="60">
        <v>257665697</v>
      </c>
      <c r="Y35" s="61">
        <v>523.56</v>
      </c>
      <c r="Z35" s="62">
        <v>98428605</v>
      </c>
    </row>
    <row r="36" spans="1:26" ht="12.75">
      <c r="A36" s="58" t="s">
        <v>57</v>
      </c>
      <c r="B36" s="19">
        <v>314215082</v>
      </c>
      <c r="C36" s="19">
        <v>0</v>
      </c>
      <c r="D36" s="59">
        <v>213808237</v>
      </c>
      <c r="E36" s="60">
        <v>213808237</v>
      </c>
      <c r="F36" s="60">
        <v>313163000</v>
      </c>
      <c r="G36" s="60">
        <v>313163000</v>
      </c>
      <c r="H36" s="60">
        <v>288646000</v>
      </c>
      <c r="I36" s="60">
        <v>288646000</v>
      </c>
      <c r="J36" s="60">
        <v>291857890</v>
      </c>
      <c r="K36" s="60">
        <v>293682000</v>
      </c>
      <c r="L36" s="60">
        <v>294749000</v>
      </c>
      <c r="M36" s="60">
        <v>294749000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294749000</v>
      </c>
      <c r="W36" s="60">
        <v>106904119</v>
      </c>
      <c r="X36" s="60">
        <v>187844881</v>
      </c>
      <c r="Y36" s="61">
        <v>175.71</v>
      </c>
      <c r="Z36" s="62">
        <v>213808237</v>
      </c>
    </row>
    <row r="37" spans="1:26" ht="12.75">
      <c r="A37" s="58" t="s">
        <v>58</v>
      </c>
      <c r="B37" s="19">
        <v>20650747</v>
      </c>
      <c r="C37" s="19">
        <v>0</v>
      </c>
      <c r="D37" s="59">
        <v>10556255</v>
      </c>
      <c r="E37" s="60">
        <v>10556255</v>
      </c>
      <c r="F37" s="60">
        <v>21511000</v>
      </c>
      <c r="G37" s="60">
        <v>21511000</v>
      </c>
      <c r="H37" s="60">
        <v>-20958000</v>
      </c>
      <c r="I37" s="60">
        <v>-20958000</v>
      </c>
      <c r="J37" s="60">
        <v>-50334474</v>
      </c>
      <c r="K37" s="60">
        <v>-76119000</v>
      </c>
      <c r="L37" s="60">
        <v>-86079000</v>
      </c>
      <c r="M37" s="60">
        <v>-86079000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-86079000</v>
      </c>
      <c r="W37" s="60">
        <v>5278128</v>
      </c>
      <c r="X37" s="60">
        <v>-91357128</v>
      </c>
      <c r="Y37" s="61">
        <v>-1730.86</v>
      </c>
      <c r="Z37" s="62">
        <v>10556255</v>
      </c>
    </row>
    <row r="38" spans="1:26" ht="12.75">
      <c r="A38" s="58" t="s">
        <v>59</v>
      </c>
      <c r="B38" s="19">
        <v>9722325</v>
      </c>
      <c r="C38" s="19">
        <v>0</v>
      </c>
      <c r="D38" s="59">
        <v>5999994</v>
      </c>
      <c r="E38" s="60">
        <v>5999994</v>
      </c>
      <c r="F38" s="60">
        <v>5597000</v>
      </c>
      <c r="G38" s="60">
        <v>5597000</v>
      </c>
      <c r="H38" s="60">
        <v>4438000</v>
      </c>
      <c r="I38" s="60">
        <v>4438000</v>
      </c>
      <c r="J38" s="60">
        <v>4437633</v>
      </c>
      <c r="K38" s="60">
        <v>4438000</v>
      </c>
      <c r="L38" s="60">
        <v>4438000</v>
      </c>
      <c r="M38" s="60">
        <v>4438000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4438000</v>
      </c>
      <c r="W38" s="60">
        <v>2999997</v>
      </c>
      <c r="X38" s="60">
        <v>1438003</v>
      </c>
      <c r="Y38" s="61">
        <v>47.93</v>
      </c>
      <c r="Z38" s="62">
        <v>5999994</v>
      </c>
    </row>
    <row r="39" spans="1:26" ht="12.75">
      <c r="A39" s="58" t="s">
        <v>60</v>
      </c>
      <c r="B39" s="19">
        <v>473284591</v>
      </c>
      <c r="C39" s="19">
        <v>0</v>
      </c>
      <c r="D39" s="59">
        <v>295680593</v>
      </c>
      <c r="E39" s="60">
        <v>295680593</v>
      </c>
      <c r="F39" s="60">
        <v>474977191</v>
      </c>
      <c r="G39" s="60">
        <v>483513563</v>
      </c>
      <c r="H39" s="60">
        <v>600771000</v>
      </c>
      <c r="I39" s="60">
        <v>600771000</v>
      </c>
      <c r="J39" s="60">
        <v>631903074</v>
      </c>
      <c r="K39" s="60">
        <v>648236000</v>
      </c>
      <c r="L39" s="60">
        <v>683270000</v>
      </c>
      <c r="M39" s="60">
        <v>683270000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683270000</v>
      </c>
      <c r="W39" s="60">
        <v>147840297</v>
      </c>
      <c r="X39" s="60">
        <v>535429703</v>
      </c>
      <c r="Y39" s="61">
        <v>362.17</v>
      </c>
      <c r="Z39" s="62">
        <v>295680593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73044215</v>
      </c>
      <c r="C42" s="19">
        <v>0</v>
      </c>
      <c r="D42" s="59">
        <v>22703439</v>
      </c>
      <c r="E42" s="60">
        <v>22703439</v>
      </c>
      <c r="F42" s="60">
        <v>2355255</v>
      </c>
      <c r="G42" s="60">
        <v>1184690</v>
      </c>
      <c r="H42" s="60">
        <v>1617871</v>
      </c>
      <c r="I42" s="60">
        <v>5157816</v>
      </c>
      <c r="J42" s="60">
        <v>10352721</v>
      </c>
      <c r="K42" s="60">
        <v>-4541791</v>
      </c>
      <c r="L42" s="60">
        <v>7586655</v>
      </c>
      <c r="M42" s="60">
        <v>13397585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18555401</v>
      </c>
      <c r="W42" s="60">
        <v>30148836</v>
      </c>
      <c r="X42" s="60">
        <v>-11593435</v>
      </c>
      <c r="Y42" s="61">
        <v>-38.45</v>
      </c>
      <c r="Z42" s="62">
        <v>22703439</v>
      </c>
    </row>
    <row r="43" spans="1:26" ht="12.75">
      <c r="A43" s="58" t="s">
        <v>63</v>
      </c>
      <c r="B43" s="19">
        <v>-37193686</v>
      </c>
      <c r="C43" s="19">
        <v>0</v>
      </c>
      <c r="D43" s="59">
        <v>-79353050</v>
      </c>
      <c r="E43" s="60">
        <v>-79353050</v>
      </c>
      <c r="F43" s="60">
        <v>-35000</v>
      </c>
      <c r="G43" s="60">
        <v>-3010080</v>
      </c>
      <c r="H43" s="60">
        <v>-3439000</v>
      </c>
      <c r="I43" s="60">
        <v>-6484080</v>
      </c>
      <c r="J43" s="60">
        <v>-1960883</v>
      </c>
      <c r="K43" s="60">
        <v>-1998453</v>
      </c>
      <c r="L43" s="60">
        <v>-2131830</v>
      </c>
      <c r="M43" s="60">
        <v>-6091166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-12575246</v>
      </c>
      <c r="W43" s="60">
        <v>-37392498</v>
      </c>
      <c r="X43" s="60">
        <v>24817252</v>
      </c>
      <c r="Y43" s="61">
        <v>-66.37</v>
      </c>
      <c r="Z43" s="62">
        <v>-79353050</v>
      </c>
    </row>
    <row r="44" spans="1:26" ht="12.75">
      <c r="A44" s="58" t="s">
        <v>64</v>
      </c>
      <c r="B44" s="19">
        <v>-947397</v>
      </c>
      <c r="C44" s="19">
        <v>0</v>
      </c>
      <c r="D44" s="59">
        <v>-733000</v>
      </c>
      <c r="E44" s="60">
        <v>-733000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-733000</v>
      </c>
    </row>
    <row r="45" spans="1:26" ht="12.75">
      <c r="A45" s="70" t="s">
        <v>65</v>
      </c>
      <c r="B45" s="22">
        <v>164834205</v>
      </c>
      <c r="C45" s="22">
        <v>0</v>
      </c>
      <c r="D45" s="99">
        <v>72548389</v>
      </c>
      <c r="E45" s="100">
        <v>72548389</v>
      </c>
      <c r="F45" s="100">
        <v>167154460</v>
      </c>
      <c r="G45" s="100">
        <v>165329070</v>
      </c>
      <c r="H45" s="100">
        <v>163507941</v>
      </c>
      <c r="I45" s="100">
        <v>163507941</v>
      </c>
      <c r="J45" s="100">
        <v>171899779</v>
      </c>
      <c r="K45" s="100">
        <v>165359535</v>
      </c>
      <c r="L45" s="100">
        <v>170814360</v>
      </c>
      <c r="M45" s="100">
        <v>170814360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170814360</v>
      </c>
      <c r="W45" s="100">
        <v>122687338</v>
      </c>
      <c r="X45" s="100">
        <v>48127022</v>
      </c>
      <c r="Y45" s="101">
        <v>39.23</v>
      </c>
      <c r="Z45" s="102">
        <v>72548389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285</v>
      </c>
      <c r="B47" s="115" t="s">
        <v>270</v>
      </c>
      <c r="C47" s="115"/>
      <c r="D47" s="116" t="s">
        <v>271</v>
      </c>
      <c r="E47" s="117" t="s">
        <v>272</v>
      </c>
      <c r="F47" s="118"/>
      <c r="G47" s="118"/>
      <c r="H47" s="118"/>
      <c r="I47" s="119" t="s">
        <v>273</v>
      </c>
      <c r="J47" s="118"/>
      <c r="K47" s="118"/>
      <c r="L47" s="118"/>
      <c r="M47" s="119" t="s">
        <v>274</v>
      </c>
      <c r="N47" s="120"/>
      <c r="O47" s="120"/>
      <c r="P47" s="120"/>
      <c r="Q47" s="120"/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 t="s">
        <v>278</v>
      </c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286</v>
      </c>
      <c r="B58" s="5">
        <f>IF(B67=0,0,+(B76/B67)*100)</f>
        <v>100</v>
      </c>
      <c r="C58" s="5">
        <f>IF(C67=0,0,+(C76/C67)*100)</f>
        <v>0</v>
      </c>
      <c r="D58" s="6">
        <f aca="true" t="shared" si="6" ref="D58:Z58">IF(D67=0,0,+(D76/D67)*100)</f>
        <v>88.59698373868852</v>
      </c>
      <c r="E58" s="7">
        <f t="shared" si="6"/>
        <v>88.59698373868852</v>
      </c>
      <c r="F58" s="7">
        <f t="shared" si="6"/>
        <v>19.208654853002457</v>
      </c>
      <c r="G58" s="7">
        <f t="shared" si="6"/>
        <v>82.15169678227412</v>
      </c>
      <c r="H58" s="7">
        <f t="shared" si="6"/>
        <v>200.57092829243842</v>
      </c>
      <c r="I58" s="7">
        <f t="shared" si="6"/>
        <v>50.24505684068179</v>
      </c>
      <c r="J58" s="7">
        <f t="shared" si="6"/>
        <v>100.08432226973596</v>
      </c>
      <c r="K58" s="7">
        <f t="shared" si="6"/>
        <v>91.0255229348636</v>
      </c>
      <c r="L58" s="7">
        <f t="shared" si="6"/>
        <v>182.83948121956058</v>
      </c>
      <c r="M58" s="7">
        <f t="shared" si="6"/>
        <v>123.12889918596233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75.70301017576297</v>
      </c>
      <c r="W58" s="7">
        <f t="shared" si="6"/>
        <v>87.99941097130302</v>
      </c>
      <c r="X58" s="7">
        <f t="shared" si="6"/>
        <v>0</v>
      </c>
      <c r="Y58" s="7">
        <f t="shared" si="6"/>
        <v>0</v>
      </c>
      <c r="Z58" s="8">
        <f t="shared" si="6"/>
        <v>88.59698373868852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88.00823016284333</v>
      </c>
      <c r="E59" s="10">
        <f t="shared" si="7"/>
        <v>88.00823016284333</v>
      </c>
      <c r="F59" s="10">
        <f t="shared" si="7"/>
        <v>8.95454472706106</v>
      </c>
      <c r="G59" s="10">
        <f t="shared" si="7"/>
        <v>95.87093691613184</v>
      </c>
      <c r="H59" s="10">
        <f t="shared" si="7"/>
        <v>100.67067793806088</v>
      </c>
      <c r="I59" s="10">
        <f t="shared" si="7"/>
        <v>23.541899509401127</v>
      </c>
      <c r="J59" s="10">
        <f t="shared" si="7"/>
        <v>100.27625393451333</v>
      </c>
      <c r="K59" s="10">
        <f t="shared" si="7"/>
        <v>109.67700458499779</v>
      </c>
      <c r="L59" s="10">
        <f t="shared" si="7"/>
        <v>418.36433306918445</v>
      </c>
      <c r="M59" s="10">
        <f t="shared" si="7"/>
        <v>217.11200585651537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58.78317774568049</v>
      </c>
      <c r="W59" s="10">
        <f t="shared" si="7"/>
        <v>87.99664471315482</v>
      </c>
      <c r="X59" s="10">
        <f t="shared" si="7"/>
        <v>0</v>
      </c>
      <c r="Y59" s="10">
        <f t="shared" si="7"/>
        <v>0</v>
      </c>
      <c r="Z59" s="11">
        <f t="shared" si="7"/>
        <v>88.00823016284333</v>
      </c>
    </row>
    <row r="60" spans="1:26" ht="12.7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88.97838148022551</v>
      </c>
      <c r="E60" s="13">
        <f t="shared" si="7"/>
        <v>88.97838148022551</v>
      </c>
      <c r="F60" s="13">
        <f t="shared" si="7"/>
        <v>73.25592691994464</v>
      </c>
      <c r="G60" s="13">
        <f t="shared" si="7"/>
        <v>75.59761835545937</v>
      </c>
      <c r="H60" s="13">
        <f t="shared" si="7"/>
        <v>311.6484733710896</v>
      </c>
      <c r="I60" s="13">
        <f t="shared" si="7"/>
        <v>115.92713750074724</v>
      </c>
      <c r="J60" s="13">
        <f t="shared" si="7"/>
        <v>100.0000359030202</v>
      </c>
      <c r="K60" s="13">
        <f t="shared" si="7"/>
        <v>84.69420781841028</v>
      </c>
      <c r="L60" s="13">
        <f t="shared" si="7"/>
        <v>64.6389690665722</v>
      </c>
      <c r="M60" s="13">
        <f t="shared" si="7"/>
        <v>83.779628976626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97.72737722752129</v>
      </c>
      <c r="W60" s="13">
        <f t="shared" si="7"/>
        <v>88.00119576996376</v>
      </c>
      <c r="X60" s="13">
        <f t="shared" si="7"/>
        <v>0</v>
      </c>
      <c r="Y60" s="13">
        <f t="shared" si="7"/>
        <v>0</v>
      </c>
      <c r="Z60" s="14">
        <f t="shared" si="7"/>
        <v>88.97838148022551</v>
      </c>
    </row>
    <row r="61" spans="1:26" ht="12.75">
      <c r="A61" s="39" t="s">
        <v>103</v>
      </c>
      <c r="B61" s="12">
        <f t="shared" si="7"/>
        <v>100</v>
      </c>
      <c r="C61" s="12">
        <f t="shared" si="7"/>
        <v>0</v>
      </c>
      <c r="D61" s="3">
        <f t="shared" si="7"/>
        <v>89.04271977492527</v>
      </c>
      <c r="E61" s="13">
        <f t="shared" si="7"/>
        <v>89.04271977492527</v>
      </c>
      <c r="F61" s="13">
        <f t="shared" si="7"/>
        <v>75.66843768804318</v>
      </c>
      <c r="G61" s="13">
        <f t="shared" si="7"/>
        <v>73.05924054390313</v>
      </c>
      <c r="H61" s="13">
        <f t="shared" si="7"/>
        <v>352.73327975328857</v>
      </c>
      <c r="I61" s="13">
        <f t="shared" si="7"/>
        <v>119.76113255824392</v>
      </c>
      <c r="J61" s="13">
        <f t="shared" si="7"/>
        <v>140.4853142189821</v>
      </c>
      <c r="K61" s="13">
        <f t="shared" si="7"/>
        <v>-76.93801327226416</v>
      </c>
      <c r="L61" s="13">
        <f t="shared" si="7"/>
        <v>18.79054246943812</v>
      </c>
      <c r="M61" s="13">
        <f t="shared" si="7"/>
        <v>45.10615841011291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73.18944732448355</v>
      </c>
      <c r="W61" s="13">
        <f t="shared" si="7"/>
        <v>88.0010050304629</v>
      </c>
      <c r="X61" s="13">
        <f t="shared" si="7"/>
        <v>0</v>
      </c>
      <c r="Y61" s="13">
        <f t="shared" si="7"/>
        <v>0</v>
      </c>
      <c r="Z61" s="14">
        <f t="shared" si="7"/>
        <v>89.04271977492527</v>
      </c>
    </row>
    <row r="62" spans="1:26" ht="12.7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2.7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88.0042020246806</v>
      </c>
      <c r="E64" s="13">
        <f t="shared" si="7"/>
        <v>88.0042020246806</v>
      </c>
      <c r="F64" s="13">
        <f t="shared" si="7"/>
        <v>90.91813846340379</v>
      </c>
      <c r="G64" s="13">
        <f t="shared" si="7"/>
        <v>108.59851967981669</v>
      </c>
      <c r="H64" s="13">
        <f t="shared" si="7"/>
        <v>107.46583049365137</v>
      </c>
      <c r="I64" s="13">
        <f t="shared" si="7"/>
        <v>102.24731212231126</v>
      </c>
      <c r="J64" s="13">
        <f t="shared" si="7"/>
        <v>100.00049385642606</v>
      </c>
      <c r="K64" s="13">
        <f t="shared" si="7"/>
        <v>1261.8550132433245</v>
      </c>
      <c r="L64" s="13">
        <f t="shared" si="7"/>
        <v>69.89490881573211</v>
      </c>
      <c r="M64" s="13">
        <f t="shared" si="7"/>
        <v>462.60220699535085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283.5673216526183</v>
      </c>
      <c r="W64" s="13">
        <f t="shared" si="7"/>
        <v>88.00409117475161</v>
      </c>
      <c r="X64" s="13">
        <f t="shared" si="7"/>
        <v>0</v>
      </c>
      <c r="Y64" s="13">
        <f t="shared" si="7"/>
        <v>0</v>
      </c>
      <c r="Z64" s="14">
        <f t="shared" si="7"/>
        <v>88.0042020246806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2.7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0</v>
      </c>
      <c r="E66" s="16">
        <f t="shared" si="7"/>
        <v>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100</v>
      </c>
      <c r="L66" s="16">
        <f t="shared" si="7"/>
        <v>0</v>
      </c>
      <c r="M66" s="16">
        <f t="shared" si="7"/>
        <v>100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100.83368751430346</v>
      </c>
      <c r="W66" s="16">
        <f t="shared" si="7"/>
        <v>0</v>
      </c>
      <c r="X66" s="16">
        <f t="shared" si="7"/>
        <v>0</v>
      </c>
      <c r="Y66" s="16">
        <f t="shared" si="7"/>
        <v>0</v>
      </c>
      <c r="Z66" s="17">
        <f t="shared" si="7"/>
        <v>0</v>
      </c>
    </row>
    <row r="67" spans="1:26" ht="12.75" hidden="1">
      <c r="A67" s="41" t="s">
        <v>287</v>
      </c>
      <c r="B67" s="24">
        <v>62915735</v>
      </c>
      <c r="C67" s="24"/>
      <c r="D67" s="25">
        <v>63348888</v>
      </c>
      <c r="E67" s="26">
        <v>63348888</v>
      </c>
      <c r="F67" s="26">
        <v>15684888</v>
      </c>
      <c r="G67" s="26">
        <v>4117411</v>
      </c>
      <c r="H67" s="26">
        <v>2364395</v>
      </c>
      <c r="I67" s="26">
        <v>22166694</v>
      </c>
      <c r="J67" s="26">
        <v>4008431</v>
      </c>
      <c r="K67" s="26">
        <v>4125466</v>
      </c>
      <c r="L67" s="26">
        <v>3765061</v>
      </c>
      <c r="M67" s="26">
        <v>11898958</v>
      </c>
      <c r="N67" s="26"/>
      <c r="O67" s="26"/>
      <c r="P67" s="26"/>
      <c r="Q67" s="26"/>
      <c r="R67" s="26"/>
      <c r="S67" s="26"/>
      <c r="T67" s="26"/>
      <c r="U67" s="26"/>
      <c r="V67" s="26">
        <v>34065652</v>
      </c>
      <c r="W67" s="26">
        <v>31699644</v>
      </c>
      <c r="X67" s="26"/>
      <c r="Y67" s="25"/>
      <c r="Z67" s="27">
        <v>63348888</v>
      </c>
    </row>
    <row r="68" spans="1:26" ht="12.75" hidden="1">
      <c r="A68" s="37" t="s">
        <v>31</v>
      </c>
      <c r="B68" s="19">
        <v>29916185</v>
      </c>
      <c r="C68" s="19"/>
      <c r="D68" s="20">
        <v>24904489</v>
      </c>
      <c r="E68" s="21">
        <v>24904489</v>
      </c>
      <c r="F68" s="21">
        <v>13183663</v>
      </c>
      <c r="G68" s="21">
        <v>1331101</v>
      </c>
      <c r="H68" s="21">
        <v>1245158</v>
      </c>
      <c r="I68" s="21">
        <v>15759922</v>
      </c>
      <c r="J68" s="21">
        <v>1223150</v>
      </c>
      <c r="K68" s="21">
        <v>1026609</v>
      </c>
      <c r="L68" s="21">
        <v>1258129</v>
      </c>
      <c r="M68" s="21">
        <v>3507888</v>
      </c>
      <c r="N68" s="21"/>
      <c r="O68" s="21"/>
      <c r="P68" s="21"/>
      <c r="Q68" s="21"/>
      <c r="R68" s="21"/>
      <c r="S68" s="21"/>
      <c r="T68" s="21"/>
      <c r="U68" s="21"/>
      <c r="V68" s="21">
        <v>19267810</v>
      </c>
      <c r="W68" s="21">
        <v>12431724</v>
      </c>
      <c r="X68" s="21"/>
      <c r="Y68" s="20"/>
      <c r="Z68" s="23">
        <v>24904489</v>
      </c>
    </row>
    <row r="69" spans="1:26" ht="12.75" hidden="1">
      <c r="A69" s="38" t="s">
        <v>32</v>
      </c>
      <c r="B69" s="19">
        <v>32999550</v>
      </c>
      <c r="C69" s="19"/>
      <c r="D69" s="20">
        <v>38444399</v>
      </c>
      <c r="E69" s="21">
        <v>38444399</v>
      </c>
      <c r="F69" s="21">
        <v>2501257</v>
      </c>
      <c r="G69" s="21">
        <v>2786310</v>
      </c>
      <c r="H69" s="21">
        <v>1119460</v>
      </c>
      <c r="I69" s="21">
        <v>6407027</v>
      </c>
      <c r="J69" s="21">
        <v>2785281</v>
      </c>
      <c r="K69" s="21">
        <v>3068015</v>
      </c>
      <c r="L69" s="21">
        <v>2506932</v>
      </c>
      <c r="M69" s="21">
        <v>8360228</v>
      </c>
      <c r="N69" s="21"/>
      <c r="O69" s="21"/>
      <c r="P69" s="21"/>
      <c r="Q69" s="21"/>
      <c r="R69" s="21"/>
      <c r="S69" s="21"/>
      <c r="T69" s="21"/>
      <c r="U69" s="21"/>
      <c r="V69" s="21">
        <v>14767255</v>
      </c>
      <c r="W69" s="21">
        <v>19267920</v>
      </c>
      <c r="X69" s="21"/>
      <c r="Y69" s="20"/>
      <c r="Z69" s="23">
        <v>38444399</v>
      </c>
    </row>
    <row r="70" spans="1:26" ht="12.75" hidden="1">
      <c r="A70" s="39" t="s">
        <v>103</v>
      </c>
      <c r="B70" s="19">
        <v>30718836</v>
      </c>
      <c r="C70" s="19"/>
      <c r="D70" s="20">
        <v>36062690</v>
      </c>
      <c r="E70" s="21">
        <v>36062690</v>
      </c>
      <c r="F70" s="21">
        <v>2183674</v>
      </c>
      <c r="G70" s="21">
        <v>2587299</v>
      </c>
      <c r="H70" s="21">
        <v>931939</v>
      </c>
      <c r="I70" s="21">
        <v>5702912</v>
      </c>
      <c r="J70" s="21">
        <v>1838479</v>
      </c>
      <c r="K70" s="21">
        <v>-262653</v>
      </c>
      <c r="L70" s="21">
        <v>7881550</v>
      </c>
      <c r="M70" s="21">
        <v>9457376</v>
      </c>
      <c r="N70" s="21"/>
      <c r="O70" s="21"/>
      <c r="P70" s="21"/>
      <c r="Q70" s="21"/>
      <c r="R70" s="21"/>
      <c r="S70" s="21"/>
      <c r="T70" s="21"/>
      <c r="U70" s="21"/>
      <c r="V70" s="21">
        <v>15160288</v>
      </c>
      <c r="W70" s="21">
        <v>18077064</v>
      </c>
      <c r="X70" s="21"/>
      <c r="Y70" s="20"/>
      <c r="Z70" s="23">
        <v>36062690</v>
      </c>
    </row>
    <row r="71" spans="1:26" ht="12.7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2.7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2.75" hidden="1">
      <c r="A73" s="39" t="s">
        <v>106</v>
      </c>
      <c r="B73" s="19">
        <v>2280714</v>
      </c>
      <c r="C73" s="19"/>
      <c r="D73" s="20">
        <v>2381709</v>
      </c>
      <c r="E73" s="21">
        <v>2381709</v>
      </c>
      <c r="F73" s="21">
        <v>197944</v>
      </c>
      <c r="G73" s="21">
        <v>199011</v>
      </c>
      <c r="H73" s="21">
        <v>187521</v>
      </c>
      <c r="I73" s="21">
        <v>584476</v>
      </c>
      <c r="J73" s="21">
        <v>202488</v>
      </c>
      <c r="K73" s="21">
        <v>189907</v>
      </c>
      <c r="L73" s="21">
        <v>199541</v>
      </c>
      <c r="M73" s="21">
        <v>591936</v>
      </c>
      <c r="N73" s="21"/>
      <c r="O73" s="21"/>
      <c r="P73" s="21"/>
      <c r="Q73" s="21"/>
      <c r="R73" s="21"/>
      <c r="S73" s="21"/>
      <c r="T73" s="21"/>
      <c r="U73" s="21"/>
      <c r="V73" s="21">
        <v>1176412</v>
      </c>
      <c r="W73" s="21">
        <v>1190856</v>
      </c>
      <c r="X73" s="21"/>
      <c r="Y73" s="20"/>
      <c r="Z73" s="23">
        <v>2381709</v>
      </c>
    </row>
    <row r="74" spans="1:26" ht="12.75" hidden="1">
      <c r="A74" s="39" t="s">
        <v>107</v>
      </c>
      <c r="B74" s="19"/>
      <c r="C74" s="19"/>
      <c r="D74" s="20"/>
      <c r="E74" s="21"/>
      <c r="F74" s="21">
        <v>119639</v>
      </c>
      <c r="G74" s="21"/>
      <c r="H74" s="21"/>
      <c r="I74" s="21">
        <v>119639</v>
      </c>
      <c r="J74" s="21">
        <v>744314</v>
      </c>
      <c r="K74" s="21">
        <v>3140761</v>
      </c>
      <c r="L74" s="21">
        <v>-5574159</v>
      </c>
      <c r="M74" s="21">
        <v>-1689084</v>
      </c>
      <c r="N74" s="21"/>
      <c r="O74" s="21"/>
      <c r="P74" s="21"/>
      <c r="Q74" s="21"/>
      <c r="R74" s="21"/>
      <c r="S74" s="21"/>
      <c r="T74" s="21"/>
      <c r="U74" s="21"/>
      <c r="V74" s="21">
        <v>-1569445</v>
      </c>
      <c r="W74" s="21"/>
      <c r="X74" s="21"/>
      <c r="Y74" s="20"/>
      <c r="Z74" s="23"/>
    </row>
    <row r="75" spans="1:26" ht="12.75" hidden="1">
      <c r="A75" s="40" t="s">
        <v>110</v>
      </c>
      <c r="B75" s="28"/>
      <c r="C75" s="28"/>
      <c r="D75" s="29"/>
      <c r="E75" s="30"/>
      <c r="F75" s="30">
        <v>-32</v>
      </c>
      <c r="G75" s="30"/>
      <c r="H75" s="30">
        <v>-223</v>
      </c>
      <c r="I75" s="30">
        <v>-255</v>
      </c>
      <c r="J75" s="30"/>
      <c r="K75" s="30">
        <v>30842</v>
      </c>
      <c r="L75" s="30"/>
      <c r="M75" s="30">
        <v>30842</v>
      </c>
      <c r="N75" s="30"/>
      <c r="O75" s="30"/>
      <c r="P75" s="30"/>
      <c r="Q75" s="30"/>
      <c r="R75" s="30"/>
      <c r="S75" s="30"/>
      <c r="T75" s="30"/>
      <c r="U75" s="30"/>
      <c r="V75" s="30">
        <v>30587</v>
      </c>
      <c r="W75" s="30"/>
      <c r="X75" s="30"/>
      <c r="Y75" s="29"/>
      <c r="Z75" s="31"/>
    </row>
    <row r="76" spans="1:26" ht="12.75" hidden="1">
      <c r="A76" s="42" t="s">
        <v>288</v>
      </c>
      <c r="B76" s="32">
        <v>62915735</v>
      </c>
      <c r="C76" s="32"/>
      <c r="D76" s="33">
        <v>56125204</v>
      </c>
      <c r="E76" s="34">
        <v>56125204</v>
      </c>
      <c r="F76" s="34">
        <v>3012856</v>
      </c>
      <c r="G76" s="34">
        <v>3382523</v>
      </c>
      <c r="H76" s="34">
        <v>4742289</v>
      </c>
      <c r="I76" s="34">
        <v>11137668</v>
      </c>
      <c r="J76" s="34">
        <v>4011811</v>
      </c>
      <c r="K76" s="34">
        <v>3755227</v>
      </c>
      <c r="L76" s="34">
        <v>6884018</v>
      </c>
      <c r="M76" s="34">
        <v>14651056</v>
      </c>
      <c r="N76" s="34"/>
      <c r="O76" s="34"/>
      <c r="P76" s="34"/>
      <c r="Q76" s="34"/>
      <c r="R76" s="34"/>
      <c r="S76" s="34"/>
      <c r="T76" s="34"/>
      <c r="U76" s="34"/>
      <c r="V76" s="34">
        <v>25788724</v>
      </c>
      <c r="W76" s="34">
        <v>27895500</v>
      </c>
      <c r="X76" s="34"/>
      <c r="Y76" s="33"/>
      <c r="Z76" s="35">
        <v>56125204</v>
      </c>
    </row>
    <row r="77" spans="1:26" ht="12.75" hidden="1">
      <c r="A77" s="37" t="s">
        <v>31</v>
      </c>
      <c r="B77" s="19">
        <v>29916185</v>
      </c>
      <c r="C77" s="19"/>
      <c r="D77" s="20">
        <v>21918000</v>
      </c>
      <c r="E77" s="21">
        <v>21918000</v>
      </c>
      <c r="F77" s="21">
        <v>1180537</v>
      </c>
      <c r="G77" s="21">
        <v>1276139</v>
      </c>
      <c r="H77" s="21">
        <v>1253509</v>
      </c>
      <c r="I77" s="21">
        <v>3710185</v>
      </c>
      <c r="J77" s="21">
        <v>1226529</v>
      </c>
      <c r="K77" s="21">
        <v>1125954</v>
      </c>
      <c r="L77" s="21">
        <v>5263563</v>
      </c>
      <c r="M77" s="21">
        <v>7616046</v>
      </c>
      <c r="N77" s="21"/>
      <c r="O77" s="21"/>
      <c r="P77" s="21"/>
      <c r="Q77" s="21"/>
      <c r="R77" s="21"/>
      <c r="S77" s="21"/>
      <c r="T77" s="21"/>
      <c r="U77" s="21"/>
      <c r="V77" s="21">
        <v>11326231</v>
      </c>
      <c r="W77" s="21">
        <v>10939500</v>
      </c>
      <c r="X77" s="21"/>
      <c r="Y77" s="20"/>
      <c r="Z77" s="23">
        <v>21918000</v>
      </c>
    </row>
    <row r="78" spans="1:26" ht="12.75" hidden="1">
      <c r="A78" s="38" t="s">
        <v>32</v>
      </c>
      <c r="B78" s="19">
        <v>32999550</v>
      </c>
      <c r="C78" s="19"/>
      <c r="D78" s="20">
        <v>34207204</v>
      </c>
      <c r="E78" s="21">
        <v>34207204</v>
      </c>
      <c r="F78" s="21">
        <v>1832319</v>
      </c>
      <c r="G78" s="21">
        <v>2106384</v>
      </c>
      <c r="H78" s="21">
        <v>3488780</v>
      </c>
      <c r="I78" s="21">
        <v>7427483</v>
      </c>
      <c r="J78" s="21">
        <v>2785282</v>
      </c>
      <c r="K78" s="21">
        <v>2598431</v>
      </c>
      <c r="L78" s="21">
        <v>1620455</v>
      </c>
      <c r="M78" s="21">
        <v>7004168</v>
      </c>
      <c r="N78" s="21"/>
      <c r="O78" s="21"/>
      <c r="P78" s="21"/>
      <c r="Q78" s="21"/>
      <c r="R78" s="21"/>
      <c r="S78" s="21"/>
      <c r="T78" s="21"/>
      <c r="U78" s="21"/>
      <c r="V78" s="21">
        <v>14431651</v>
      </c>
      <c r="W78" s="21">
        <v>16956000</v>
      </c>
      <c r="X78" s="21"/>
      <c r="Y78" s="20"/>
      <c r="Z78" s="23">
        <v>34207204</v>
      </c>
    </row>
    <row r="79" spans="1:26" ht="12.75" hidden="1">
      <c r="A79" s="39" t="s">
        <v>103</v>
      </c>
      <c r="B79" s="19">
        <v>30718836</v>
      </c>
      <c r="C79" s="19"/>
      <c r="D79" s="20">
        <v>32111200</v>
      </c>
      <c r="E79" s="21">
        <v>32111200</v>
      </c>
      <c r="F79" s="21">
        <v>1652352</v>
      </c>
      <c r="G79" s="21">
        <v>1890261</v>
      </c>
      <c r="H79" s="21">
        <v>3287259</v>
      </c>
      <c r="I79" s="21">
        <v>6829872</v>
      </c>
      <c r="J79" s="21">
        <v>2582793</v>
      </c>
      <c r="K79" s="21">
        <v>202080</v>
      </c>
      <c r="L79" s="21">
        <v>1480986</v>
      </c>
      <c r="M79" s="21">
        <v>4265859</v>
      </c>
      <c r="N79" s="21"/>
      <c r="O79" s="21"/>
      <c r="P79" s="21"/>
      <c r="Q79" s="21"/>
      <c r="R79" s="21"/>
      <c r="S79" s="21"/>
      <c r="T79" s="21"/>
      <c r="U79" s="21"/>
      <c r="V79" s="21">
        <v>11095731</v>
      </c>
      <c r="W79" s="21">
        <v>15907998</v>
      </c>
      <c r="X79" s="21"/>
      <c r="Y79" s="20"/>
      <c r="Z79" s="23">
        <v>32111200</v>
      </c>
    </row>
    <row r="80" spans="1:26" ht="12.7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2.7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2.75" hidden="1">
      <c r="A82" s="39" t="s">
        <v>106</v>
      </c>
      <c r="B82" s="19">
        <v>2280714</v>
      </c>
      <c r="C82" s="19"/>
      <c r="D82" s="20">
        <v>2096004</v>
      </c>
      <c r="E82" s="21">
        <v>2096004</v>
      </c>
      <c r="F82" s="21">
        <v>179967</v>
      </c>
      <c r="G82" s="21">
        <v>216123</v>
      </c>
      <c r="H82" s="21">
        <v>201521</v>
      </c>
      <c r="I82" s="21">
        <v>597611</v>
      </c>
      <c r="J82" s="21">
        <v>202489</v>
      </c>
      <c r="K82" s="21">
        <v>2396351</v>
      </c>
      <c r="L82" s="21">
        <v>139469</v>
      </c>
      <c r="M82" s="21">
        <v>2738309</v>
      </c>
      <c r="N82" s="21"/>
      <c r="O82" s="21"/>
      <c r="P82" s="21"/>
      <c r="Q82" s="21"/>
      <c r="R82" s="21"/>
      <c r="S82" s="21"/>
      <c r="T82" s="21"/>
      <c r="U82" s="21"/>
      <c r="V82" s="21">
        <v>3335920</v>
      </c>
      <c r="W82" s="21">
        <v>1048002</v>
      </c>
      <c r="X82" s="21"/>
      <c r="Y82" s="20"/>
      <c r="Z82" s="23">
        <v>2096004</v>
      </c>
    </row>
    <row r="83" spans="1:26" ht="12.7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2.75" hidden="1">
      <c r="A84" s="40" t="s">
        <v>110</v>
      </c>
      <c r="B84" s="28"/>
      <c r="C84" s="28"/>
      <c r="D84" s="29"/>
      <c r="E84" s="30"/>
      <c r="F84" s="30"/>
      <c r="G84" s="30"/>
      <c r="H84" s="30"/>
      <c r="I84" s="30"/>
      <c r="J84" s="30"/>
      <c r="K84" s="30">
        <v>30842</v>
      </c>
      <c r="L84" s="30"/>
      <c r="M84" s="30">
        <v>30842</v>
      </c>
      <c r="N84" s="30"/>
      <c r="O84" s="30"/>
      <c r="P84" s="30"/>
      <c r="Q84" s="30"/>
      <c r="R84" s="30"/>
      <c r="S84" s="30"/>
      <c r="T84" s="30"/>
      <c r="U84" s="30"/>
      <c r="V84" s="30">
        <v>30842</v>
      </c>
      <c r="W84" s="30"/>
      <c r="X84" s="30"/>
      <c r="Y84" s="29"/>
      <c r="Z84" s="31"/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4852367</v>
      </c>
      <c r="D5" s="357">
        <f t="shared" si="0"/>
        <v>0</v>
      </c>
      <c r="E5" s="356">
        <f t="shared" si="0"/>
        <v>7616410</v>
      </c>
      <c r="F5" s="358">
        <f t="shared" si="0"/>
        <v>7616410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3808205</v>
      </c>
      <c r="Y5" s="358">
        <f t="shared" si="0"/>
        <v>-3808205</v>
      </c>
      <c r="Z5" s="359">
        <f>+IF(X5&lt;&gt;0,+(Y5/X5)*100,0)</f>
        <v>-100</v>
      </c>
      <c r="AA5" s="360">
        <f>+AA6+AA8+AA11+AA13+AA15</f>
        <v>7616410</v>
      </c>
    </row>
    <row r="6" spans="1:27" ht="12.75">
      <c r="A6" s="361" t="s">
        <v>206</v>
      </c>
      <c r="B6" s="142"/>
      <c r="C6" s="60">
        <f>+C7</f>
        <v>4852367</v>
      </c>
      <c r="D6" s="340">
        <f aca="true" t="shared" si="1" ref="D6:AA6">+D7</f>
        <v>0</v>
      </c>
      <c r="E6" s="60">
        <f t="shared" si="1"/>
        <v>2000000</v>
      </c>
      <c r="F6" s="59">
        <f t="shared" si="1"/>
        <v>2000000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1000000</v>
      </c>
      <c r="Y6" s="59">
        <f t="shared" si="1"/>
        <v>-1000000</v>
      </c>
      <c r="Z6" s="61">
        <f>+IF(X6&lt;&gt;0,+(Y6/X6)*100,0)</f>
        <v>-100</v>
      </c>
      <c r="AA6" s="62">
        <f t="shared" si="1"/>
        <v>2000000</v>
      </c>
    </row>
    <row r="7" spans="1:27" ht="12.75">
      <c r="A7" s="291" t="s">
        <v>230</v>
      </c>
      <c r="B7" s="142"/>
      <c r="C7" s="60">
        <v>4852367</v>
      </c>
      <c r="D7" s="340"/>
      <c r="E7" s="60">
        <v>2000000</v>
      </c>
      <c r="F7" s="59">
        <v>2000000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1000000</v>
      </c>
      <c r="Y7" s="59">
        <v>-1000000</v>
      </c>
      <c r="Z7" s="61">
        <v>-100</v>
      </c>
      <c r="AA7" s="62">
        <v>2000000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616410</v>
      </c>
      <c r="F8" s="59">
        <f t="shared" si="2"/>
        <v>616410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308205</v>
      </c>
      <c r="Y8" s="59">
        <f t="shared" si="2"/>
        <v>-308205</v>
      </c>
      <c r="Z8" s="61">
        <f>+IF(X8&lt;&gt;0,+(Y8/X8)*100,0)</f>
        <v>-100</v>
      </c>
      <c r="AA8" s="62">
        <f>SUM(AA9:AA10)</f>
        <v>616410</v>
      </c>
    </row>
    <row r="9" spans="1:27" ht="12.75">
      <c r="A9" s="291" t="s">
        <v>231</v>
      </c>
      <c r="B9" s="142"/>
      <c r="C9" s="60"/>
      <c r="D9" s="340"/>
      <c r="E9" s="60">
        <v>616410</v>
      </c>
      <c r="F9" s="59">
        <v>616410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308205</v>
      </c>
      <c r="Y9" s="59">
        <v>-308205</v>
      </c>
      <c r="Z9" s="61">
        <v>-100</v>
      </c>
      <c r="AA9" s="62">
        <v>616410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5000000</v>
      </c>
      <c r="F13" s="342">
        <f t="shared" si="4"/>
        <v>5000000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2500000</v>
      </c>
      <c r="Y13" s="342">
        <f t="shared" si="4"/>
        <v>-2500000</v>
      </c>
      <c r="Z13" s="335">
        <f>+IF(X13&lt;&gt;0,+(Y13/X13)*100,0)</f>
        <v>-100</v>
      </c>
      <c r="AA13" s="273">
        <f t="shared" si="4"/>
        <v>5000000</v>
      </c>
    </row>
    <row r="14" spans="1:27" ht="12.75">
      <c r="A14" s="291" t="s">
        <v>234</v>
      </c>
      <c r="B14" s="136"/>
      <c r="C14" s="60"/>
      <c r="D14" s="340"/>
      <c r="E14" s="60">
        <v>5000000</v>
      </c>
      <c r="F14" s="59">
        <v>5000000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2500000</v>
      </c>
      <c r="Y14" s="59">
        <v>-2500000</v>
      </c>
      <c r="Z14" s="61">
        <v>-100</v>
      </c>
      <c r="AA14" s="62">
        <v>5000000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3071302</v>
      </c>
      <c r="F40" s="345">
        <f t="shared" si="9"/>
        <v>3071302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1535653</v>
      </c>
      <c r="Y40" s="345">
        <f t="shared" si="9"/>
        <v>-1535653</v>
      </c>
      <c r="Z40" s="336">
        <f>+IF(X40&lt;&gt;0,+(Y40/X40)*100,0)</f>
        <v>-100</v>
      </c>
      <c r="AA40" s="350">
        <f>SUM(AA41:AA49)</f>
        <v>3071302</v>
      </c>
    </row>
    <row r="41" spans="1:27" ht="12.75">
      <c r="A41" s="361" t="s">
        <v>249</v>
      </c>
      <c r="B41" s="142"/>
      <c r="C41" s="362"/>
      <c r="D41" s="363"/>
      <c r="E41" s="362">
        <v>525333</v>
      </c>
      <c r="F41" s="364">
        <v>525333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262667</v>
      </c>
      <c r="Y41" s="364">
        <v>-262667</v>
      </c>
      <c r="Z41" s="365">
        <v>-100</v>
      </c>
      <c r="AA41" s="366">
        <v>525333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>
        <v>1465965</v>
      </c>
      <c r="F43" s="370">
        <v>1465965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732983</v>
      </c>
      <c r="Y43" s="370">
        <v>-732983</v>
      </c>
      <c r="Z43" s="371">
        <v>-100</v>
      </c>
      <c r="AA43" s="303">
        <v>1465965</v>
      </c>
    </row>
    <row r="44" spans="1:27" ht="12.75">
      <c r="A44" s="361" t="s">
        <v>252</v>
      </c>
      <c r="B44" s="136"/>
      <c r="C44" s="60"/>
      <c r="D44" s="368"/>
      <c r="E44" s="54">
        <v>171993</v>
      </c>
      <c r="F44" s="53">
        <v>171993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85997</v>
      </c>
      <c r="Y44" s="53">
        <v>-85997</v>
      </c>
      <c r="Z44" s="94">
        <v>-100</v>
      </c>
      <c r="AA44" s="95">
        <v>171993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908011</v>
      </c>
      <c r="F49" s="53">
        <v>908011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454006</v>
      </c>
      <c r="Y49" s="53">
        <v>-454006</v>
      </c>
      <c r="Z49" s="94">
        <v>-100</v>
      </c>
      <c r="AA49" s="95">
        <v>908011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269</v>
      </c>
      <c r="B60" s="149"/>
      <c r="C60" s="219">
        <f aca="true" t="shared" si="14" ref="C60:Y60">+C57+C54+C51+C40+C37+C34+C22+C5</f>
        <v>4852367</v>
      </c>
      <c r="D60" s="346">
        <f t="shared" si="14"/>
        <v>0</v>
      </c>
      <c r="E60" s="219">
        <f t="shared" si="14"/>
        <v>10687712</v>
      </c>
      <c r="F60" s="264">
        <f t="shared" si="14"/>
        <v>10687712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5343858</v>
      </c>
      <c r="Y60" s="264">
        <f t="shared" si="14"/>
        <v>-5343858</v>
      </c>
      <c r="Z60" s="337">
        <f>+IF(X60&lt;&gt;0,+(Y60/X60)*100,0)</f>
        <v>-100</v>
      </c>
      <c r="AA60" s="232">
        <f>+AA57+AA54+AA51+AA40+AA37+AA34+AA22+AA5</f>
        <v>10687712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171819307</v>
      </c>
      <c r="D5" s="153">
        <f>SUM(D6:D8)</f>
        <v>0</v>
      </c>
      <c r="E5" s="154">
        <f t="shared" si="0"/>
        <v>134907855</v>
      </c>
      <c r="F5" s="100">
        <f t="shared" si="0"/>
        <v>134907855</v>
      </c>
      <c r="G5" s="100">
        <f t="shared" si="0"/>
        <v>13781243</v>
      </c>
      <c r="H5" s="100">
        <f t="shared" si="0"/>
        <v>2313730</v>
      </c>
      <c r="I5" s="100">
        <f t="shared" si="0"/>
        <v>31112824</v>
      </c>
      <c r="J5" s="100">
        <f t="shared" si="0"/>
        <v>47207797</v>
      </c>
      <c r="K5" s="100">
        <f t="shared" si="0"/>
        <v>3241714</v>
      </c>
      <c r="L5" s="100">
        <f t="shared" si="0"/>
        <v>5250590</v>
      </c>
      <c r="M5" s="100">
        <f t="shared" si="0"/>
        <v>1685399</v>
      </c>
      <c r="N5" s="100">
        <f t="shared" si="0"/>
        <v>10177703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57385500</v>
      </c>
      <c r="X5" s="100">
        <f t="shared" si="0"/>
        <v>39344484</v>
      </c>
      <c r="Y5" s="100">
        <f t="shared" si="0"/>
        <v>18041016</v>
      </c>
      <c r="Z5" s="137">
        <f>+IF(X5&lt;&gt;0,+(Y5/X5)*100,0)</f>
        <v>45.8539906127629</v>
      </c>
      <c r="AA5" s="153">
        <f>SUM(AA6:AA8)</f>
        <v>134907855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/>
      <c r="I6" s="60">
        <v>10000000</v>
      </c>
      <c r="J6" s="60">
        <v>10000000</v>
      </c>
      <c r="K6" s="60"/>
      <c r="L6" s="60"/>
      <c r="M6" s="60">
        <v>4603548</v>
      </c>
      <c r="N6" s="60">
        <v>4603548</v>
      </c>
      <c r="O6" s="60"/>
      <c r="P6" s="60"/>
      <c r="Q6" s="60"/>
      <c r="R6" s="60"/>
      <c r="S6" s="60"/>
      <c r="T6" s="60"/>
      <c r="U6" s="60"/>
      <c r="V6" s="60"/>
      <c r="W6" s="60">
        <v>14603548</v>
      </c>
      <c r="X6" s="60">
        <v>10000002</v>
      </c>
      <c r="Y6" s="60">
        <v>4603546</v>
      </c>
      <c r="Z6" s="140">
        <v>46.04</v>
      </c>
      <c r="AA6" s="155"/>
    </row>
    <row r="7" spans="1:27" ht="12.75">
      <c r="A7" s="138" t="s">
        <v>76</v>
      </c>
      <c r="B7" s="136"/>
      <c r="C7" s="157">
        <v>171819307</v>
      </c>
      <c r="D7" s="157"/>
      <c r="E7" s="158">
        <v>134907855</v>
      </c>
      <c r="F7" s="159">
        <v>134907855</v>
      </c>
      <c r="G7" s="159">
        <v>13781243</v>
      </c>
      <c r="H7" s="159">
        <v>2313730</v>
      </c>
      <c r="I7" s="159">
        <v>12612824</v>
      </c>
      <c r="J7" s="159">
        <v>28707797</v>
      </c>
      <c r="K7" s="159">
        <v>3241714</v>
      </c>
      <c r="L7" s="159">
        <v>5212529</v>
      </c>
      <c r="M7" s="159">
        <v>-2880088</v>
      </c>
      <c r="N7" s="159">
        <v>5574155</v>
      </c>
      <c r="O7" s="159"/>
      <c r="P7" s="159"/>
      <c r="Q7" s="159"/>
      <c r="R7" s="159"/>
      <c r="S7" s="159"/>
      <c r="T7" s="159"/>
      <c r="U7" s="159"/>
      <c r="V7" s="159"/>
      <c r="W7" s="159">
        <v>34281952</v>
      </c>
      <c r="X7" s="159">
        <v>29344482</v>
      </c>
      <c r="Y7" s="159">
        <v>4937470</v>
      </c>
      <c r="Z7" s="141">
        <v>16.83</v>
      </c>
      <c r="AA7" s="157">
        <v>134907855</v>
      </c>
    </row>
    <row r="8" spans="1:27" ht="12.75">
      <c r="A8" s="138" t="s">
        <v>77</v>
      </c>
      <c r="B8" s="136"/>
      <c r="C8" s="155"/>
      <c r="D8" s="155"/>
      <c r="E8" s="156"/>
      <c r="F8" s="60"/>
      <c r="G8" s="60"/>
      <c r="H8" s="60"/>
      <c r="I8" s="60">
        <v>8500000</v>
      </c>
      <c r="J8" s="60">
        <v>8500000</v>
      </c>
      <c r="K8" s="60"/>
      <c r="L8" s="60">
        <v>38061</v>
      </c>
      <c r="M8" s="60">
        <v>-38061</v>
      </c>
      <c r="N8" s="60"/>
      <c r="O8" s="60"/>
      <c r="P8" s="60"/>
      <c r="Q8" s="60"/>
      <c r="R8" s="60"/>
      <c r="S8" s="60"/>
      <c r="T8" s="60"/>
      <c r="U8" s="60"/>
      <c r="V8" s="60"/>
      <c r="W8" s="60">
        <v>8500000</v>
      </c>
      <c r="X8" s="60"/>
      <c r="Y8" s="60">
        <v>8500000</v>
      </c>
      <c r="Z8" s="140">
        <v>0</v>
      </c>
      <c r="AA8" s="155"/>
    </row>
    <row r="9" spans="1:27" ht="12.7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22573</v>
      </c>
      <c r="H9" s="100">
        <f t="shared" si="1"/>
        <v>3740</v>
      </c>
      <c r="I9" s="100">
        <f t="shared" si="1"/>
        <v>1471757</v>
      </c>
      <c r="J9" s="100">
        <f t="shared" si="1"/>
        <v>1498070</v>
      </c>
      <c r="K9" s="100">
        <f t="shared" si="1"/>
        <v>7851</v>
      </c>
      <c r="L9" s="100">
        <f t="shared" si="1"/>
        <v>16533</v>
      </c>
      <c r="M9" s="100">
        <f t="shared" si="1"/>
        <v>11038181</v>
      </c>
      <c r="N9" s="100">
        <f t="shared" si="1"/>
        <v>11062565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12560635</v>
      </c>
      <c r="X9" s="100">
        <f t="shared" si="1"/>
        <v>8985828</v>
      </c>
      <c r="Y9" s="100">
        <f t="shared" si="1"/>
        <v>3574807</v>
      </c>
      <c r="Z9" s="137">
        <f>+IF(X9&lt;&gt;0,+(Y9/X9)*100,0)</f>
        <v>39.78272230449993</v>
      </c>
      <c r="AA9" s="153">
        <f>SUM(AA10:AA14)</f>
        <v>0</v>
      </c>
    </row>
    <row r="10" spans="1:27" ht="12.75">
      <c r="A10" s="138" t="s">
        <v>79</v>
      </c>
      <c r="B10" s="136"/>
      <c r="C10" s="155"/>
      <c r="D10" s="155"/>
      <c r="E10" s="156"/>
      <c r="F10" s="60"/>
      <c r="G10" s="60">
        <v>22573</v>
      </c>
      <c r="H10" s="60">
        <v>3740</v>
      </c>
      <c r="I10" s="60">
        <v>1387757</v>
      </c>
      <c r="J10" s="60">
        <v>1414070</v>
      </c>
      <c r="K10" s="60">
        <v>7851</v>
      </c>
      <c r="L10" s="60">
        <v>16533</v>
      </c>
      <c r="M10" s="60">
        <v>6622181</v>
      </c>
      <c r="N10" s="60">
        <v>6646565</v>
      </c>
      <c r="O10" s="60"/>
      <c r="P10" s="60"/>
      <c r="Q10" s="60"/>
      <c r="R10" s="60"/>
      <c r="S10" s="60"/>
      <c r="T10" s="60"/>
      <c r="U10" s="60"/>
      <c r="V10" s="60"/>
      <c r="W10" s="60">
        <v>8060635</v>
      </c>
      <c r="X10" s="60">
        <v>5478552</v>
      </c>
      <c r="Y10" s="60">
        <v>2582083</v>
      </c>
      <c r="Z10" s="140">
        <v>47.13</v>
      </c>
      <c r="AA10" s="155"/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>
        <v>3500000</v>
      </c>
      <c r="N11" s="60">
        <v>3500000</v>
      </c>
      <c r="O11" s="60"/>
      <c r="P11" s="60"/>
      <c r="Q11" s="60"/>
      <c r="R11" s="60"/>
      <c r="S11" s="60"/>
      <c r="T11" s="60"/>
      <c r="U11" s="60"/>
      <c r="V11" s="60"/>
      <c r="W11" s="60">
        <v>3500000</v>
      </c>
      <c r="X11" s="60">
        <v>1750002</v>
      </c>
      <c r="Y11" s="60">
        <v>1749998</v>
      </c>
      <c r="Z11" s="140">
        <v>100</v>
      </c>
      <c r="AA11" s="155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>
        <v>84000</v>
      </c>
      <c r="J12" s="60">
        <v>84000</v>
      </c>
      <c r="K12" s="60"/>
      <c r="L12" s="60"/>
      <c r="M12" s="60">
        <v>916000</v>
      </c>
      <c r="N12" s="60">
        <v>916000</v>
      </c>
      <c r="O12" s="60"/>
      <c r="P12" s="60"/>
      <c r="Q12" s="60"/>
      <c r="R12" s="60"/>
      <c r="S12" s="60"/>
      <c r="T12" s="60"/>
      <c r="U12" s="60"/>
      <c r="V12" s="60"/>
      <c r="W12" s="60">
        <v>1000000</v>
      </c>
      <c r="X12" s="60">
        <v>499998</v>
      </c>
      <c r="Y12" s="60">
        <v>500002</v>
      </c>
      <c r="Z12" s="140">
        <v>100</v>
      </c>
      <c r="AA12" s="155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1257276</v>
      </c>
      <c r="Y13" s="60">
        <v>-1257276</v>
      </c>
      <c r="Z13" s="140">
        <v>-100</v>
      </c>
      <c r="AA13" s="155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2.75">
      <c r="A15" s="135" t="s">
        <v>84</v>
      </c>
      <c r="B15" s="142"/>
      <c r="C15" s="153">
        <f aca="true" t="shared" si="2" ref="C15:Y15">SUM(C16:C18)</f>
        <v>2077644</v>
      </c>
      <c r="D15" s="153">
        <f>SUM(D16:D18)</f>
        <v>0</v>
      </c>
      <c r="E15" s="154">
        <f t="shared" si="2"/>
        <v>26610415</v>
      </c>
      <c r="F15" s="100">
        <f t="shared" si="2"/>
        <v>26610415</v>
      </c>
      <c r="G15" s="100">
        <f t="shared" si="2"/>
        <v>223342</v>
      </c>
      <c r="H15" s="100">
        <f t="shared" si="2"/>
        <v>2726188</v>
      </c>
      <c r="I15" s="100">
        <f t="shared" si="2"/>
        <v>10817999</v>
      </c>
      <c r="J15" s="100">
        <f t="shared" si="2"/>
        <v>13767529</v>
      </c>
      <c r="K15" s="100">
        <f t="shared" si="2"/>
        <v>1275604</v>
      </c>
      <c r="L15" s="100">
        <f t="shared" si="2"/>
        <v>164898</v>
      </c>
      <c r="M15" s="100">
        <f t="shared" si="2"/>
        <v>10888235</v>
      </c>
      <c r="N15" s="100">
        <f t="shared" si="2"/>
        <v>12328737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26096266</v>
      </c>
      <c r="X15" s="100">
        <f t="shared" si="2"/>
        <v>19147740</v>
      </c>
      <c r="Y15" s="100">
        <f t="shared" si="2"/>
        <v>6948526</v>
      </c>
      <c r="Z15" s="137">
        <f>+IF(X15&lt;&gt;0,+(Y15/X15)*100,0)</f>
        <v>36.28901374261401</v>
      </c>
      <c r="AA15" s="153">
        <f>SUM(AA16:AA18)</f>
        <v>26610415</v>
      </c>
    </row>
    <row r="16" spans="1:27" ht="12.75">
      <c r="A16" s="138" t="s">
        <v>85</v>
      </c>
      <c r="B16" s="136"/>
      <c r="C16" s="155"/>
      <c r="D16" s="155"/>
      <c r="E16" s="156">
        <v>22940000</v>
      </c>
      <c r="F16" s="60">
        <v>22940000</v>
      </c>
      <c r="G16" s="60">
        <v>7944</v>
      </c>
      <c r="H16" s="60">
        <v>2536899</v>
      </c>
      <c r="I16" s="60">
        <v>8136462</v>
      </c>
      <c r="J16" s="60">
        <v>10681305</v>
      </c>
      <c r="K16" s="60">
        <v>1030850</v>
      </c>
      <c r="L16" s="60">
        <v>5419</v>
      </c>
      <c r="M16" s="60">
        <v>4175510</v>
      </c>
      <c r="N16" s="60">
        <v>5211779</v>
      </c>
      <c r="O16" s="60"/>
      <c r="P16" s="60"/>
      <c r="Q16" s="60"/>
      <c r="R16" s="60"/>
      <c r="S16" s="60"/>
      <c r="T16" s="60"/>
      <c r="U16" s="60"/>
      <c r="V16" s="60"/>
      <c r="W16" s="60">
        <v>15893084</v>
      </c>
      <c r="X16" s="60">
        <v>13237062</v>
      </c>
      <c r="Y16" s="60">
        <v>2656022</v>
      </c>
      <c r="Z16" s="140">
        <v>20.07</v>
      </c>
      <c r="AA16" s="155">
        <v>22940000</v>
      </c>
    </row>
    <row r="17" spans="1:27" ht="12.75">
      <c r="A17" s="138" t="s">
        <v>86</v>
      </c>
      <c r="B17" s="136"/>
      <c r="C17" s="155">
        <v>2077644</v>
      </c>
      <c r="D17" s="155"/>
      <c r="E17" s="156">
        <v>3670415</v>
      </c>
      <c r="F17" s="60">
        <v>3670415</v>
      </c>
      <c r="G17" s="60">
        <v>215398</v>
      </c>
      <c r="H17" s="60">
        <v>189289</v>
      </c>
      <c r="I17" s="60">
        <v>2681537</v>
      </c>
      <c r="J17" s="60">
        <v>3086224</v>
      </c>
      <c r="K17" s="60">
        <v>244754</v>
      </c>
      <c r="L17" s="60">
        <v>159479</v>
      </c>
      <c r="M17" s="60">
        <v>6712725</v>
      </c>
      <c r="N17" s="60">
        <v>7116958</v>
      </c>
      <c r="O17" s="60"/>
      <c r="P17" s="60"/>
      <c r="Q17" s="60"/>
      <c r="R17" s="60"/>
      <c r="S17" s="60"/>
      <c r="T17" s="60"/>
      <c r="U17" s="60"/>
      <c r="V17" s="60"/>
      <c r="W17" s="60">
        <v>10203182</v>
      </c>
      <c r="X17" s="60">
        <v>5910678</v>
      </c>
      <c r="Y17" s="60">
        <v>4292504</v>
      </c>
      <c r="Z17" s="140">
        <v>72.62</v>
      </c>
      <c r="AA17" s="155">
        <v>3670415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32999550</v>
      </c>
      <c r="D19" s="153">
        <f>SUM(D20:D23)</f>
        <v>0</v>
      </c>
      <c r="E19" s="154">
        <f t="shared" si="3"/>
        <v>38444399</v>
      </c>
      <c r="F19" s="100">
        <f t="shared" si="3"/>
        <v>38444399</v>
      </c>
      <c r="G19" s="100">
        <f t="shared" si="3"/>
        <v>2381618</v>
      </c>
      <c r="H19" s="100">
        <f t="shared" si="3"/>
        <v>2904803</v>
      </c>
      <c r="I19" s="100">
        <f t="shared" si="3"/>
        <v>1257399</v>
      </c>
      <c r="J19" s="100">
        <f t="shared" si="3"/>
        <v>6543820</v>
      </c>
      <c r="K19" s="100">
        <f t="shared" si="3"/>
        <v>2207507</v>
      </c>
      <c r="L19" s="100">
        <f t="shared" si="3"/>
        <v>-72661</v>
      </c>
      <c r="M19" s="100">
        <f t="shared" si="3"/>
        <v>11796691</v>
      </c>
      <c r="N19" s="100">
        <f t="shared" si="3"/>
        <v>13931537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20475357</v>
      </c>
      <c r="X19" s="100">
        <f t="shared" si="3"/>
        <v>26564256</v>
      </c>
      <c r="Y19" s="100">
        <f t="shared" si="3"/>
        <v>-6088899</v>
      </c>
      <c r="Z19" s="137">
        <f>+IF(X19&lt;&gt;0,+(Y19/X19)*100,0)</f>
        <v>-22.921398589141738</v>
      </c>
      <c r="AA19" s="153">
        <f>SUM(AA20:AA23)</f>
        <v>38444399</v>
      </c>
    </row>
    <row r="20" spans="1:27" ht="12.75">
      <c r="A20" s="138" t="s">
        <v>89</v>
      </c>
      <c r="B20" s="136"/>
      <c r="C20" s="155">
        <v>30718836</v>
      </c>
      <c r="D20" s="155"/>
      <c r="E20" s="156">
        <v>36062690</v>
      </c>
      <c r="F20" s="60">
        <v>36062690</v>
      </c>
      <c r="G20" s="60">
        <v>2183674</v>
      </c>
      <c r="H20" s="60">
        <v>2587299</v>
      </c>
      <c r="I20" s="60">
        <v>931939</v>
      </c>
      <c r="J20" s="60">
        <v>5702912</v>
      </c>
      <c r="K20" s="60">
        <v>1838479</v>
      </c>
      <c r="L20" s="60">
        <v>-262653</v>
      </c>
      <c r="M20" s="60">
        <v>11381550</v>
      </c>
      <c r="N20" s="60">
        <v>12957376</v>
      </c>
      <c r="O20" s="60"/>
      <c r="P20" s="60"/>
      <c r="Q20" s="60"/>
      <c r="R20" s="60"/>
      <c r="S20" s="60"/>
      <c r="T20" s="60"/>
      <c r="U20" s="60"/>
      <c r="V20" s="60"/>
      <c r="W20" s="60">
        <v>18660288</v>
      </c>
      <c r="X20" s="60">
        <v>26564256</v>
      </c>
      <c r="Y20" s="60">
        <v>-7903968</v>
      </c>
      <c r="Z20" s="140">
        <v>-29.75</v>
      </c>
      <c r="AA20" s="155">
        <v>36062690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2.75">
      <c r="A23" s="138" t="s">
        <v>92</v>
      </c>
      <c r="B23" s="136"/>
      <c r="C23" s="155">
        <v>2280714</v>
      </c>
      <c r="D23" s="155"/>
      <c r="E23" s="156">
        <v>2381709</v>
      </c>
      <c r="F23" s="60">
        <v>2381709</v>
      </c>
      <c r="G23" s="60">
        <v>197944</v>
      </c>
      <c r="H23" s="60">
        <v>317504</v>
      </c>
      <c r="I23" s="60">
        <v>325460</v>
      </c>
      <c r="J23" s="60">
        <v>840908</v>
      </c>
      <c r="K23" s="60">
        <v>369028</v>
      </c>
      <c r="L23" s="60">
        <v>189992</v>
      </c>
      <c r="M23" s="60">
        <v>415141</v>
      </c>
      <c r="N23" s="60">
        <v>974161</v>
      </c>
      <c r="O23" s="60"/>
      <c r="P23" s="60"/>
      <c r="Q23" s="60"/>
      <c r="R23" s="60"/>
      <c r="S23" s="60"/>
      <c r="T23" s="60"/>
      <c r="U23" s="60"/>
      <c r="V23" s="60"/>
      <c r="W23" s="60">
        <v>1815069</v>
      </c>
      <c r="X23" s="60"/>
      <c r="Y23" s="60">
        <v>1815069</v>
      </c>
      <c r="Z23" s="140">
        <v>0</v>
      </c>
      <c r="AA23" s="155">
        <v>2381709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206896501</v>
      </c>
      <c r="D25" s="168">
        <f>+D5+D9+D15+D19+D24</f>
        <v>0</v>
      </c>
      <c r="E25" s="169">
        <f t="shared" si="4"/>
        <v>199962669</v>
      </c>
      <c r="F25" s="73">
        <f t="shared" si="4"/>
        <v>199962669</v>
      </c>
      <c r="G25" s="73">
        <f t="shared" si="4"/>
        <v>16408776</v>
      </c>
      <c r="H25" s="73">
        <f t="shared" si="4"/>
        <v>7948461</v>
      </c>
      <c r="I25" s="73">
        <f t="shared" si="4"/>
        <v>44659979</v>
      </c>
      <c r="J25" s="73">
        <f t="shared" si="4"/>
        <v>69017216</v>
      </c>
      <c r="K25" s="73">
        <f t="shared" si="4"/>
        <v>6732676</v>
      </c>
      <c r="L25" s="73">
        <f t="shared" si="4"/>
        <v>5359360</v>
      </c>
      <c r="M25" s="73">
        <f t="shared" si="4"/>
        <v>35408506</v>
      </c>
      <c r="N25" s="73">
        <f t="shared" si="4"/>
        <v>47500542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116517758</v>
      </c>
      <c r="X25" s="73">
        <f t="shared" si="4"/>
        <v>94042308</v>
      </c>
      <c r="Y25" s="73">
        <f t="shared" si="4"/>
        <v>22475450</v>
      </c>
      <c r="Z25" s="170">
        <f>+IF(X25&lt;&gt;0,+(Y25/X25)*100,0)</f>
        <v>23.89929647409334</v>
      </c>
      <c r="AA25" s="168">
        <f>+AA5+AA9+AA15+AA19+AA24</f>
        <v>199962669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123146648</v>
      </c>
      <c r="D28" s="153">
        <f>SUM(D29:D31)</f>
        <v>0</v>
      </c>
      <c r="E28" s="154">
        <f t="shared" si="5"/>
        <v>147629860</v>
      </c>
      <c r="F28" s="100">
        <f t="shared" si="5"/>
        <v>147629860</v>
      </c>
      <c r="G28" s="100">
        <f t="shared" si="5"/>
        <v>4227189</v>
      </c>
      <c r="H28" s="100">
        <f t="shared" si="5"/>
        <v>1721978</v>
      </c>
      <c r="I28" s="100">
        <f t="shared" si="5"/>
        <v>1933834</v>
      </c>
      <c r="J28" s="100">
        <f t="shared" si="5"/>
        <v>7883001</v>
      </c>
      <c r="K28" s="100">
        <f t="shared" si="5"/>
        <v>1918588</v>
      </c>
      <c r="L28" s="100">
        <f t="shared" si="5"/>
        <v>2583749</v>
      </c>
      <c r="M28" s="100">
        <f t="shared" si="5"/>
        <v>15569276</v>
      </c>
      <c r="N28" s="100">
        <f t="shared" si="5"/>
        <v>20071613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27954614</v>
      </c>
      <c r="X28" s="100">
        <f t="shared" si="5"/>
        <v>37641780</v>
      </c>
      <c r="Y28" s="100">
        <f t="shared" si="5"/>
        <v>-9687166</v>
      </c>
      <c r="Z28" s="137">
        <f>+IF(X28&lt;&gt;0,+(Y28/X28)*100,0)</f>
        <v>-25.735143237115782</v>
      </c>
      <c r="AA28" s="153">
        <f>SUM(AA29:AA31)</f>
        <v>147629860</v>
      </c>
    </row>
    <row r="29" spans="1:27" ht="12.75">
      <c r="A29" s="138" t="s">
        <v>75</v>
      </c>
      <c r="B29" s="136"/>
      <c r="C29" s="155">
        <v>8568526</v>
      </c>
      <c r="D29" s="155"/>
      <c r="E29" s="156">
        <v>10151644</v>
      </c>
      <c r="F29" s="60">
        <v>10151644</v>
      </c>
      <c r="G29" s="60">
        <v>745702</v>
      </c>
      <c r="H29" s="60">
        <v>880747</v>
      </c>
      <c r="I29" s="60">
        <v>495772</v>
      </c>
      <c r="J29" s="60">
        <v>2122221</v>
      </c>
      <c r="K29" s="60">
        <v>908811</v>
      </c>
      <c r="L29" s="60">
        <v>383016</v>
      </c>
      <c r="M29" s="60">
        <v>5938490</v>
      </c>
      <c r="N29" s="60">
        <v>7230317</v>
      </c>
      <c r="O29" s="60"/>
      <c r="P29" s="60"/>
      <c r="Q29" s="60"/>
      <c r="R29" s="60"/>
      <c r="S29" s="60"/>
      <c r="T29" s="60"/>
      <c r="U29" s="60"/>
      <c r="V29" s="60"/>
      <c r="W29" s="60">
        <v>9352538</v>
      </c>
      <c r="X29" s="60">
        <v>13067964</v>
      </c>
      <c r="Y29" s="60">
        <v>-3715426</v>
      </c>
      <c r="Z29" s="140">
        <v>-28.43</v>
      </c>
      <c r="AA29" s="155">
        <v>10151644</v>
      </c>
    </row>
    <row r="30" spans="1:27" ht="12.75">
      <c r="A30" s="138" t="s">
        <v>76</v>
      </c>
      <c r="B30" s="136"/>
      <c r="C30" s="157">
        <v>114578122</v>
      </c>
      <c r="D30" s="157"/>
      <c r="E30" s="158">
        <v>137478216</v>
      </c>
      <c r="F30" s="159">
        <v>137478216</v>
      </c>
      <c r="G30" s="159">
        <v>3339500</v>
      </c>
      <c r="H30" s="159">
        <v>603339</v>
      </c>
      <c r="I30" s="159">
        <v>960342</v>
      </c>
      <c r="J30" s="159">
        <v>4903181</v>
      </c>
      <c r="K30" s="159">
        <v>626224</v>
      </c>
      <c r="L30" s="159">
        <v>1360031</v>
      </c>
      <c r="M30" s="159">
        <v>1111958</v>
      </c>
      <c r="N30" s="159">
        <v>3098213</v>
      </c>
      <c r="O30" s="159"/>
      <c r="P30" s="159"/>
      <c r="Q30" s="159"/>
      <c r="R30" s="159"/>
      <c r="S30" s="159"/>
      <c r="T30" s="159"/>
      <c r="U30" s="159"/>
      <c r="V30" s="159"/>
      <c r="W30" s="159">
        <v>8001394</v>
      </c>
      <c r="X30" s="159">
        <v>24573816</v>
      </c>
      <c r="Y30" s="159">
        <v>-16572422</v>
      </c>
      <c r="Z30" s="141">
        <v>-67.44</v>
      </c>
      <c r="AA30" s="157">
        <v>137478216</v>
      </c>
    </row>
    <row r="31" spans="1:27" ht="12.75">
      <c r="A31" s="138" t="s">
        <v>77</v>
      </c>
      <c r="B31" s="136"/>
      <c r="C31" s="155"/>
      <c r="D31" s="155"/>
      <c r="E31" s="156"/>
      <c r="F31" s="60"/>
      <c r="G31" s="60">
        <v>141987</v>
      </c>
      <c r="H31" s="60">
        <v>237892</v>
      </c>
      <c r="I31" s="60">
        <v>477720</v>
      </c>
      <c r="J31" s="60">
        <v>857599</v>
      </c>
      <c r="K31" s="60">
        <v>383553</v>
      </c>
      <c r="L31" s="60">
        <v>840702</v>
      </c>
      <c r="M31" s="60">
        <v>8518828</v>
      </c>
      <c r="N31" s="60">
        <v>9743083</v>
      </c>
      <c r="O31" s="60"/>
      <c r="P31" s="60"/>
      <c r="Q31" s="60"/>
      <c r="R31" s="60"/>
      <c r="S31" s="60"/>
      <c r="T31" s="60"/>
      <c r="U31" s="60"/>
      <c r="V31" s="60"/>
      <c r="W31" s="60">
        <v>10600682</v>
      </c>
      <c r="X31" s="60"/>
      <c r="Y31" s="60">
        <v>10600682</v>
      </c>
      <c r="Z31" s="140">
        <v>0</v>
      </c>
      <c r="AA31" s="155"/>
    </row>
    <row r="32" spans="1:27" ht="12.7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3758990</v>
      </c>
      <c r="F32" s="100">
        <f t="shared" si="6"/>
        <v>3758990</v>
      </c>
      <c r="G32" s="100">
        <f t="shared" si="6"/>
        <v>368573</v>
      </c>
      <c r="H32" s="100">
        <f t="shared" si="6"/>
        <v>428095</v>
      </c>
      <c r="I32" s="100">
        <f t="shared" si="6"/>
        <v>435405</v>
      </c>
      <c r="J32" s="100">
        <f t="shared" si="6"/>
        <v>1232073</v>
      </c>
      <c r="K32" s="100">
        <f t="shared" si="6"/>
        <v>499770</v>
      </c>
      <c r="L32" s="100">
        <f t="shared" si="6"/>
        <v>312934</v>
      </c>
      <c r="M32" s="100">
        <f t="shared" si="6"/>
        <v>10488748</v>
      </c>
      <c r="N32" s="100">
        <f t="shared" si="6"/>
        <v>11301452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12533525</v>
      </c>
      <c r="X32" s="100">
        <f t="shared" si="6"/>
        <v>10672236</v>
      </c>
      <c r="Y32" s="100">
        <f t="shared" si="6"/>
        <v>1861289</v>
      </c>
      <c r="Z32" s="137">
        <f>+IF(X32&lt;&gt;0,+(Y32/X32)*100,0)</f>
        <v>17.440478265285737</v>
      </c>
      <c r="AA32" s="153">
        <f>SUM(AA33:AA37)</f>
        <v>3758990</v>
      </c>
    </row>
    <row r="33" spans="1:27" ht="12.75">
      <c r="A33" s="138" t="s">
        <v>79</v>
      </c>
      <c r="B33" s="136"/>
      <c r="C33" s="155"/>
      <c r="D33" s="155"/>
      <c r="E33" s="156">
        <v>3758990</v>
      </c>
      <c r="F33" s="60">
        <v>3758990</v>
      </c>
      <c r="G33" s="60">
        <v>362935</v>
      </c>
      <c r="H33" s="60">
        <v>354336</v>
      </c>
      <c r="I33" s="60">
        <v>343160</v>
      </c>
      <c r="J33" s="60">
        <v>1060431</v>
      </c>
      <c r="K33" s="60">
        <v>439929</v>
      </c>
      <c r="L33" s="60">
        <v>180248</v>
      </c>
      <c r="M33" s="60">
        <v>7726379</v>
      </c>
      <c r="N33" s="60">
        <v>8346556</v>
      </c>
      <c r="O33" s="60"/>
      <c r="P33" s="60"/>
      <c r="Q33" s="60"/>
      <c r="R33" s="60"/>
      <c r="S33" s="60"/>
      <c r="T33" s="60"/>
      <c r="U33" s="60"/>
      <c r="V33" s="60"/>
      <c r="W33" s="60">
        <v>9406987</v>
      </c>
      <c r="X33" s="60">
        <v>7996518</v>
      </c>
      <c r="Y33" s="60">
        <v>1410469</v>
      </c>
      <c r="Z33" s="140">
        <v>17.64</v>
      </c>
      <c r="AA33" s="155">
        <v>3758990</v>
      </c>
    </row>
    <row r="34" spans="1:27" ht="12.75">
      <c r="A34" s="138" t="s">
        <v>80</v>
      </c>
      <c r="B34" s="136"/>
      <c r="C34" s="155"/>
      <c r="D34" s="155"/>
      <c r="E34" s="156"/>
      <c r="F34" s="60"/>
      <c r="G34" s="60">
        <v>1888</v>
      </c>
      <c r="H34" s="60">
        <v>36328</v>
      </c>
      <c r="I34" s="60">
        <v>64634</v>
      </c>
      <c r="J34" s="60">
        <v>102850</v>
      </c>
      <c r="K34" s="60">
        <v>21986</v>
      </c>
      <c r="L34" s="60">
        <v>94954</v>
      </c>
      <c r="M34" s="60">
        <v>2729103</v>
      </c>
      <c r="N34" s="60">
        <v>2846043</v>
      </c>
      <c r="O34" s="60"/>
      <c r="P34" s="60"/>
      <c r="Q34" s="60"/>
      <c r="R34" s="60"/>
      <c r="S34" s="60"/>
      <c r="T34" s="60"/>
      <c r="U34" s="60"/>
      <c r="V34" s="60"/>
      <c r="W34" s="60">
        <v>2948893</v>
      </c>
      <c r="X34" s="60">
        <v>2171718</v>
      </c>
      <c r="Y34" s="60">
        <v>777175</v>
      </c>
      <c r="Z34" s="140">
        <v>35.79</v>
      </c>
      <c r="AA34" s="155"/>
    </row>
    <row r="35" spans="1:27" ht="12.75">
      <c r="A35" s="138" t="s">
        <v>81</v>
      </c>
      <c r="B35" s="136"/>
      <c r="C35" s="155"/>
      <c r="D35" s="155"/>
      <c r="E35" s="156"/>
      <c r="F35" s="60"/>
      <c r="G35" s="60">
        <v>3750</v>
      </c>
      <c r="H35" s="60">
        <v>37431</v>
      </c>
      <c r="I35" s="60">
        <v>27611</v>
      </c>
      <c r="J35" s="60">
        <v>68792</v>
      </c>
      <c r="K35" s="60">
        <v>37855</v>
      </c>
      <c r="L35" s="60">
        <v>37732</v>
      </c>
      <c r="M35" s="60">
        <v>33266</v>
      </c>
      <c r="N35" s="60">
        <v>108853</v>
      </c>
      <c r="O35" s="60"/>
      <c r="P35" s="60"/>
      <c r="Q35" s="60"/>
      <c r="R35" s="60"/>
      <c r="S35" s="60"/>
      <c r="T35" s="60"/>
      <c r="U35" s="60"/>
      <c r="V35" s="60"/>
      <c r="W35" s="60">
        <v>177645</v>
      </c>
      <c r="X35" s="60">
        <v>268242</v>
      </c>
      <c r="Y35" s="60">
        <v>-90597</v>
      </c>
      <c r="Z35" s="140">
        <v>-33.77</v>
      </c>
      <c r="AA35" s="155"/>
    </row>
    <row r="36" spans="1:27" ht="12.7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>
        <v>235758</v>
      </c>
      <c r="Y36" s="60">
        <v>-235758</v>
      </c>
      <c r="Z36" s="140">
        <v>-100</v>
      </c>
      <c r="AA36" s="155"/>
    </row>
    <row r="37" spans="1:27" ht="12.7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2.7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417151</v>
      </c>
      <c r="H38" s="100">
        <f t="shared" si="7"/>
        <v>223728</v>
      </c>
      <c r="I38" s="100">
        <f t="shared" si="7"/>
        <v>-4027996</v>
      </c>
      <c r="J38" s="100">
        <f t="shared" si="7"/>
        <v>-3387117</v>
      </c>
      <c r="K38" s="100">
        <f t="shared" si="7"/>
        <v>5180795</v>
      </c>
      <c r="L38" s="100">
        <f t="shared" si="7"/>
        <v>740408</v>
      </c>
      <c r="M38" s="100">
        <f t="shared" si="7"/>
        <v>6056109</v>
      </c>
      <c r="N38" s="100">
        <f t="shared" si="7"/>
        <v>11977312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8590195</v>
      </c>
      <c r="X38" s="100">
        <f t="shared" si="7"/>
        <v>11730924</v>
      </c>
      <c r="Y38" s="100">
        <f t="shared" si="7"/>
        <v>-3140729</v>
      </c>
      <c r="Z38" s="137">
        <f>+IF(X38&lt;&gt;0,+(Y38/X38)*100,0)</f>
        <v>-26.77307431196383</v>
      </c>
      <c r="AA38" s="153">
        <f>SUM(AA39:AA41)</f>
        <v>0</v>
      </c>
    </row>
    <row r="39" spans="1:27" ht="12.75">
      <c r="A39" s="138" t="s">
        <v>85</v>
      </c>
      <c r="B39" s="136"/>
      <c r="C39" s="155"/>
      <c r="D39" s="155"/>
      <c r="E39" s="156"/>
      <c r="F39" s="60"/>
      <c r="G39" s="60">
        <v>197290</v>
      </c>
      <c r="H39" s="60">
        <v>44723</v>
      </c>
      <c r="I39" s="60">
        <v>-4223311</v>
      </c>
      <c r="J39" s="60">
        <v>-3981298</v>
      </c>
      <c r="K39" s="60">
        <v>4772204</v>
      </c>
      <c r="L39" s="60">
        <v>636993</v>
      </c>
      <c r="M39" s="60">
        <v>1840530</v>
      </c>
      <c r="N39" s="60">
        <v>7249727</v>
      </c>
      <c r="O39" s="60"/>
      <c r="P39" s="60"/>
      <c r="Q39" s="60"/>
      <c r="R39" s="60"/>
      <c r="S39" s="60"/>
      <c r="T39" s="60"/>
      <c r="U39" s="60"/>
      <c r="V39" s="60"/>
      <c r="W39" s="60">
        <v>3268429</v>
      </c>
      <c r="X39" s="60">
        <v>3287328</v>
      </c>
      <c r="Y39" s="60">
        <v>-18899</v>
      </c>
      <c r="Z39" s="140">
        <v>-0.57</v>
      </c>
      <c r="AA39" s="155"/>
    </row>
    <row r="40" spans="1:27" ht="12.75">
      <c r="A40" s="138" t="s">
        <v>86</v>
      </c>
      <c r="B40" s="136"/>
      <c r="C40" s="155"/>
      <c r="D40" s="155"/>
      <c r="E40" s="156"/>
      <c r="F40" s="60"/>
      <c r="G40" s="60">
        <v>219861</v>
      </c>
      <c r="H40" s="60">
        <v>179005</v>
      </c>
      <c r="I40" s="60">
        <v>195315</v>
      </c>
      <c r="J40" s="60">
        <v>594181</v>
      </c>
      <c r="K40" s="60">
        <v>408591</v>
      </c>
      <c r="L40" s="60">
        <v>103415</v>
      </c>
      <c r="M40" s="60">
        <v>4215579</v>
      </c>
      <c r="N40" s="60">
        <v>4727585</v>
      </c>
      <c r="O40" s="60"/>
      <c r="P40" s="60"/>
      <c r="Q40" s="60"/>
      <c r="R40" s="60"/>
      <c r="S40" s="60"/>
      <c r="T40" s="60"/>
      <c r="U40" s="60"/>
      <c r="V40" s="60"/>
      <c r="W40" s="60">
        <v>5321766</v>
      </c>
      <c r="X40" s="60">
        <v>8443596</v>
      </c>
      <c r="Y40" s="60">
        <v>-3121830</v>
      </c>
      <c r="Z40" s="140">
        <v>-36.97</v>
      </c>
      <c r="AA40" s="155"/>
    </row>
    <row r="41" spans="1:27" ht="12.7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26165356</v>
      </c>
      <c r="D42" s="153">
        <f>SUM(D43:D46)</f>
        <v>0</v>
      </c>
      <c r="E42" s="154">
        <f t="shared" si="8"/>
        <v>32961931</v>
      </c>
      <c r="F42" s="100">
        <f t="shared" si="8"/>
        <v>32961931</v>
      </c>
      <c r="G42" s="100">
        <f t="shared" si="8"/>
        <v>3646898</v>
      </c>
      <c r="H42" s="100">
        <f t="shared" si="8"/>
        <v>4049668</v>
      </c>
      <c r="I42" s="100">
        <f t="shared" si="8"/>
        <v>3968297</v>
      </c>
      <c r="J42" s="100">
        <f t="shared" si="8"/>
        <v>11664863</v>
      </c>
      <c r="K42" s="100">
        <f t="shared" si="8"/>
        <v>2341455</v>
      </c>
      <c r="L42" s="100">
        <f t="shared" si="8"/>
        <v>520124</v>
      </c>
      <c r="M42" s="100">
        <f t="shared" si="8"/>
        <v>8788243</v>
      </c>
      <c r="N42" s="100">
        <f t="shared" si="8"/>
        <v>11649822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23314685</v>
      </c>
      <c r="X42" s="100">
        <f t="shared" si="8"/>
        <v>29600142</v>
      </c>
      <c r="Y42" s="100">
        <f t="shared" si="8"/>
        <v>-6285457</v>
      </c>
      <c r="Z42" s="137">
        <f>+IF(X42&lt;&gt;0,+(Y42/X42)*100,0)</f>
        <v>-21.234550158576944</v>
      </c>
      <c r="AA42" s="153">
        <f>SUM(AA43:AA46)</f>
        <v>32961931</v>
      </c>
    </row>
    <row r="43" spans="1:27" ht="12.75">
      <c r="A43" s="138" t="s">
        <v>89</v>
      </c>
      <c r="B43" s="136"/>
      <c r="C43" s="155">
        <v>26165356</v>
      </c>
      <c r="D43" s="155"/>
      <c r="E43" s="156">
        <v>32961931</v>
      </c>
      <c r="F43" s="60">
        <v>32961931</v>
      </c>
      <c r="G43" s="60">
        <v>3538916</v>
      </c>
      <c r="H43" s="60">
        <v>3847496</v>
      </c>
      <c r="I43" s="60">
        <v>3876908</v>
      </c>
      <c r="J43" s="60">
        <v>11263320</v>
      </c>
      <c r="K43" s="60">
        <v>2177809</v>
      </c>
      <c r="L43" s="60">
        <v>299848</v>
      </c>
      <c r="M43" s="60">
        <v>5890486</v>
      </c>
      <c r="N43" s="60">
        <v>8368143</v>
      </c>
      <c r="O43" s="60"/>
      <c r="P43" s="60"/>
      <c r="Q43" s="60"/>
      <c r="R43" s="60"/>
      <c r="S43" s="60"/>
      <c r="T43" s="60"/>
      <c r="U43" s="60"/>
      <c r="V43" s="60"/>
      <c r="W43" s="60">
        <v>19631463</v>
      </c>
      <c r="X43" s="60">
        <v>23379990</v>
      </c>
      <c r="Y43" s="60">
        <v>-3748527</v>
      </c>
      <c r="Z43" s="140">
        <v>-16.03</v>
      </c>
      <c r="AA43" s="155">
        <v>32961931</v>
      </c>
    </row>
    <row r="44" spans="1:27" ht="12.7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2.7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2.75">
      <c r="A46" s="138" t="s">
        <v>92</v>
      </c>
      <c r="B46" s="136"/>
      <c r="C46" s="155"/>
      <c r="D46" s="155"/>
      <c r="E46" s="156"/>
      <c r="F46" s="60"/>
      <c r="G46" s="60">
        <v>107982</v>
      </c>
      <c r="H46" s="60">
        <v>202172</v>
      </c>
      <c r="I46" s="60">
        <v>91389</v>
      </c>
      <c r="J46" s="60">
        <v>401543</v>
      </c>
      <c r="K46" s="60">
        <v>163646</v>
      </c>
      <c r="L46" s="60">
        <v>220276</v>
      </c>
      <c r="M46" s="60">
        <v>2897757</v>
      </c>
      <c r="N46" s="60">
        <v>3281679</v>
      </c>
      <c r="O46" s="60"/>
      <c r="P46" s="60"/>
      <c r="Q46" s="60"/>
      <c r="R46" s="60"/>
      <c r="S46" s="60"/>
      <c r="T46" s="60"/>
      <c r="U46" s="60"/>
      <c r="V46" s="60"/>
      <c r="W46" s="60">
        <v>3683222</v>
      </c>
      <c r="X46" s="60">
        <v>6220152</v>
      </c>
      <c r="Y46" s="60">
        <v>-2536930</v>
      </c>
      <c r="Z46" s="140">
        <v>-40.79</v>
      </c>
      <c r="AA46" s="155"/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149312004</v>
      </c>
      <c r="D48" s="168">
        <f>+D28+D32+D38+D42+D47</f>
        <v>0</v>
      </c>
      <c r="E48" s="169">
        <f t="shared" si="9"/>
        <v>184350781</v>
      </c>
      <c r="F48" s="73">
        <f t="shared" si="9"/>
        <v>184350781</v>
      </c>
      <c r="G48" s="73">
        <f t="shared" si="9"/>
        <v>8659811</v>
      </c>
      <c r="H48" s="73">
        <f t="shared" si="9"/>
        <v>6423469</v>
      </c>
      <c r="I48" s="73">
        <f t="shared" si="9"/>
        <v>2309540</v>
      </c>
      <c r="J48" s="73">
        <f t="shared" si="9"/>
        <v>17392820</v>
      </c>
      <c r="K48" s="73">
        <f t="shared" si="9"/>
        <v>9940608</v>
      </c>
      <c r="L48" s="73">
        <f t="shared" si="9"/>
        <v>4157215</v>
      </c>
      <c r="M48" s="73">
        <f t="shared" si="9"/>
        <v>40902376</v>
      </c>
      <c r="N48" s="73">
        <f t="shared" si="9"/>
        <v>55000199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72393019</v>
      </c>
      <c r="X48" s="73">
        <f t="shared" si="9"/>
        <v>89645082</v>
      </c>
      <c r="Y48" s="73">
        <f t="shared" si="9"/>
        <v>-17252063</v>
      </c>
      <c r="Z48" s="170">
        <f>+IF(X48&lt;&gt;0,+(Y48/X48)*100,0)</f>
        <v>-19.24485160267911</v>
      </c>
      <c r="AA48" s="168">
        <f>+AA28+AA32+AA38+AA42+AA47</f>
        <v>184350781</v>
      </c>
    </row>
    <row r="49" spans="1:27" ht="12.75">
      <c r="A49" s="148" t="s">
        <v>49</v>
      </c>
      <c r="B49" s="149"/>
      <c r="C49" s="171">
        <f aca="true" t="shared" si="10" ref="C49:Y49">+C25-C48</f>
        <v>57584497</v>
      </c>
      <c r="D49" s="171">
        <f>+D25-D48</f>
        <v>0</v>
      </c>
      <c r="E49" s="172">
        <f t="shared" si="10"/>
        <v>15611888</v>
      </c>
      <c r="F49" s="173">
        <f t="shared" si="10"/>
        <v>15611888</v>
      </c>
      <c r="G49" s="173">
        <f t="shared" si="10"/>
        <v>7748965</v>
      </c>
      <c r="H49" s="173">
        <f t="shared" si="10"/>
        <v>1524992</v>
      </c>
      <c r="I49" s="173">
        <f t="shared" si="10"/>
        <v>42350439</v>
      </c>
      <c r="J49" s="173">
        <f t="shared" si="10"/>
        <v>51624396</v>
      </c>
      <c r="K49" s="173">
        <f t="shared" si="10"/>
        <v>-3207932</v>
      </c>
      <c r="L49" s="173">
        <f t="shared" si="10"/>
        <v>1202145</v>
      </c>
      <c r="M49" s="173">
        <f t="shared" si="10"/>
        <v>-5493870</v>
      </c>
      <c r="N49" s="173">
        <f t="shared" si="10"/>
        <v>-7499657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44124739</v>
      </c>
      <c r="X49" s="173">
        <f>IF(F25=F48,0,X25-X48)</f>
        <v>4397226</v>
      </c>
      <c r="Y49" s="173">
        <f t="shared" si="10"/>
        <v>39727513</v>
      </c>
      <c r="Z49" s="174">
        <f>+IF(X49&lt;&gt;0,+(Y49/X49)*100,0)</f>
        <v>903.4676179937078</v>
      </c>
      <c r="AA49" s="171">
        <f>+AA25-AA48</f>
        <v>15611888</v>
      </c>
    </row>
    <row r="50" spans="1:27" ht="12.75">
      <c r="A50" s="150" t="s">
        <v>289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290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291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292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293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29916185</v>
      </c>
      <c r="D5" s="155">
        <v>0</v>
      </c>
      <c r="E5" s="156">
        <v>24904489</v>
      </c>
      <c r="F5" s="60">
        <v>24904489</v>
      </c>
      <c r="G5" s="60">
        <v>13183663</v>
      </c>
      <c r="H5" s="60">
        <v>1331101</v>
      </c>
      <c r="I5" s="60">
        <v>1245158</v>
      </c>
      <c r="J5" s="60">
        <v>15759922</v>
      </c>
      <c r="K5" s="60">
        <v>1223150</v>
      </c>
      <c r="L5" s="60">
        <v>1026609</v>
      </c>
      <c r="M5" s="60">
        <v>1258129</v>
      </c>
      <c r="N5" s="60">
        <v>3507888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19267810</v>
      </c>
      <c r="X5" s="60">
        <v>12431724</v>
      </c>
      <c r="Y5" s="60">
        <v>6836086</v>
      </c>
      <c r="Z5" s="140">
        <v>54.99</v>
      </c>
      <c r="AA5" s="155">
        <v>24904489</v>
      </c>
    </row>
    <row r="6" spans="1:27" ht="12.75">
      <c r="A6" s="181" t="s">
        <v>102</v>
      </c>
      <c r="B6" s="182"/>
      <c r="C6" s="155">
        <v>1434502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30718836</v>
      </c>
      <c r="D7" s="155">
        <v>0</v>
      </c>
      <c r="E7" s="156">
        <v>36062690</v>
      </c>
      <c r="F7" s="60">
        <v>36062690</v>
      </c>
      <c r="G7" s="60">
        <v>2183674</v>
      </c>
      <c r="H7" s="60">
        <v>2587299</v>
      </c>
      <c r="I7" s="60">
        <v>931939</v>
      </c>
      <c r="J7" s="60">
        <v>5702912</v>
      </c>
      <c r="K7" s="60">
        <v>1838479</v>
      </c>
      <c r="L7" s="60">
        <v>-262653</v>
      </c>
      <c r="M7" s="60">
        <v>7881550</v>
      </c>
      <c r="N7" s="60">
        <v>9457376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15160288</v>
      </c>
      <c r="X7" s="60">
        <v>18077064</v>
      </c>
      <c r="Y7" s="60">
        <v>-2916776</v>
      </c>
      <c r="Z7" s="140">
        <v>-16.14</v>
      </c>
      <c r="AA7" s="155">
        <v>36062690</v>
      </c>
    </row>
    <row r="8" spans="1:27" ht="12.7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2.7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2.75">
      <c r="A10" s="183" t="s">
        <v>106</v>
      </c>
      <c r="B10" s="182"/>
      <c r="C10" s="155">
        <v>2280714</v>
      </c>
      <c r="D10" s="155">
        <v>0</v>
      </c>
      <c r="E10" s="156">
        <v>2381709</v>
      </c>
      <c r="F10" s="54">
        <v>2381709</v>
      </c>
      <c r="G10" s="54">
        <v>197944</v>
      </c>
      <c r="H10" s="54">
        <v>199011</v>
      </c>
      <c r="I10" s="54">
        <v>187521</v>
      </c>
      <c r="J10" s="54">
        <v>584476</v>
      </c>
      <c r="K10" s="54">
        <v>202488</v>
      </c>
      <c r="L10" s="54">
        <v>189907</v>
      </c>
      <c r="M10" s="54">
        <v>199541</v>
      </c>
      <c r="N10" s="54">
        <v>591936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1176412</v>
      </c>
      <c r="X10" s="54">
        <v>1190856</v>
      </c>
      <c r="Y10" s="54">
        <v>-14444</v>
      </c>
      <c r="Z10" s="184">
        <v>-1.21</v>
      </c>
      <c r="AA10" s="130">
        <v>2381709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119639</v>
      </c>
      <c r="H11" s="60">
        <v>0</v>
      </c>
      <c r="I11" s="60">
        <v>0</v>
      </c>
      <c r="J11" s="60">
        <v>119639</v>
      </c>
      <c r="K11" s="60">
        <v>744314</v>
      </c>
      <c r="L11" s="60">
        <v>3140761</v>
      </c>
      <c r="M11" s="60">
        <v>-5574159</v>
      </c>
      <c r="N11" s="60">
        <v>-1689084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-1569445</v>
      </c>
      <c r="X11" s="60"/>
      <c r="Y11" s="60">
        <v>-1569445</v>
      </c>
      <c r="Z11" s="140">
        <v>0</v>
      </c>
      <c r="AA11" s="155">
        <v>0</v>
      </c>
    </row>
    <row r="12" spans="1:27" ht="12.75">
      <c r="A12" s="183" t="s">
        <v>108</v>
      </c>
      <c r="B12" s="185"/>
      <c r="C12" s="155">
        <v>81902</v>
      </c>
      <c r="D12" s="155">
        <v>0</v>
      </c>
      <c r="E12" s="156">
        <v>172835</v>
      </c>
      <c r="F12" s="60">
        <v>172835</v>
      </c>
      <c r="G12" s="60">
        <v>11473</v>
      </c>
      <c r="H12" s="60">
        <v>1920</v>
      </c>
      <c r="I12" s="60">
        <v>640</v>
      </c>
      <c r="J12" s="60">
        <v>14033</v>
      </c>
      <c r="K12" s="60">
        <v>2392</v>
      </c>
      <c r="L12" s="60">
        <v>14713</v>
      </c>
      <c r="M12" s="60">
        <v>3839</v>
      </c>
      <c r="N12" s="60">
        <v>20944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34977</v>
      </c>
      <c r="X12" s="60">
        <v>86418</v>
      </c>
      <c r="Y12" s="60">
        <v>-51441</v>
      </c>
      <c r="Z12" s="140">
        <v>-59.53</v>
      </c>
      <c r="AA12" s="155">
        <v>172835</v>
      </c>
    </row>
    <row r="13" spans="1:27" ht="12.75">
      <c r="A13" s="181" t="s">
        <v>109</v>
      </c>
      <c r="B13" s="185"/>
      <c r="C13" s="155">
        <v>11273396</v>
      </c>
      <c r="D13" s="155">
        <v>0</v>
      </c>
      <c r="E13" s="156">
        <v>9915137</v>
      </c>
      <c r="F13" s="60">
        <v>9915137</v>
      </c>
      <c r="G13" s="60">
        <v>477963</v>
      </c>
      <c r="H13" s="60">
        <v>922982</v>
      </c>
      <c r="I13" s="60">
        <v>1775080</v>
      </c>
      <c r="J13" s="60">
        <v>3176025</v>
      </c>
      <c r="K13" s="60">
        <v>1107446</v>
      </c>
      <c r="L13" s="60">
        <v>1012194</v>
      </c>
      <c r="M13" s="60">
        <v>1281827</v>
      </c>
      <c r="N13" s="60">
        <v>3401467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6577492</v>
      </c>
      <c r="X13" s="60">
        <v>4957566</v>
      </c>
      <c r="Y13" s="60">
        <v>1619926</v>
      </c>
      <c r="Z13" s="140">
        <v>32.68</v>
      </c>
      <c r="AA13" s="155">
        <v>9915137</v>
      </c>
    </row>
    <row r="14" spans="1:27" ht="12.75">
      <c r="A14" s="181" t="s">
        <v>110</v>
      </c>
      <c r="B14" s="185"/>
      <c r="C14" s="155">
        <v>0</v>
      </c>
      <c r="D14" s="155">
        <v>0</v>
      </c>
      <c r="E14" s="156">
        <v>0</v>
      </c>
      <c r="F14" s="60">
        <v>0</v>
      </c>
      <c r="G14" s="60">
        <v>-32</v>
      </c>
      <c r="H14" s="60">
        <v>0</v>
      </c>
      <c r="I14" s="60">
        <v>-223</v>
      </c>
      <c r="J14" s="60">
        <v>-255</v>
      </c>
      <c r="K14" s="60">
        <v>0</v>
      </c>
      <c r="L14" s="60">
        <v>30842</v>
      </c>
      <c r="M14" s="60">
        <v>0</v>
      </c>
      <c r="N14" s="60">
        <v>30842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30587</v>
      </c>
      <c r="X14" s="60"/>
      <c r="Y14" s="60">
        <v>30587</v>
      </c>
      <c r="Z14" s="140">
        <v>0</v>
      </c>
      <c r="AA14" s="155">
        <v>0</v>
      </c>
    </row>
    <row r="15" spans="1:27" ht="12.7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15250</v>
      </c>
      <c r="D16" s="155">
        <v>0</v>
      </c>
      <c r="E16" s="156">
        <v>890363</v>
      </c>
      <c r="F16" s="60">
        <v>890363</v>
      </c>
      <c r="G16" s="60">
        <v>0</v>
      </c>
      <c r="H16" s="60">
        <v>500</v>
      </c>
      <c r="I16" s="60">
        <v>8000</v>
      </c>
      <c r="J16" s="60">
        <v>8500</v>
      </c>
      <c r="K16" s="60">
        <v>500</v>
      </c>
      <c r="L16" s="60">
        <v>0</v>
      </c>
      <c r="M16" s="60">
        <v>1750</v>
      </c>
      <c r="N16" s="60">
        <v>2250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10750</v>
      </c>
      <c r="X16" s="60">
        <v>650442</v>
      </c>
      <c r="Y16" s="60">
        <v>-639692</v>
      </c>
      <c r="Z16" s="140">
        <v>-98.35</v>
      </c>
      <c r="AA16" s="155">
        <v>890363</v>
      </c>
    </row>
    <row r="17" spans="1:27" ht="12.75">
      <c r="A17" s="181" t="s">
        <v>113</v>
      </c>
      <c r="B17" s="185"/>
      <c r="C17" s="155">
        <v>2077644</v>
      </c>
      <c r="D17" s="155">
        <v>0</v>
      </c>
      <c r="E17" s="156">
        <v>550000</v>
      </c>
      <c r="F17" s="60">
        <v>550000</v>
      </c>
      <c r="G17" s="60">
        <v>40193</v>
      </c>
      <c r="H17" s="60">
        <v>40068</v>
      </c>
      <c r="I17" s="60">
        <v>37271</v>
      </c>
      <c r="J17" s="60">
        <v>117532</v>
      </c>
      <c r="K17" s="60">
        <v>54935</v>
      </c>
      <c r="L17" s="60">
        <v>38412</v>
      </c>
      <c r="M17" s="60">
        <v>36415</v>
      </c>
      <c r="N17" s="60">
        <v>129762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247294</v>
      </c>
      <c r="X17" s="60">
        <v>280548</v>
      </c>
      <c r="Y17" s="60">
        <v>-33254</v>
      </c>
      <c r="Z17" s="140">
        <v>-11.85</v>
      </c>
      <c r="AA17" s="155">
        <v>550000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2230052</v>
      </c>
      <c r="F18" s="60">
        <v>2230052</v>
      </c>
      <c r="G18" s="60">
        <v>175205</v>
      </c>
      <c r="H18" s="60">
        <v>148721</v>
      </c>
      <c r="I18" s="60">
        <v>136266</v>
      </c>
      <c r="J18" s="60">
        <v>460192</v>
      </c>
      <c r="K18" s="60">
        <v>189319</v>
      </c>
      <c r="L18" s="60">
        <v>121067</v>
      </c>
      <c r="M18" s="60">
        <v>168108</v>
      </c>
      <c r="N18" s="60">
        <v>478494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938686</v>
      </c>
      <c r="X18" s="60">
        <v>1115028</v>
      </c>
      <c r="Y18" s="60">
        <v>-176342</v>
      </c>
      <c r="Z18" s="140">
        <v>-15.82</v>
      </c>
      <c r="AA18" s="155">
        <v>2230052</v>
      </c>
    </row>
    <row r="19" spans="1:27" ht="12.75">
      <c r="A19" s="181" t="s">
        <v>34</v>
      </c>
      <c r="B19" s="185"/>
      <c r="C19" s="155">
        <v>86094031</v>
      </c>
      <c r="D19" s="155">
        <v>0</v>
      </c>
      <c r="E19" s="156">
        <v>98239000</v>
      </c>
      <c r="F19" s="60">
        <v>98239000</v>
      </c>
      <c r="G19" s="60">
        <v>0</v>
      </c>
      <c r="H19" s="60">
        <v>176826</v>
      </c>
      <c r="I19" s="60">
        <v>35596155</v>
      </c>
      <c r="J19" s="60">
        <v>35772981</v>
      </c>
      <c r="K19" s="60">
        <v>330910</v>
      </c>
      <c r="L19" s="60">
        <v>0</v>
      </c>
      <c r="M19" s="60">
        <v>26005707</v>
      </c>
      <c r="N19" s="60">
        <v>26336617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62109598</v>
      </c>
      <c r="X19" s="60">
        <v>48402498</v>
      </c>
      <c r="Y19" s="60">
        <v>13707100</v>
      </c>
      <c r="Z19" s="140">
        <v>28.32</v>
      </c>
      <c r="AA19" s="155">
        <v>98239000</v>
      </c>
    </row>
    <row r="20" spans="1:27" ht="12.75">
      <c r="A20" s="181" t="s">
        <v>35</v>
      </c>
      <c r="B20" s="185"/>
      <c r="C20" s="155">
        <v>8511153</v>
      </c>
      <c r="D20" s="155">
        <v>0</v>
      </c>
      <c r="E20" s="156">
        <v>1676394</v>
      </c>
      <c r="F20" s="54">
        <v>1676394</v>
      </c>
      <c r="G20" s="54">
        <v>19054</v>
      </c>
      <c r="H20" s="54">
        <v>39321</v>
      </c>
      <c r="I20" s="54">
        <v>17482</v>
      </c>
      <c r="J20" s="54">
        <v>75857</v>
      </c>
      <c r="K20" s="54">
        <v>23703</v>
      </c>
      <c r="L20" s="54">
        <v>47508</v>
      </c>
      <c r="M20" s="54">
        <v>19004</v>
      </c>
      <c r="N20" s="54">
        <v>90215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166072</v>
      </c>
      <c r="X20" s="54">
        <v>12147516</v>
      </c>
      <c r="Y20" s="54">
        <v>-11981444</v>
      </c>
      <c r="Z20" s="184">
        <v>-98.63</v>
      </c>
      <c r="AA20" s="130">
        <v>1676394</v>
      </c>
    </row>
    <row r="21" spans="1:27" ht="12.7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172403613</v>
      </c>
      <c r="D22" s="188">
        <f>SUM(D5:D21)</f>
        <v>0</v>
      </c>
      <c r="E22" s="189">
        <f t="shared" si="0"/>
        <v>177022669</v>
      </c>
      <c r="F22" s="190">
        <f t="shared" si="0"/>
        <v>177022669</v>
      </c>
      <c r="G22" s="190">
        <f t="shared" si="0"/>
        <v>16408776</v>
      </c>
      <c r="H22" s="190">
        <f t="shared" si="0"/>
        <v>5447749</v>
      </c>
      <c r="I22" s="190">
        <f t="shared" si="0"/>
        <v>39935289</v>
      </c>
      <c r="J22" s="190">
        <f t="shared" si="0"/>
        <v>61791814</v>
      </c>
      <c r="K22" s="190">
        <f t="shared" si="0"/>
        <v>5717636</v>
      </c>
      <c r="L22" s="190">
        <f t="shared" si="0"/>
        <v>5359360</v>
      </c>
      <c r="M22" s="190">
        <f t="shared" si="0"/>
        <v>31281711</v>
      </c>
      <c r="N22" s="190">
        <f t="shared" si="0"/>
        <v>42358707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104150521</v>
      </c>
      <c r="X22" s="190">
        <f t="shared" si="0"/>
        <v>99339660</v>
      </c>
      <c r="Y22" s="190">
        <f t="shared" si="0"/>
        <v>4810861</v>
      </c>
      <c r="Z22" s="191">
        <f>+IF(X22&lt;&gt;0,+(Y22/X22)*100,0)</f>
        <v>4.842840211049645</v>
      </c>
      <c r="AA22" s="188">
        <f>SUM(AA5:AA21)</f>
        <v>177022669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49767128</v>
      </c>
      <c r="D25" s="155">
        <v>0</v>
      </c>
      <c r="E25" s="156">
        <v>62851914</v>
      </c>
      <c r="F25" s="60">
        <v>62851914</v>
      </c>
      <c r="G25" s="60">
        <v>18123</v>
      </c>
      <c r="H25" s="60">
        <v>-304162</v>
      </c>
      <c r="I25" s="60">
        <v>-141299</v>
      </c>
      <c r="J25" s="60">
        <v>-427338</v>
      </c>
      <c r="K25" s="60">
        <v>-152394</v>
      </c>
      <c r="L25" s="60">
        <v>-249751</v>
      </c>
      <c r="M25" s="60">
        <v>30353025</v>
      </c>
      <c r="N25" s="60">
        <v>29950880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29523542</v>
      </c>
      <c r="X25" s="60">
        <v>33639858</v>
      </c>
      <c r="Y25" s="60">
        <v>-4116316</v>
      </c>
      <c r="Z25" s="140">
        <v>-12.24</v>
      </c>
      <c r="AA25" s="155">
        <v>62851914</v>
      </c>
    </row>
    <row r="26" spans="1:27" ht="12.75">
      <c r="A26" s="183" t="s">
        <v>38</v>
      </c>
      <c r="B26" s="182"/>
      <c r="C26" s="155">
        <v>8568526</v>
      </c>
      <c r="D26" s="155">
        <v>0</v>
      </c>
      <c r="E26" s="156">
        <v>10151644</v>
      </c>
      <c r="F26" s="60">
        <v>10151644</v>
      </c>
      <c r="G26" s="60">
        <v>0</v>
      </c>
      <c r="H26" s="60">
        <v>-63</v>
      </c>
      <c r="I26" s="60">
        <v>13901</v>
      </c>
      <c r="J26" s="60">
        <v>13838</v>
      </c>
      <c r="K26" s="60">
        <v>0</v>
      </c>
      <c r="L26" s="60">
        <v>0</v>
      </c>
      <c r="M26" s="60">
        <v>4812798</v>
      </c>
      <c r="N26" s="60">
        <v>4812798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4826636</v>
      </c>
      <c r="X26" s="60">
        <v>467412</v>
      </c>
      <c r="Y26" s="60">
        <v>4359224</v>
      </c>
      <c r="Z26" s="140">
        <v>932.63</v>
      </c>
      <c r="AA26" s="155">
        <v>10151644</v>
      </c>
    </row>
    <row r="27" spans="1:27" ht="12.75">
      <c r="A27" s="183" t="s">
        <v>118</v>
      </c>
      <c r="B27" s="182"/>
      <c r="C27" s="155">
        <v>2025103</v>
      </c>
      <c r="D27" s="155">
        <v>0</v>
      </c>
      <c r="E27" s="156">
        <v>195833</v>
      </c>
      <c r="F27" s="60">
        <v>195833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97914</v>
      </c>
      <c r="Y27" s="60">
        <v>-97914</v>
      </c>
      <c r="Z27" s="140">
        <v>-100</v>
      </c>
      <c r="AA27" s="155">
        <v>195833</v>
      </c>
    </row>
    <row r="28" spans="1:27" ht="12.75">
      <c r="A28" s="183" t="s">
        <v>39</v>
      </c>
      <c r="B28" s="182"/>
      <c r="C28" s="155">
        <v>11907162</v>
      </c>
      <c r="D28" s="155">
        <v>0</v>
      </c>
      <c r="E28" s="156">
        <v>14604032</v>
      </c>
      <c r="F28" s="60">
        <v>14604032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7302018</v>
      </c>
      <c r="Y28" s="60">
        <v>-7302018</v>
      </c>
      <c r="Z28" s="140">
        <v>-100</v>
      </c>
      <c r="AA28" s="155">
        <v>14604032</v>
      </c>
    </row>
    <row r="29" spans="1:27" ht="12.75">
      <c r="A29" s="183" t="s">
        <v>40</v>
      </c>
      <c r="B29" s="182"/>
      <c r="C29" s="155">
        <v>0</v>
      </c>
      <c r="D29" s="155">
        <v>0</v>
      </c>
      <c r="E29" s="156">
        <v>839889</v>
      </c>
      <c r="F29" s="60">
        <v>839889</v>
      </c>
      <c r="G29" s="60">
        <v>57697</v>
      </c>
      <c r="H29" s="60">
        <v>60070</v>
      </c>
      <c r="I29" s="60">
        <v>55432</v>
      </c>
      <c r="J29" s="60">
        <v>173199</v>
      </c>
      <c r="K29" s="60">
        <v>78938</v>
      </c>
      <c r="L29" s="60">
        <v>30397</v>
      </c>
      <c r="M29" s="60">
        <v>58549</v>
      </c>
      <c r="N29" s="60">
        <v>167884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341083</v>
      </c>
      <c r="X29" s="60">
        <v>419946</v>
      </c>
      <c r="Y29" s="60">
        <v>-78863</v>
      </c>
      <c r="Z29" s="140">
        <v>-18.78</v>
      </c>
      <c r="AA29" s="155">
        <v>839889</v>
      </c>
    </row>
    <row r="30" spans="1:27" ht="12.75">
      <c r="A30" s="183" t="s">
        <v>119</v>
      </c>
      <c r="B30" s="182"/>
      <c r="C30" s="155">
        <v>26165356</v>
      </c>
      <c r="D30" s="155">
        <v>0</v>
      </c>
      <c r="E30" s="156">
        <v>32961931</v>
      </c>
      <c r="F30" s="60">
        <v>32961931</v>
      </c>
      <c r="G30" s="60">
        <v>3120368</v>
      </c>
      <c r="H30" s="60">
        <v>3769584</v>
      </c>
      <c r="I30" s="60">
        <v>3572221</v>
      </c>
      <c r="J30" s="60">
        <v>10462173</v>
      </c>
      <c r="K30" s="60">
        <v>1886927</v>
      </c>
      <c r="L30" s="60">
        <v>17973</v>
      </c>
      <c r="M30" s="60">
        <v>4173637</v>
      </c>
      <c r="N30" s="60">
        <v>6078537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16540710</v>
      </c>
      <c r="X30" s="60">
        <v>16505646</v>
      </c>
      <c r="Y30" s="60">
        <v>35064</v>
      </c>
      <c r="Z30" s="140">
        <v>0.21</v>
      </c>
      <c r="AA30" s="155">
        <v>32961931</v>
      </c>
    </row>
    <row r="31" spans="1:27" ht="12.75">
      <c r="A31" s="183" t="s">
        <v>120</v>
      </c>
      <c r="B31" s="182"/>
      <c r="C31" s="155">
        <v>0</v>
      </c>
      <c r="D31" s="155">
        <v>0</v>
      </c>
      <c r="E31" s="156">
        <v>999849</v>
      </c>
      <c r="F31" s="60">
        <v>999849</v>
      </c>
      <c r="G31" s="60">
        <v>71841</v>
      </c>
      <c r="H31" s="60">
        <v>54637</v>
      </c>
      <c r="I31" s="60">
        <v>52875</v>
      </c>
      <c r="J31" s="60">
        <v>179353</v>
      </c>
      <c r="K31" s="60">
        <v>49375</v>
      </c>
      <c r="L31" s="60">
        <v>51378</v>
      </c>
      <c r="M31" s="60">
        <v>35599</v>
      </c>
      <c r="N31" s="60">
        <v>136352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315705</v>
      </c>
      <c r="X31" s="60">
        <v>499926</v>
      </c>
      <c r="Y31" s="60">
        <v>-184221</v>
      </c>
      <c r="Z31" s="140">
        <v>-36.85</v>
      </c>
      <c r="AA31" s="155">
        <v>999849</v>
      </c>
    </row>
    <row r="32" spans="1:27" ht="12.75">
      <c r="A32" s="183" t="s">
        <v>121</v>
      </c>
      <c r="B32" s="182"/>
      <c r="C32" s="155">
        <v>3722512</v>
      </c>
      <c r="D32" s="155">
        <v>0</v>
      </c>
      <c r="E32" s="156">
        <v>3758990</v>
      </c>
      <c r="F32" s="60">
        <v>3758990</v>
      </c>
      <c r="G32" s="60">
        <v>339154</v>
      </c>
      <c r="H32" s="60">
        <v>366240</v>
      </c>
      <c r="I32" s="60">
        <v>342548</v>
      </c>
      <c r="J32" s="60">
        <v>1047942</v>
      </c>
      <c r="K32" s="60">
        <v>358321</v>
      </c>
      <c r="L32" s="60">
        <v>74927</v>
      </c>
      <c r="M32" s="60">
        <v>746943</v>
      </c>
      <c r="N32" s="60">
        <v>1180191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2228133</v>
      </c>
      <c r="X32" s="60">
        <v>1879494</v>
      </c>
      <c r="Y32" s="60">
        <v>348639</v>
      </c>
      <c r="Z32" s="140">
        <v>18.55</v>
      </c>
      <c r="AA32" s="155">
        <v>3758990</v>
      </c>
    </row>
    <row r="33" spans="1:27" ht="12.75">
      <c r="A33" s="183" t="s">
        <v>42</v>
      </c>
      <c r="B33" s="182"/>
      <c r="C33" s="155">
        <v>1812391</v>
      </c>
      <c r="D33" s="155">
        <v>0</v>
      </c>
      <c r="E33" s="156">
        <v>6559482</v>
      </c>
      <c r="F33" s="60">
        <v>6559482</v>
      </c>
      <c r="G33" s="60">
        <v>185716</v>
      </c>
      <c r="H33" s="60">
        <v>0</v>
      </c>
      <c r="I33" s="60">
        <v>579026</v>
      </c>
      <c r="J33" s="60">
        <v>764742</v>
      </c>
      <c r="K33" s="60">
        <v>211429</v>
      </c>
      <c r="L33" s="60">
        <v>0</v>
      </c>
      <c r="M33" s="60">
        <v>-203515</v>
      </c>
      <c r="N33" s="60">
        <v>7914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772656</v>
      </c>
      <c r="X33" s="60">
        <v>1398042</v>
      </c>
      <c r="Y33" s="60">
        <v>-625386</v>
      </c>
      <c r="Z33" s="140">
        <v>-44.73</v>
      </c>
      <c r="AA33" s="155">
        <v>6559482</v>
      </c>
    </row>
    <row r="34" spans="1:27" ht="12.75">
      <c r="A34" s="183" t="s">
        <v>43</v>
      </c>
      <c r="B34" s="182"/>
      <c r="C34" s="155">
        <v>45343826</v>
      </c>
      <c r="D34" s="155">
        <v>0</v>
      </c>
      <c r="E34" s="156">
        <v>51427217</v>
      </c>
      <c r="F34" s="60">
        <v>51427217</v>
      </c>
      <c r="G34" s="60">
        <v>4866912</v>
      </c>
      <c r="H34" s="60">
        <v>2477163</v>
      </c>
      <c r="I34" s="60">
        <v>-2165164</v>
      </c>
      <c r="J34" s="60">
        <v>5178911</v>
      </c>
      <c r="K34" s="60">
        <v>7508012</v>
      </c>
      <c r="L34" s="60">
        <v>4232291</v>
      </c>
      <c r="M34" s="60">
        <v>925340</v>
      </c>
      <c r="N34" s="60">
        <v>12665643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17844554</v>
      </c>
      <c r="X34" s="60">
        <v>26731800</v>
      </c>
      <c r="Y34" s="60">
        <v>-8887246</v>
      </c>
      <c r="Z34" s="140">
        <v>-33.25</v>
      </c>
      <c r="AA34" s="155">
        <v>51427217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149312004</v>
      </c>
      <c r="D36" s="188">
        <f>SUM(D25:D35)</f>
        <v>0</v>
      </c>
      <c r="E36" s="189">
        <f t="shared" si="1"/>
        <v>184350781</v>
      </c>
      <c r="F36" s="190">
        <f t="shared" si="1"/>
        <v>184350781</v>
      </c>
      <c r="G36" s="190">
        <f t="shared" si="1"/>
        <v>8659811</v>
      </c>
      <c r="H36" s="190">
        <f t="shared" si="1"/>
        <v>6423469</v>
      </c>
      <c r="I36" s="190">
        <f t="shared" si="1"/>
        <v>2309540</v>
      </c>
      <c r="J36" s="190">
        <f t="shared" si="1"/>
        <v>17392820</v>
      </c>
      <c r="K36" s="190">
        <f t="shared" si="1"/>
        <v>9940608</v>
      </c>
      <c r="L36" s="190">
        <f t="shared" si="1"/>
        <v>4157215</v>
      </c>
      <c r="M36" s="190">
        <f t="shared" si="1"/>
        <v>40902376</v>
      </c>
      <c r="N36" s="190">
        <f t="shared" si="1"/>
        <v>55000199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72393019</v>
      </c>
      <c r="X36" s="190">
        <f t="shared" si="1"/>
        <v>88942056</v>
      </c>
      <c r="Y36" s="190">
        <f t="shared" si="1"/>
        <v>-16549037</v>
      </c>
      <c r="Z36" s="191">
        <f>+IF(X36&lt;&gt;0,+(Y36/X36)*100,0)</f>
        <v>-18.606537496727082</v>
      </c>
      <c r="AA36" s="188">
        <f>SUM(AA25:AA35)</f>
        <v>184350781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23091609</v>
      </c>
      <c r="D38" s="199">
        <f>+D22-D36</f>
        <v>0</v>
      </c>
      <c r="E38" s="200">
        <f t="shared" si="2"/>
        <v>-7328112</v>
      </c>
      <c r="F38" s="106">
        <f t="shared" si="2"/>
        <v>-7328112</v>
      </c>
      <c r="G38" s="106">
        <f t="shared" si="2"/>
        <v>7748965</v>
      </c>
      <c r="H38" s="106">
        <f t="shared" si="2"/>
        <v>-975720</v>
      </c>
      <c r="I38" s="106">
        <f t="shared" si="2"/>
        <v>37625749</v>
      </c>
      <c r="J38" s="106">
        <f t="shared" si="2"/>
        <v>44398994</v>
      </c>
      <c r="K38" s="106">
        <f t="shared" si="2"/>
        <v>-4222972</v>
      </c>
      <c r="L38" s="106">
        <f t="shared" si="2"/>
        <v>1202145</v>
      </c>
      <c r="M38" s="106">
        <f t="shared" si="2"/>
        <v>-9620665</v>
      </c>
      <c r="N38" s="106">
        <f t="shared" si="2"/>
        <v>-12641492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31757502</v>
      </c>
      <c r="X38" s="106">
        <f>IF(F22=F36,0,X22-X36)</f>
        <v>10397604</v>
      </c>
      <c r="Y38" s="106">
        <f t="shared" si="2"/>
        <v>21359898</v>
      </c>
      <c r="Z38" s="201">
        <f>+IF(X38&lt;&gt;0,+(Y38/X38)*100,0)</f>
        <v>205.4309627487256</v>
      </c>
      <c r="AA38" s="199">
        <f>+AA22-AA36</f>
        <v>-7328112</v>
      </c>
    </row>
    <row r="39" spans="1:27" ht="12.75">
      <c r="A39" s="181" t="s">
        <v>46</v>
      </c>
      <c r="B39" s="185"/>
      <c r="C39" s="155">
        <v>34492888</v>
      </c>
      <c r="D39" s="155">
        <v>0</v>
      </c>
      <c r="E39" s="156">
        <v>22940000</v>
      </c>
      <c r="F39" s="60">
        <v>22940000</v>
      </c>
      <c r="G39" s="60">
        <v>0</v>
      </c>
      <c r="H39" s="60">
        <v>2500712</v>
      </c>
      <c r="I39" s="60">
        <v>4724690</v>
      </c>
      <c r="J39" s="60">
        <v>7225402</v>
      </c>
      <c r="K39" s="60">
        <v>1015040</v>
      </c>
      <c r="L39" s="60">
        <v>0</v>
      </c>
      <c r="M39" s="60">
        <v>4126795</v>
      </c>
      <c r="N39" s="60">
        <v>5141835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12367237</v>
      </c>
      <c r="X39" s="60">
        <v>11470002</v>
      </c>
      <c r="Y39" s="60">
        <v>897235</v>
      </c>
      <c r="Z39" s="140">
        <v>7.82</v>
      </c>
      <c r="AA39" s="155">
        <v>22940000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57584497</v>
      </c>
      <c r="D42" s="206">
        <f>SUM(D38:D41)</f>
        <v>0</v>
      </c>
      <c r="E42" s="207">
        <f t="shared" si="3"/>
        <v>15611888</v>
      </c>
      <c r="F42" s="88">
        <f t="shared" si="3"/>
        <v>15611888</v>
      </c>
      <c r="G42" s="88">
        <f t="shared" si="3"/>
        <v>7748965</v>
      </c>
      <c r="H42" s="88">
        <f t="shared" si="3"/>
        <v>1524992</v>
      </c>
      <c r="I42" s="88">
        <f t="shared" si="3"/>
        <v>42350439</v>
      </c>
      <c r="J42" s="88">
        <f t="shared" si="3"/>
        <v>51624396</v>
      </c>
      <c r="K42" s="88">
        <f t="shared" si="3"/>
        <v>-3207932</v>
      </c>
      <c r="L42" s="88">
        <f t="shared" si="3"/>
        <v>1202145</v>
      </c>
      <c r="M42" s="88">
        <f t="shared" si="3"/>
        <v>-5493870</v>
      </c>
      <c r="N42" s="88">
        <f t="shared" si="3"/>
        <v>-7499657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44124739</v>
      </c>
      <c r="X42" s="88">
        <f t="shared" si="3"/>
        <v>21867606</v>
      </c>
      <c r="Y42" s="88">
        <f t="shared" si="3"/>
        <v>22257133</v>
      </c>
      <c r="Z42" s="208">
        <f>+IF(X42&lt;&gt;0,+(Y42/X42)*100,0)</f>
        <v>101.78129695587161</v>
      </c>
      <c r="AA42" s="206">
        <f>SUM(AA38:AA41)</f>
        <v>15611888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57584497</v>
      </c>
      <c r="D44" s="210">
        <f>+D42-D43</f>
        <v>0</v>
      </c>
      <c r="E44" s="211">
        <f t="shared" si="4"/>
        <v>15611888</v>
      </c>
      <c r="F44" s="77">
        <f t="shared" si="4"/>
        <v>15611888</v>
      </c>
      <c r="G44" s="77">
        <f t="shared" si="4"/>
        <v>7748965</v>
      </c>
      <c r="H44" s="77">
        <f t="shared" si="4"/>
        <v>1524992</v>
      </c>
      <c r="I44" s="77">
        <f t="shared" si="4"/>
        <v>42350439</v>
      </c>
      <c r="J44" s="77">
        <f t="shared" si="4"/>
        <v>51624396</v>
      </c>
      <c r="K44" s="77">
        <f t="shared" si="4"/>
        <v>-3207932</v>
      </c>
      <c r="L44" s="77">
        <f t="shared" si="4"/>
        <v>1202145</v>
      </c>
      <c r="M44" s="77">
        <f t="shared" si="4"/>
        <v>-5493870</v>
      </c>
      <c r="N44" s="77">
        <f t="shared" si="4"/>
        <v>-7499657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44124739</v>
      </c>
      <c r="X44" s="77">
        <f t="shared" si="4"/>
        <v>21867606</v>
      </c>
      <c r="Y44" s="77">
        <f t="shared" si="4"/>
        <v>22257133</v>
      </c>
      <c r="Z44" s="212">
        <f>+IF(X44&lt;&gt;0,+(Y44/X44)*100,0)</f>
        <v>101.78129695587161</v>
      </c>
      <c r="AA44" s="210">
        <f>+AA42-AA43</f>
        <v>15611888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57584497</v>
      </c>
      <c r="D46" s="206">
        <f>SUM(D44:D45)</f>
        <v>0</v>
      </c>
      <c r="E46" s="207">
        <f t="shared" si="5"/>
        <v>15611888</v>
      </c>
      <c r="F46" s="88">
        <f t="shared" si="5"/>
        <v>15611888</v>
      </c>
      <c r="G46" s="88">
        <f t="shared" si="5"/>
        <v>7748965</v>
      </c>
      <c r="H46" s="88">
        <f t="shared" si="5"/>
        <v>1524992</v>
      </c>
      <c r="I46" s="88">
        <f t="shared" si="5"/>
        <v>42350439</v>
      </c>
      <c r="J46" s="88">
        <f t="shared" si="5"/>
        <v>51624396</v>
      </c>
      <c r="K46" s="88">
        <f t="shared" si="5"/>
        <v>-3207932</v>
      </c>
      <c r="L46" s="88">
        <f t="shared" si="5"/>
        <v>1202145</v>
      </c>
      <c r="M46" s="88">
        <f t="shared" si="5"/>
        <v>-5493870</v>
      </c>
      <c r="N46" s="88">
        <f t="shared" si="5"/>
        <v>-7499657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44124739</v>
      </c>
      <c r="X46" s="88">
        <f t="shared" si="5"/>
        <v>21867606</v>
      </c>
      <c r="Y46" s="88">
        <f t="shared" si="5"/>
        <v>22257133</v>
      </c>
      <c r="Z46" s="208">
        <f>+IF(X46&lt;&gt;0,+(Y46/X46)*100,0)</f>
        <v>101.78129695587161</v>
      </c>
      <c r="AA46" s="206">
        <f>SUM(AA44:AA45)</f>
        <v>15611888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57584497</v>
      </c>
      <c r="D48" s="217">
        <f>SUM(D46:D47)</f>
        <v>0</v>
      </c>
      <c r="E48" s="218">
        <f t="shared" si="6"/>
        <v>15611888</v>
      </c>
      <c r="F48" s="219">
        <f t="shared" si="6"/>
        <v>15611888</v>
      </c>
      <c r="G48" s="219">
        <f t="shared" si="6"/>
        <v>7748965</v>
      </c>
      <c r="H48" s="220">
        <f t="shared" si="6"/>
        <v>1524992</v>
      </c>
      <c r="I48" s="220">
        <f t="shared" si="6"/>
        <v>42350439</v>
      </c>
      <c r="J48" s="220">
        <f t="shared" si="6"/>
        <v>51624396</v>
      </c>
      <c r="K48" s="220">
        <f t="shared" si="6"/>
        <v>-3207932</v>
      </c>
      <c r="L48" s="220">
        <f t="shared" si="6"/>
        <v>1202145</v>
      </c>
      <c r="M48" s="219">
        <f t="shared" si="6"/>
        <v>-5493870</v>
      </c>
      <c r="N48" s="219">
        <f t="shared" si="6"/>
        <v>-7499657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44124739</v>
      </c>
      <c r="X48" s="220">
        <f t="shared" si="6"/>
        <v>21867606</v>
      </c>
      <c r="Y48" s="220">
        <f t="shared" si="6"/>
        <v>22257133</v>
      </c>
      <c r="Z48" s="221">
        <f>+IF(X48&lt;&gt;0,+(Y48/X48)*100,0)</f>
        <v>101.78129695587161</v>
      </c>
      <c r="AA48" s="222">
        <f>SUM(AA46:AA47)</f>
        <v>15611888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543482</v>
      </c>
      <c r="D5" s="153">
        <f>SUM(D6:D8)</f>
        <v>0</v>
      </c>
      <c r="E5" s="154">
        <f t="shared" si="0"/>
        <v>1295050</v>
      </c>
      <c r="F5" s="100">
        <f t="shared" si="0"/>
        <v>1295050</v>
      </c>
      <c r="G5" s="100">
        <f t="shared" si="0"/>
        <v>0</v>
      </c>
      <c r="H5" s="100">
        <f t="shared" si="0"/>
        <v>75000</v>
      </c>
      <c r="I5" s="100">
        <f t="shared" si="0"/>
        <v>172990</v>
      </c>
      <c r="J5" s="100">
        <f t="shared" si="0"/>
        <v>247990</v>
      </c>
      <c r="K5" s="100">
        <f t="shared" si="0"/>
        <v>0</v>
      </c>
      <c r="L5" s="100">
        <f t="shared" si="0"/>
        <v>15204</v>
      </c>
      <c r="M5" s="100">
        <f t="shared" si="0"/>
        <v>2500</v>
      </c>
      <c r="N5" s="100">
        <f t="shared" si="0"/>
        <v>17704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265694</v>
      </c>
      <c r="X5" s="100">
        <f t="shared" si="0"/>
        <v>527500</v>
      </c>
      <c r="Y5" s="100">
        <f t="shared" si="0"/>
        <v>-261806</v>
      </c>
      <c r="Z5" s="137">
        <f>+IF(X5&lt;&gt;0,+(Y5/X5)*100,0)</f>
        <v>-49.63146919431279</v>
      </c>
      <c r="AA5" s="153">
        <f>SUM(AA6:AA8)</f>
        <v>1295050</v>
      </c>
    </row>
    <row r="6" spans="1:27" ht="12.75">
      <c r="A6" s="138" t="s">
        <v>75</v>
      </c>
      <c r="B6" s="136"/>
      <c r="C6" s="155"/>
      <c r="D6" s="155"/>
      <c r="E6" s="156"/>
      <c r="F6" s="60"/>
      <c r="G6" s="60"/>
      <c r="H6" s="60">
        <v>75000</v>
      </c>
      <c r="I6" s="60"/>
      <c r="J6" s="60">
        <v>75000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75000</v>
      </c>
      <c r="X6" s="60"/>
      <c r="Y6" s="60">
        <v>75000</v>
      </c>
      <c r="Z6" s="140"/>
      <c r="AA6" s="62"/>
    </row>
    <row r="7" spans="1:27" ht="12.75">
      <c r="A7" s="138" t="s">
        <v>76</v>
      </c>
      <c r="B7" s="136"/>
      <c r="C7" s="157">
        <v>162188</v>
      </c>
      <c r="D7" s="157"/>
      <c r="E7" s="158">
        <v>1295050</v>
      </c>
      <c r="F7" s="159">
        <v>1295050</v>
      </c>
      <c r="G7" s="159"/>
      <c r="H7" s="159"/>
      <c r="I7" s="159">
        <v>172990</v>
      </c>
      <c r="J7" s="159">
        <v>172990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172990</v>
      </c>
      <c r="X7" s="159">
        <v>527500</v>
      </c>
      <c r="Y7" s="159">
        <v>-354510</v>
      </c>
      <c r="Z7" s="141">
        <v>-67.21</v>
      </c>
      <c r="AA7" s="225">
        <v>1295050</v>
      </c>
    </row>
    <row r="8" spans="1:27" ht="12.75">
      <c r="A8" s="138" t="s">
        <v>77</v>
      </c>
      <c r="B8" s="136"/>
      <c r="C8" s="155">
        <v>381294</v>
      </c>
      <c r="D8" s="155"/>
      <c r="E8" s="156"/>
      <c r="F8" s="60"/>
      <c r="G8" s="60"/>
      <c r="H8" s="60"/>
      <c r="I8" s="60"/>
      <c r="J8" s="60"/>
      <c r="K8" s="60"/>
      <c r="L8" s="60">
        <v>15204</v>
      </c>
      <c r="M8" s="60">
        <v>2500</v>
      </c>
      <c r="N8" s="60">
        <v>17704</v>
      </c>
      <c r="O8" s="60"/>
      <c r="P8" s="60"/>
      <c r="Q8" s="60"/>
      <c r="R8" s="60"/>
      <c r="S8" s="60"/>
      <c r="T8" s="60"/>
      <c r="U8" s="60"/>
      <c r="V8" s="60"/>
      <c r="W8" s="60">
        <v>17704</v>
      </c>
      <c r="X8" s="60"/>
      <c r="Y8" s="60">
        <v>17704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4603067</v>
      </c>
      <c r="D9" s="153">
        <f>SUM(D10:D14)</f>
        <v>0</v>
      </c>
      <c r="E9" s="154">
        <f t="shared" si="1"/>
        <v>37589000</v>
      </c>
      <c r="F9" s="100">
        <f t="shared" si="1"/>
        <v>37589000</v>
      </c>
      <c r="G9" s="100">
        <f t="shared" si="1"/>
        <v>0</v>
      </c>
      <c r="H9" s="100">
        <f t="shared" si="1"/>
        <v>2224274</v>
      </c>
      <c r="I9" s="100">
        <f t="shared" si="1"/>
        <v>837233</v>
      </c>
      <c r="J9" s="100">
        <f t="shared" si="1"/>
        <v>3061507</v>
      </c>
      <c r="K9" s="100">
        <f t="shared" si="1"/>
        <v>40052</v>
      </c>
      <c r="L9" s="100">
        <f t="shared" si="1"/>
        <v>-6405</v>
      </c>
      <c r="M9" s="100">
        <f t="shared" si="1"/>
        <v>1056914</v>
      </c>
      <c r="N9" s="100">
        <f t="shared" si="1"/>
        <v>1090561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4152068</v>
      </c>
      <c r="X9" s="100">
        <f t="shared" si="1"/>
        <v>9865000</v>
      </c>
      <c r="Y9" s="100">
        <f t="shared" si="1"/>
        <v>-5712932</v>
      </c>
      <c r="Z9" s="137">
        <f>+IF(X9&lt;&gt;0,+(Y9/X9)*100,0)</f>
        <v>-57.91112012164217</v>
      </c>
      <c r="AA9" s="102">
        <f>SUM(AA10:AA14)</f>
        <v>37589000</v>
      </c>
    </row>
    <row r="10" spans="1:27" ht="12.75">
      <c r="A10" s="138" t="s">
        <v>79</v>
      </c>
      <c r="B10" s="136"/>
      <c r="C10" s="155">
        <v>4603067</v>
      </c>
      <c r="D10" s="155"/>
      <c r="E10" s="156">
        <v>37589000</v>
      </c>
      <c r="F10" s="60">
        <v>37589000</v>
      </c>
      <c r="G10" s="60"/>
      <c r="H10" s="60">
        <v>2224274</v>
      </c>
      <c r="I10" s="60">
        <v>837233</v>
      </c>
      <c r="J10" s="60">
        <v>3061507</v>
      </c>
      <c r="K10" s="60">
        <v>40052</v>
      </c>
      <c r="L10" s="60">
        <v>-6405</v>
      </c>
      <c r="M10" s="60">
        <v>1056914</v>
      </c>
      <c r="N10" s="60">
        <v>1090561</v>
      </c>
      <c r="O10" s="60"/>
      <c r="P10" s="60"/>
      <c r="Q10" s="60"/>
      <c r="R10" s="60"/>
      <c r="S10" s="60"/>
      <c r="T10" s="60"/>
      <c r="U10" s="60"/>
      <c r="V10" s="60"/>
      <c r="W10" s="60">
        <v>4152068</v>
      </c>
      <c r="X10" s="60">
        <v>9850000</v>
      </c>
      <c r="Y10" s="60">
        <v>-5697932</v>
      </c>
      <c r="Z10" s="140">
        <v>-57.85</v>
      </c>
      <c r="AA10" s="62">
        <v>37589000</v>
      </c>
    </row>
    <row r="11" spans="1:27" ht="12.7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15000</v>
      </c>
      <c r="Y11" s="60">
        <v>-15000</v>
      </c>
      <c r="Z11" s="140">
        <v>-100</v>
      </c>
      <c r="AA11" s="62"/>
    </row>
    <row r="12" spans="1:27" ht="12.7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2.75">
      <c r="A15" s="135" t="s">
        <v>84</v>
      </c>
      <c r="B15" s="142"/>
      <c r="C15" s="153">
        <f aca="true" t="shared" si="2" ref="C15:Y15">SUM(C16:C18)</f>
        <v>34298689</v>
      </c>
      <c r="D15" s="153">
        <f>SUM(D16:D18)</f>
        <v>0</v>
      </c>
      <c r="E15" s="154">
        <f t="shared" si="2"/>
        <v>33379000</v>
      </c>
      <c r="F15" s="100">
        <f t="shared" si="2"/>
        <v>33379000</v>
      </c>
      <c r="G15" s="100">
        <f t="shared" si="2"/>
        <v>35000</v>
      </c>
      <c r="H15" s="100">
        <f t="shared" si="2"/>
        <v>469914</v>
      </c>
      <c r="I15" s="100">
        <f t="shared" si="2"/>
        <v>2428684</v>
      </c>
      <c r="J15" s="100">
        <f t="shared" si="2"/>
        <v>2933598</v>
      </c>
      <c r="K15" s="100">
        <f t="shared" si="2"/>
        <v>1920831</v>
      </c>
      <c r="L15" s="100">
        <f t="shared" si="2"/>
        <v>2020445</v>
      </c>
      <c r="M15" s="100">
        <f t="shared" si="2"/>
        <v>6416</v>
      </c>
      <c r="N15" s="100">
        <f t="shared" si="2"/>
        <v>3947692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6881290</v>
      </c>
      <c r="X15" s="100">
        <f t="shared" si="2"/>
        <v>0</v>
      </c>
      <c r="Y15" s="100">
        <f t="shared" si="2"/>
        <v>6881290</v>
      </c>
      <c r="Z15" s="137">
        <f>+IF(X15&lt;&gt;0,+(Y15/X15)*100,0)</f>
        <v>0</v>
      </c>
      <c r="AA15" s="102">
        <f>SUM(AA16:AA18)</f>
        <v>33379000</v>
      </c>
    </row>
    <row r="16" spans="1:27" ht="12.75">
      <c r="A16" s="138" t="s">
        <v>85</v>
      </c>
      <c r="B16" s="136"/>
      <c r="C16" s="155">
        <v>418263</v>
      </c>
      <c r="D16" s="155"/>
      <c r="E16" s="156">
        <v>33379000</v>
      </c>
      <c r="F16" s="60">
        <v>33379000</v>
      </c>
      <c r="G16" s="60">
        <v>35000</v>
      </c>
      <c r="H16" s="60">
        <v>469914</v>
      </c>
      <c r="I16" s="60">
        <v>2428684</v>
      </c>
      <c r="J16" s="60">
        <v>2933598</v>
      </c>
      <c r="K16" s="60">
        <v>1920831</v>
      </c>
      <c r="L16" s="60">
        <v>2020445</v>
      </c>
      <c r="M16" s="60">
        <v>-54744</v>
      </c>
      <c r="N16" s="60">
        <v>3886532</v>
      </c>
      <c r="O16" s="60"/>
      <c r="P16" s="60"/>
      <c r="Q16" s="60"/>
      <c r="R16" s="60"/>
      <c r="S16" s="60"/>
      <c r="T16" s="60"/>
      <c r="U16" s="60"/>
      <c r="V16" s="60"/>
      <c r="W16" s="60">
        <v>6820130</v>
      </c>
      <c r="X16" s="60"/>
      <c r="Y16" s="60">
        <v>6820130</v>
      </c>
      <c r="Z16" s="140"/>
      <c r="AA16" s="62">
        <v>33379000</v>
      </c>
    </row>
    <row r="17" spans="1:27" ht="12.75">
      <c r="A17" s="138" t="s">
        <v>86</v>
      </c>
      <c r="B17" s="136"/>
      <c r="C17" s="155">
        <v>33880426</v>
      </c>
      <c r="D17" s="155"/>
      <c r="E17" s="156"/>
      <c r="F17" s="60"/>
      <c r="G17" s="60"/>
      <c r="H17" s="60"/>
      <c r="I17" s="60"/>
      <c r="J17" s="60"/>
      <c r="K17" s="60"/>
      <c r="L17" s="60"/>
      <c r="M17" s="60">
        <v>61160</v>
      </c>
      <c r="N17" s="60">
        <v>61160</v>
      </c>
      <c r="O17" s="60"/>
      <c r="P17" s="60"/>
      <c r="Q17" s="60"/>
      <c r="R17" s="60"/>
      <c r="S17" s="60"/>
      <c r="T17" s="60"/>
      <c r="U17" s="60"/>
      <c r="V17" s="60"/>
      <c r="W17" s="60">
        <v>61160</v>
      </c>
      <c r="X17" s="60"/>
      <c r="Y17" s="60">
        <v>61160</v>
      </c>
      <c r="Z17" s="140"/>
      <c r="AA17" s="62"/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111000</v>
      </c>
      <c r="D19" s="153">
        <f>SUM(D20:D23)</f>
        <v>0</v>
      </c>
      <c r="E19" s="154">
        <f t="shared" si="3"/>
        <v>7090000</v>
      </c>
      <c r="F19" s="100">
        <f t="shared" si="3"/>
        <v>7090000</v>
      </c>
      <c r="G19" s="100">
        <f t="shared" si="3"/>
        <v>0</v>
      </c>
      <c r="H19" s="100">
        <f t="shared" si="3"/>
        <v>240891</v>
      </c>
      <c r="I19" s="100">
        <f t="shared" si="3"/>
        <v>0</v>
      </c>
      <c r="J19" s="100">
        <f t="shared" si="3"/>
        <v>240891</v>
      </c>
      <c r="K19" s="100">
        <f t="shared" si="3"/>
        <v>0</v>
      </c>
      <c r="L19" s="100">
        <f t="shared" si="3"/>
        <v>-30792</v>
      </c>
      <c r="M19" s="100">
        <f t="shared" si="3"/>
        <v>0</v>
      </c>
      <c r="N19" s="100">
        <f t="shared" si="3"/>
        <v>-30792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210099</v>
      </c>
      <c r="X19" s="100">
        <f t="shared" si="3"/>
        <v>0</v>
      </c>
      <c r="Y19" s="100">
        <f t="shared" si="3"/>
        <v>210099</v>
      </c>
      <c r="Z19" s="137">
        <f>+IF(X19&lt;&gt;0,+(Y19/X19)*100,0)</f>
        <v>0</v>
      </c>
      <c r="AA19" s="102">
        <f>SUM(AA20:AA23)</f>
        <v>7090000</v>
      </c>
    </row>
    <row r="20" spans="1:27" ht="12.75">
      <c r="A20" s="138" t="s">
        <v>89</v>
      </c>
      <c r="B20" s="136"/>
      <c r="C20" s="155">
        <v>111000</v>
      </c>
      <c r="D20" s="155"/>
      <c r="E20" s="156">
        <v>6150000</v>
      </c>
      <c r="F20" s="60">
        <v>6150000</v>
      </c>
      <c r="G20" s="60"/>
      <c r="H20" s="60">
        <v>236073</v>
      </c>
      <c r="I20" s="60"/>
      <c r="J20" s="60">
        <v>236073</v>
      </c>
      <c r="K20" s="60"/>
      <c r="L20" s="60">
        <v>-30792</v>
      </c>
      <c r="M20" s="60"/>
      <c r="N20" s="60">
        <v>-30792</v>
      </c>
      <c r="O20" s="60"/>
      <c r="P20" s="60"/>
      <c r="Q20" s="60"/>
      <c r="R20" s="60"/>
      <c r="S20" s="60"/>
      <c r="T20" s="60"/>
      <c r="U20" s="60"/>
      <c r="V20" s="60"/>
      <c r="W20" s="60">
        <v>205281</v>
      </c>
      <c r="X20" s="60"/>
      <c r="Y20" s="60">
        <v>205281</v>
      </c>
      <c r="Z20" s="140"/>
      <c r="AA20" s="62">
        <v>6150000</v>
      </c>
    </row>
    <row r="21" spans="1:27" ht="12.7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2.75">
      <c r="A23" s="138" t="s">
        <v>92</v>
      </c>
      <c r="B23" s="136"/>
      <c r="C23" s="155"/>
      <c r="D23" s="155"/>
      <c r="E23" s="156">
        <v>940000</v>
      </c>
      <c r="F23" s="60">
        <v>940000</v>
      </c>
      <c r="G23" s="60"/>
      <c r="H23" s="60">
        <v>4818</v>
      </c>
      <c r="I23" s="60"/>
      <c r="J23" s="60">
        <v>4818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4818</v>
      </c>
      <c r="X23" s="60"/>
      <c r="Y23" s="60">
        <v>4818</v>
      </c>
      <c r="Z23" s="140"/>
      <c r="AA23" s="62">
        <v>940000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39556238</v>
      </c>
      <c r="D25" s="217">
        <f>+D5+D9+D15+D19+D24</f>
        <v>0</v>
      </c>
      <c r="E25" s="230">
        <f t="shared" si="4"/>
        <v>79353050</v>
      </c>
      <c r="F25" s="219">
        <f t="shared" si="4"/>
        <v>79353050</v>
      </c>
      <c r="G25" s="219">
        <f t="shared" si="4"/>
        <v>35000</v>
      </c>
      <c r="H25" s="219">
        <f t="shared" si="4"/>
        <v>3010079</v>
      </c>
      <c r="I25" s="219">
        <f t="shared" si="4"/>
        <v>3438907</v>
      </c>
      <c r="J25" s="219">
        <f t="shared" si="4"/>
        <v>6483986</v>
      </c>
      <c r="K25" s="219">
        <f t="shared" si="4"/>
        <v>1960883</v>
      </c>
      <c r="L25" s="219">
        <f t="shared" si="4"/>
        <v>1998452</v>
      </c>
      <c r="M25" s="219">
        <f t="shared" si="4"/>
        <v>1065830</v>
      </c>
      <c r="N25" s="219">
        <f t="shared" si="4"/>
        <v>5025165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11509151</v>
      </c>
      <c r="X25" s="219">
        <f t="shared" si="4"/>
        <v>10392500</v>
      </c>
      <c r="Y25" s="219">
        <f t="shared" si="4"/>
        <v>1116651</v>
      </c>
      <c r="Z25" s="231">
        <f>+IF(X25&lt;&gt;0,+(Y25/X25)*100,0)</f>
        <v>10.744777483762329</v>
      </c>
      <c r="AA25" s="232">
        <f>+AA5+AA9+AA15+AA19+AA24</f>
        <v>79353050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39556238</v>
      </c>
      <c r="D28" s="155"/>
      <c r="E28" s="156">
        <v>27686193</v>
      </c>
      <c r="F28" s="60">
        <v>27686193</v>
      </c>
      <c r="G28" s="60">
        <v>35000</v>
      </c>
      <c r="H28" s="60">
        <v>3010079</v>
      </c>
      <c r="I28" s="60">
        <v>3438907</v>
      </c>
      <c r="J28" s="60">
        <v>6483986</v>
      </c>
      <c r="K28" s="60">
        <v>1960883</v>
      </c>
      <c r="L28" s="60">
        <v>2029244</v>
      </c>
      <c r="M28" s="60">
        <v>1065830</v>
      </c>
      <c r="N28" s="60">
        <v>5055957</v>
      </c>
      <c r="O28" s="60"/>
      <c r="P28" s="60"/>
      <c r="Q28" s="60"/>
      <c r="R28" s="60"/>
      <c r="S28" s="60"/>
      <c r="T28" s="60"/>
      <c r="U28" s="60"/>
      <c r="V28" s="60"/>
      <c r="W28" s="60">
        <v>11539943</v>
      </c>
      <c r="X28" s="60"/>
      <c r="Y28" s="60">
        <v>11539943</v>
      </c>
      <c r="Z28" s="140"/>
      <c r="AA28" s="155">
        <v>27686193</v>
      </c>
    </row>
    <row r="29" spans="1:27" ht="12.7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39556238</v>
      </c>
      <c r="D32" s="210">
        <f>SUM(D28:D31)</f>
        <v>0</v>
      </c>
      <c r="E32" s="211">
        <f t="shared" si="5"/>
        <v>27686193</v>
      </c>
      <c r="F32" s="77">
        <f t="shared" si="5"/>
        <v>27686193</v>
      </c>
      <c r="G32" s="77">
        <f t="shared" si="5"/>
        <v>35000</v>
      </c>
      <c r="H32" s="77">
        <f t="shared" si="5"/>
        <v>3010079</v>
      </c>
      <c r="I32" s="77">
        <f t="shared" si="5"/>
        <v>3438907</v>
      </c>
      <c r="J32" s="77">
        <f t="shared" si="5"/>
        <v>6483986</v>
      </c>
      <c r="K32" s="77">
        <f t="shared" si="5"/>
        <v>1960883</v>
      </c>
      <c r="L32" s="77">
        <f t="shared" si="5"/>
        <v>2029244</v>
      </c>
      <c r="M32" s="77">
        <f t="shared" si="5"/>
        <v>1065830</v>
      </c>
      <c r="N32" s="77">
        <f t="shared" si="5"/>
        <v>5055957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11539943</v>
      </c>
      <c r="X32" s="77">
        <f t="shared" si="5"/>
        <v>0</v>
      </c>
      <c r="Y32" s="77">
        <f t="shared" si="5"/>
        <v>11539943</v>
      </c>
      <c r="Z32" s="212">
        <f>+IF(X32&lt;&gt;0,+(Y32/X32)*100,0)</f>
        <v>0</v>
      </c>
      <c r="AA32" s="79">
        <f>SUM(AA28:AA31)</f>
        <v>27686193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>
        <v>-30792</v>
      </c>
      <c r="M33" s="60"/>
      <c r="N33" s="60">
        <v>-30792</v>
      </c>
      <c r="O33" s="60"/>
      <c r="P33" s="60"/>
      <c r="Q33" s="60"/>
      <c r="R33" s="60"/>
      <c r="S33" s="60"/>
      <c r="T33" s="60"/>
      <c r="U33" s="60"/>
      <c r="V33" s="60"/>
      <c r="W33" s="60">
        <v>-30792</v>
      </c>
      <c r="X33" s="60"/>
      <c r="Y33" s="60">
        <v>-30792</v>
      </c>
      <c r="Z33" s="140"/>
      <c r="AA33" s="62"/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/>
      <c r="D35" s="155"/>
      <c r="E35" s="156">
        <v>51666857</v>
      </c>
      <c r="F35" s="60">
        <v>51666857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51666857</v>
      </c>
    </row>
    <row r="36" spans="1:27" ht="12.75">
      <c r="A36" s="238" t="s">
        <v>139</v>
      </c>
      <c r="B36" s="149"/>
      <c r="C36" s="222">
        <f aca="true" t="shared" si="6" ref="C36:Y36">SUM(C32:C35)</f>
        <v>39556238</v>
      </c>
      <c r="D36" s="222">
        <f>SUM(D32:D35)</f>
        <v>0</v>
      </c>
      <c r="E36" s="218">
        <f t="shared" si="6"/>
        <v>79353050</v>
      </c>
      <c r="F36" s="220">
        <f t="shared" si="6"/>
        <v>79353050</v>
      </c>
      <c r="G36" s="220">
        <f t="shared" si="6"/>
        <v>35000</v>
      </c>
      <c r="H36" s="220">
        <f t="shared" si="6"/>
        <v>3010079</v>
      </c>
      <c r="I36" s="220">
        <f t="shared" si="6"/>
        <v>3438907</v>
      </c>
      <c r="J36" s="220">
        <f t="shared" si="6"/>
        <v>6483986</v>
      </c>
      <c r="K36" s="220">
        <f t="shared" si="6"/>
        <v>1960883</v>
      </c>
      <c r="L36" s="220">
        <f t="shared" si="6"/>
        <v>1998452</v>
      </c>
      <c r="M36" s="220">
        <f t="shared" si="6"/>
        <v>1065830</v>
      </c>
      <c r="N36" s="220">
        <f t="shared" si="6"/>
        <v>5025165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11509151</v>
      </c>
      <c r="X36" s="220">
        <f t="shared" si="6"/>
        <v>0</v>
      </c>
      <c r="Y36" s="220">
        <f t="shared" si="6"/>
        <v>11509151</v>
      </c>
      <c r="Z36" s="221">
        <f>+IF(X36&lt;&gt;0,+(Y36/X36)*100,0)</f>
        <v>0</v>
      </c>
      <c r="AA36" s="239">
        <f>SUM(AA32:AA35)</f>
        <v>79353050</v>
      </c>
    </row>
    <row r="37" spans="1:27" ht="12.75">
      <c r="A37" s="150" t="s">
        <v>289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295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296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297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164834205</v>
      </c>
      <c r="D6" s="155"/>
      <c r="E6" s="59">
        <v>290131</v>
      </c>
      <c r="F6" s="60">
        <v>290131</v>
      </c>
      <c r="G6" s="60">
        <v>2644865</v>
      </c>
      <c r="H6" s="60">
        <v>3829555</v>
      </c>
      <c r="I6" s="60">
        <v>795000</v>
      </c>
      <c r="J6" s="60">
        <v>795000</v>
      </c>
      <c r="K6" s="60">
        <v>9884968</v>
      </c>
      <c r="L6" s="60">
        <v>5343000</v>
      </c>
      <c r="M6" s="60">
        <v>5914000</v>
      </c>
      <c r="N6" s="60">
        <v>5914000</v>
      </c>
      <c r="O6" s="60"/>
      <c r="P6" s="60"/>
      <c r="Q6" s="60"/>
      <c r="R6" s="60"/>
      <c r="S6" s="60"/>
      <c r="T6" s="60"/>
      <c r="U6" s="60"/>
      <c r="V6" s="60"/>
      <c r="W6" s="60">
        <v>5914000</v>
      </c>
      <c r="X6" s="60">
        <v>145066</v>
      </c>
      <c r="Y6" s="60">
        <v>5768934</v>
      </c>
      <c r="Z6" s="140">
        <v>3976.77</v>
      </c>
      <c r="AA6" s="62">
        <v>290131</v>
      </c>
    </row>
    <row r="7" spans="1:27" ht="12.75">
      <c r="A7" s="249" t="s">
        <v>144</v>
      </c>
      <c r="B7" s="182"/>
      <c r="C7" s="155"/>
      <c r="D7" s="155"/>
      <c r="E7" s="59">
        <v>72257840</v>
      </c>
      <c r="F7" s="60">
        <v>72257840</v>
      </c>
      <c r="G7" s="60">
        <v>174891326</v>
      </c>
      <c r="H7" s="60">
        <v>182243008</v>
      </c>
      <c r="I7" s="60">
        <v>178628000</v>
      </c>
      <c r="J7" s="60">
        <v>178628000</v>
      </c>
      <c r="K7" s="60">
        <v>170463328</v>
      </c>
      <c r="L7" s="60">
        <v>163176000</v>
      </c>
      <c r="M7" s="60">
        <v>189316000</v>
      </c>
      <c r="N7" s="60">
        <v>189316000</v>
      </c>
      <c r="O7" s="60"/>
      <c r="P7" s="60"/>
      <c r="Q7" s="60"/>
      <c r="R7" s="60"/>
      <c r="S7" s="60"/>
      <c r="T7" s="60"/>
      <c r="U7" s="60"/>
      <c r="V7" s="60"/>
      <c r="W7" s="60">
        <v>189316000</v>
      </c>
      <c r="X7" s="60">
        <v>36128920</v>
      </c>
      <c r="Y7" s="60">
        <v>153187080</v>
      </c>
      <c r="Z7" s="140">
        <v>424</v>
      </c>
      <c r="AA7" s="62">
        <v>72257840</v>
      </c>
    </row>
    <row r="8" spans="1:27" ht="12.75">
      <c r="A8" s="249" t="s">
        <v>145</v>
      </c>
      <c r="B8" s="182"/>
      <c r="C8" s="155"/>
      <c r="D8" s="155"/>
      <c r="E8" s="59">
        <v>25880634</v>
      </c>
      <c r="F8" s="60">
        <v>25880634</v>
      </c>
      <c r="G8" s="60">
        <v>11386000</v>
      </c>
      <c r="H8" s="60">
        <v>11386000</v>
      </c>
      <c r="I8" s="60">
        <v>14080000</v>
      </c>
      <c r="J8" s="60">
        <v>14080000</v>
      </c>
      <c r="K8" s="60">
        <v>13540597</v>
      </c>
      <c r="L8" s="60">
        <v>13479000</v>
      </c>
      <c r="M8" s="60">
        <v>13314000</v>
      </c>
      <c r="N8" s="60">
        <v>13314000</v>
      </c>
      <c r="O8" s="60"/>
      <c r="P8" s="60"/>
      <c r="Q8" s="60"/>
      <c r="R8" s="60"/>
      <c r="S8" s="60"/>
      <c r="T8" s="60"/>
      <c r="U8" s="60"/>
      <c r="V8" s="60"/>
      <c r="W8" s="60">
        <v>13314000</v>
      </c>
      <c r="X8" s="60">
        <v>12940317</v>
      </c>
      <c r="Y8" s="60">
        <v>373683</v>
      </c>
      <c r="Z8" s="140">
        <v>2.89</v>
      </c>
      <c r="AA8" s="62">
        <v>25880634</v>
      </c>
    </row>
    <row r="9" spans="1:27" ht="12.75">
      <c r="A9" s="249" t="s">
        <v>146</v>
      </c>
      <c r="B9" s="182"/>
      <c r="C9" s="155">
        <v>3546575</v>
      </c>
      <c r="D9" s="155"/>
      <c r="E9" s="59"/>
      <c r="F9" s="60"/>
      <c r="G9" s="60"/>
      <c r="H9" s="60"/>
      <c r="I9" s="60">
        <v>101438000</v>
      </c>
      <c r="J9" s="60">
        <v>101438000</v>
      </c>
      <c r="K9" s="60">
        <v>99484229</v>
      </c>
      <c r="L9" s="60">
        <v>99995000</v>
      </c>
      <c r="M9" s="60">
        <v>97471000</v>
      </c>
      <c r="N9" s="60">
        <v>97471000</v>
      </c>
      <c r="O9" s="60"/>
      <c r="P9" s="60"/>
      <c r="Q9" s="60"/>
      <c r="R9" s="60"/>
      <c r="S9" s="60"/>
      <c r="T9" s="60"/>
      <c r="U9" s="60"/>
      <c r="V9" s="60"/>
      <c r="W9" s="60">
        <v>97471000</v>
      </c>
      <c r="X9" s="60"/>
      <c r="Y9" s="60">
        <v>97471000</v>
      </c>
      <c r="Z9" s="140"/>
      <c r="AA9" s="62"/>
    </row>
    <row r="10" spans="1:27" ht="12.75">
      <c r="A10" s="249" t="s">
        <v>147</v>
      </c>
      <c r="B10" s="182"/>
      <c r="C10" s="155">
        <v>20735550</v>
      </c>
      <c r="D10" s="155"/>
      <c r="E10" s="59"/>
      <c r="F10" s="60"/>
      <c r="G10" s="159"/>
      <c r="H10" s="159"/>
      <c r="I10" s="159">
        <v>963000</v>
      </c>
      <c r="J10" s="60">
        <v>963000</v>
      </c>
      <c r="K10" s="159">
        <v>962800</v>
      </c>
      <c r="L10" s="159">
        <v>963000</v>
      </c>
      <c r="M10" s="60">
        <v>963000</v>
      </c>
      <c r="N10" s="159">
        <v>963000</v>
      </c>
      <c r="O10" s="159"/>
      <c r="P10" s="159"/>
      <c r="Q10" s="60"/>
      <c r="R10" s="159"/>
      <c r="S10" s="159"/>
      <c r="T10" s="60"/>
      <c r="U10" s="159"/>
      <c r="V10" s="159"/>
      <c r="W10" s="159">
        <v>963000</v>
      </c>
      <c r="X10" s="60"/>
      <c r="Y10" s="159">
        <v>963000</v>
      </c>
      <c r="Z10" s="141"/>
      <c r="AA10" s="225"/>
    </row>
    <row r="11" spans="1:27" ht="12.75">
      <c r="A11" s="249" t="s">
        <v>148</v>
      </c>
      <c r="B11" s="182"/>
      <c r="C11" s="155">
        <v>326251</v>
      </c>
      <c r="D11" s="155"/>
      <c r="E11" s="59"/>
      <c r="F11" s="60"/>
      <c r="G11" s="60"/>
      <c r="H11" s="60"/>
      <c r="I11" s="60">
        <v>-299000</v>
      </c>
      <c r="J11" s="60">
        <v>-299000</v>
      </c>
      <c r="K11" s="60">
        <v>-187579</v>
      </c>
      <c r="L11" s="60">
        <v>-83000</v>
      </c>
      <c r="M11" s="60">
        <v>-98000</v>
      </c>
      <c r="N11" s="60">
        <v>-98000</v>
      </c>
      <c r="O11" s="60"/>
      <c r="P11" s="60"/>
      <c r="Q11" s="60"/>
      <c r="R11" s="60"/>
      <c r="S11" s="60"/>
      <c r="T11" s="60"/>
      <c r="U11" s="60"/>
      <c r="V11" s="60"/>
      <c r="W11" s="60">
        <v>-98000</v>
      </c>
      <c r="X11" s="60"/>
      <c r="Y11" s="60">
        <v>-98000</v>
      </c>
      <c r="Z11" s="140"/>
      <c r="AA11" s="62"/>
    </row>
    <row r="12" spans="1:27" ht="12.75">
      <c r="A12" s="250" t="s">
        <v>56</v>
      </c>
      <c r="B12" s="251"/>
      <c r="C12" s="168">
        <f aca="true" t="shared" si="0" ref="C12:Y12">SUM(C6:C11)</f>
        <v>189442581</v>
      </c>
      <c r="D12" s="168">
        <f>SUM(D6:D11)</f>
        <v>0</v>
      </c>
      <c r="E12" s="72">
        <f t="shared" si="0"/>
        <v>98428605</v>
      </c>
      <c r="F12" s="73">
        <f t="shared" si="0"/>
        <v>98428605</v>
      </c>
      <c r="G12" s="73">
        <f t="shared" si="0"/>
        <v>188922191</v>
      </c>
      <c r="H12" s="73">
        <f t="shared" si="0"/>
        <v>197458563</v>
      </c>
      <c r="I12" s="73">
        <f t="shared" si="0"/>
        <v>295605000</v>
      </c>
      <c r="J12" s="73">
        <f t="shared" si="0"/>
        <v>295605000</v>
      </c>
      <c r="K12" s="73">
        <f t="shared" si="0"/>
        <v>294148343</v>
      </c>
      <c r="L12" s="73">
        <f t="shared" si="0"/>
        <v>282873000</v>
      </c>
      <c r="M12" s="73">
        <f t="shared" si="0"/>
        <v>306880000</v>
      </c>
      <c r="N12" s="73">
        <f t="shared" si="0"/>
        <v>306880000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306880000</v>
      </c>
      <c r="X12" s="73">
        <f t="shared" si="0"/>
        <v>49214303</v>
      </c>
      <c r="Y12" s="73">
        <f t="shared" si="0"/>
        <v>257665697</v>
      </c>
      <c r="Z12" s="170">
        <f>+IF(X12&lt;&gt;0,+(Y12/X12)*100,0)</f>
        <v>523.5585618270363</v>
      </c>
      <c r="AA12" s="74">
        <f>SUM(AA6:AA11)</f>
        <v>98428605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2.75">
      <c r="A17" s="249" t="s">
        <v>152</v>
      </c>
      <c r="B17" s="182"/>
      <c r="C17" s="155">
        <v>2702000</v>
      </c>
      <c r="D17" s="155"/>
      <c r="E17" s="59"/>
      <c r="F17" s="60"/>
      <c r="G17" s="60">
        <v>2825000</v>
      </c>
      <c r="H17" s="60">
        <v>2825000</v>
      </c>
      <c r="I17" s="60">
        <v>2825000</v>
      </c>
      <c r="J17" s="60">
        <v>2825000</v>
      </c>
      <c r="K17" s="60">
        <v>2702000</v>
      </c>
      <c r="L17" s="60">
        <v>2702000</v>
      </c>
      <c r="M17" s="60">
        <v>2702000</v>
      </c>
      <c r="N17" s="60">
        <v>2702000</v>
      </c>
      <c r="O17" s="60"/>
      <c r="P17" s="60"/>
      <c r="Q17" s="60"/>
      <c r="R17" s="60"/>
      <c r="S17" s="60"/>
      <c r="T17" s="60"/>
      <c r="U17" s="60"/>
      <c r="V17" s="60"/>
      <c r="W17" s="60">
        <v>2702000</v>
      </c>
      <c r="X17" s="60"/>
      <c r="Y17" s="60">
        <v>2702000</v>
      </c>
      <c r="Z17" s="140"/>
      <c r="AA17" s="62"/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278747011</v>
      </c>
      <c r="D19" s="155"/>
      <c r="E19" s="59">
        <v>213373348</v>
      </c>
      <c r="F19" s="60">
        <v>213373348</v>
      </c>
      <c r="G19" s="60">
        <v>277928000</v>
      </c>
      <c r="H19" s="60">
        <v>277928000</v>
      </c>
      <c r="I19" s="60">
        <v>284788000</v>
      </c>
      <c r="J19" s="60">
        <v>284788000</v>
      </c>
      <c r="K19" s="60">
        <v>288122477</v>
      </c>
      <c r="L19" s="60">
        <v>289947000</v>
      </c>
      <c r="M19" s="60">
        <v>291014000</v>
      </c>
      <c r="N19" s="60">
        <v>291014000</v>
      </c>
      <c r="O19" s="60"/>
      <c r="P19" s="60"/>
      <c r="Q19" s="60"/>
      <c r="R19" s="60"/>
      <c r="S19" s="60"/>
      <c r="T19" s="60"/>
      <c r="U19" s="60"/>
      <c r="V19" s="60"/>
      <c r="W19" s="60">
        <v>291014000</v>
      </c>
      <c r="X19" s="60">
        <v>106686674</v>
      </c>
      <c r="Y19" s="60">
        <v>184327326</v>
      </c>
      <c r="Z19" s="140">
        <v>172.77</v>
      </c>
      <c r="AA19" s="62">
        <v>213373348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1282128</v>
      </c>
      <c r="D22" s="155"/>
      <c r="E22" s="59">
        <v>434889</v>
      </c>
      <c r="F22" s="60">
        <v>434889</v>
      </c>
      <c r="G22" s="60">
        <v>926000</v>
      </c>
      <c r="H22" s="60">
        <v>926000</v>
      </c>
      <c r="I22" s="60">
        <v>1033000</v>
      </c>
      <c r="J22" s="60">
        <v>1033000</v>
      </c>
      <c r="K22" s="60">
        <v>1033413</v>
      </c>
      <c r="L22" s="60">
        <v>1033000</v>
      </c>
      <c r="M22" s="60">
        <v>1033000</v>
      </c>
      <c r="N22" s="60">
        <v>1033000</v>
      </c>
      <c r="O22" s="60"/>
      <c r="P22" s="60"/>
      <c r="Q22" s="60"/>
      <c r="R22" s="60"/>
      <c r="S22" s="60"/>
      <c r="T22" s="60"/>
      <c r="U22" s="60"/>
      <c r="V22" s="60"/>
      <c r="W22" s="60">
        <v>1033000</v>
      </c>
      <c r="X22" s="60">
        <v>217445</v>
      </c>
      <c r="Y22" s="60">
        <v>815555</v>
      </c>
      <c r="Z22" s="140">
        <v>375.06</v>
      </c>
      <c r="AA22" s="62">
        <v>434889</v>
      </c>
    </row>
    <row r="23" spans="1:27" ht="12.75">
      <c r="A23" s="249" t="s">
        <v>158</v>
      </c>
      <c r="B23" s="182"/>
      <c r="C23" s="155">
        <v>31483943</v>
      </c>
      <c r="D23" s="155"/>
      <c r="E23" s="59"/>
      <c r="F23" s="60"/>
      <c r="G23" s="159">
        <v>31484000</v>
      </c>
      <c r="H23" s="159">
        <v>31484000</v>
      </c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50" t="s">
        <v>57</v>
      </c>
      <c r="B24" s="253"/>
      <c r="C24" s="168">
        <f aca="true" t="shared" si="1" ref="C24:Y24">SUM(C15:C23)</f>
        <v>314215082</v>
      </c>
      <c r="D24" s="168">
        <f>SUM(D15:D23)</f>
        <v>0</v>
      </c>
      <c r="E24" s="76">
        <f t="shared" si="1"/>
        <v>213808237</v>
      </c>
      <c r="F24" s="77">
        <f t="shared" si="1"/>
        <v>213808237</v>
      </c>
      <c r="G24" s="77">
        <f t="shared" si="1"/>
        <v>313163000</v>
      </c>
      <c r="H24" s="77">
        <f t="shared" si="1"/>
        <v>313163000</v>
      </c>
      <c r="I24" s="77">
        <f t="shared" si="1"/>
        <v>288646000</v>
      </c>
      <c r="J24" s="77">
        <f t="shared" si="1"/>
        <v>288646000</v>
      </c>
      <c r="K24" s="77">
        <f t="shared" si="1"/>
        <v>291857890</v>
      </c>
      <c r="L24" s="77">
        <f t="shared" si="1"/>
        <v>293682000</v>
      </c>
      <c r="M24" s="77">
        <f t="shared" si="1"/>
        <v>294749000</v>
      </c>
      <c r="N24" s="77">
        <f t="shared" si="1"/>
        <v>294749000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294749000</v>
      </c>
      <c r="X24" s="77">
        <f t="shared" si="1"/>
        <v>106904119</v>
      </c>
      <c r="Y24" s="77">
        <f t="shared" si="1"/>
        <v>187844881</v>
      </c>
      <c r="Z24" s="212">
        <f>+IF(X24&lt;&gt;0,+(Y24/X24)*100,0)</f>
        <v>175.71341755316277</v>
      </c>
      <c r="AA24" s="79">
        <f>SUM(AA15:AA23)</f>
        <v>213808237</v>
      </c>
    </row>
    <row r="25" spans="1:27" ht="12.75">
      <c r="A25" s="250" t="s">
        <v>159</v>
      </c>
      <c r="B25" s="251"/>
      <c r="C25" s="168">
        <f aca="true" t="shared" si="2" ref="C25:Y25">+C12+C24</f>
        <v>503657663</v>
      </c>
      <c r="D25" s="168">
        <f>+D12+D24</f>
        <v>0</v>
      </c>
      <c r="E25" s="72">
        <f t="shared" si="2"/>
        <v>312236842</v>
      </c>
      <c r="F25" s="73">
        <f t="shared" si="2"/>
        <v>312236842</v>
      </c>
      <c r="G25" s="73">
        <f t="shared" si="2"/>
        <v>502085191</v>
      </c>
      <c r="H25" s="73">
        <f t="shared" si="2"/>
        <v>510621563</v>
      </c>
      <c r="I25" s="73">
        <f t="shared" si="2"/>
        <v>584251000</v>
      </c>
      <c r="J25" s="73">
        <f t="shared" si="2"/>
        <v>584251000</v>
      </c>
      <c r="K25" s="73">
        <f t="shared" si="2"/>
        <v>586006233</v>
      </c>
      <c r="L25" s="73">
        <f t="shared" si="2"/>
        <v>576555000</v>
      </c>
      <c r="M25" s="73">
        <f t="shared" si="2"/>
        <v>601629000</v>
      </c>
      <c r="N25" s="73">
        <f t="shared" si="2"/>
        <v>601629000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601629000</v>
      </c>
      <c r="X25" s="73">
        <f t="shared" si="2"/>
        <v>156118422</v>
      </c>
      <c r="Y25" s="73">
        <f t="shared" si="2"/>
        <v>445510578</v>
      </c>
      <c r="Z25" s="170">
        <f>+IF(X25&lt;&gt;0,+(Y25/X25)*100,0)</f>
        <v>285.367077307507</v>
      </c>
      <c r="AA25" s="74">
        <f>+AA12+AA24</f>
        <v>312236842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9" t="s">
        <v>52</v>
      </c>
      <c r="B30" s="182"/>
      <c r="C30" s="155">
        <v>270304</v>
      </c>
      <c r="D30" s="155"/>
      <c r="E30" s="59">
        <v>42120</v>
      </c>
      <c r="F30" s="60">
        <v>42120</v>
      </c>
      <c r="G30" s="60">
        <v>270000</v>
      </c>
      <c r="H30" s="60">
        <v>270000</v>
      </c>
      <c r="I30" s="60">
        <v>270000</v>
      </c>
      <c r="J30" s="60">
        <v>270000</v>
      </c>
      <c r="K30" s="60">
        <v>270304</v>
      </c>
      <c r="L30" s="60">
        <v>270000</v>
      </c>
      <c r="M30" s="60">
        <v>270000</v>
      </c>
      <c r="N30" s="60">
        <v>270000</v>
      </c>
      <c r="O30" s="60"/>
      <c r="P30" s="60"/>
      <c r="Q30" s="60"/>
      <c r="R30" s="60"/>
      <c r="S30" s="60"/>
      <c r="T30" s="60"/>
      <c r="U30" s="60"/>
      <c r="V30" s="60"/>
      <c r="W30" s="60">
        <v>270000</v>
      </c>
      <c r="X30" s="60">
        <v>21060</v>
      </c>
      <c r="Y30" s="60">
        <v>248940</v>
      </c>
      <c r="Z30" s="140">
        <v>1182.05</v>
      </c>
      <c r="AA30" s="62">
        <v>42120</v>
      </c>
    </row>
    <row r="31" spans="1:27" ht="12.75">
      <c r="A31" s="249" t="s">
        <v>163</v>
      </c>
      <c r="B31" s="182"/>
      <c r="C31" s="155">
        <v>527807</v>
      </c>
      <c r="D31" s="155"/>
      <c r="E31" s="59">
        <v>535977</v>
      </c>
      <c r="F31" s="60">
        <v>535977</v>
      </c>
      <c r="G31" s="60">
        <v>528000</v>
      </c>
      <c r="H31" s="60">
        <v>528000</v>
      </c>
      <c r="I31" s="60">
        <v>-19572000</v>
      </c>
      <c r="J31" s="60">
        <v>-19572000</v>
      </c>
      <c r="K31" s="60">
        <v>-49005194</v>
      </c>
      <c r="L31" s="60">
        <v>-66046000</v>
      </c>
      <c r="M31" s="60">
        <v>-109378000</v>
      </c>
      <c r="N31" s="60">
        <v>-109378000</v>
      </c>
      <c r="O31" s="60"/>
      <c r="P31" s="60"/>
      <c r="Q31" s="60"/>
      <c r="R31" s="60"/>
      <c r="S31" s="60"/>
      <c r="T31" s="60"/>
      <c r="U31" s="60"/>
      <c r="V31" s="60"/>
      <c r="W31" s="60">
        <v>-109378000</v>
      </c>
      <c r="X31" s="60">
        <v>267989</v>
      </c>
      <c r="Y31" s="60">
        <v>-109645989</v>
      </c>
      <c r="Z31" s="140">
        <v>-40914.36</v>
      </c>
      <c r="AA31" s="62">
        <v>535977</v>
      </c>
    </row>
    <row r="32" spans="1:27" ht="12.75">
      <c r="A32" s="249" t="s">
        <v>164</v>
      </c>
      <c r="B32" s="182"/>
      <c r="C32" s="155">
        <v>16671350</v>
      </c>
      <c r="D32" s="155"/>
      <c r="E32" s="59">
        <v>2863037</v>
      </c>
      <c r="F32" s="60">
        <v>2863037</v>
      </c>
      <c r="G32" s="60">
        <v>13406000</v>
      </c>
      <c r="H32" s="60">
        <v>13406000</v>
      </c>
      <c r="I32" s="60">
        <v>-7187000</v>
      </c>
      <c r="J32" s="60">
        <v>-7187000</v>
      </c>
      <c r="K32" s="60">
        <v>-7130499</v>
      </c>
      <c r="L32" s="60">
        <v>-15874000</v>
      </c>
      <c r="M32" s="60">
        <v>17498000</v>
      </c>
      <c r="N32" s="60">
        <v>17498000</v>
      </c>
      <c r="O32" s="60"/>
      <c r="P32" s="60"/>
      <c r="Q32" s="60"/>
      <c r="R32" s="60"/>
      <c r="S32" s="60"/>
      <c r="T32" s="60"/>
      <c r="U32" s="60"/>
      <c r="V32" s="60"/>
      <c r="W32" s="60">
        <v>17498000</v>
      </c>
      <c r="X32" s="60">
        <v>1431519</v>
      </c>
      <c r="Y32" s="60">
        <v>16066481</v>
      </c>
      <c r="Z32" s="140">
        <v>1122.34</v>
      </c>
      <c r="AA32" s="62">
        <v>2863037</v>
      </c>
    </row>
    <row r="33" spans="1:27" ht="12.75">
      <c r="A33" s="249" t="s">
        <v>165</v>
      </c>
      <c r="B33" s="182"/>
      <c r="C33" s="155">
        <v>3181286</v>
      </c>
      <c r="D33" s="155"/>
      <c r="E33" s="59">
        <v>7115121</v>
      </c>
      <c r="F33" s="60">
        <v>7115121</v>
      </c>
      <c r="G33" s="60">
        <v>7307000</v>
      </c>
      <c r="H33" s="60">
        <v>7307000</v>
      </c>
      <c r="I33" s="60">
        <v>5531000</v>
      </c>
      <c r="J33" s="60">
        <v>5531000</v>
      </c>
      <c r="K33" s="60">
        <v>5530915</v>
      </c>
      <c r="L33" s="60">
        <v>5531000</v>
      </c>
      <c r="M33" s="60">
        <v>5531000</v>
      </c>
      <c r="N33" s="60">
        <v>5531000</v>
      </c>
      <c r="O33" s="60"/>
      <c r="P33" s="60"/>
      <c r="Q33" s="60"/>
      <c r="R33" s="60"/>
      <c r="S33" s="60"/>
      <c r="T33" s="60"/>
      <c r="U33" s="60"/>
      <c r="V33" s="60"/>
      <c r="W33" s="60">
        <v>5531000</v>
      </c>
      <c r="X33" s="60">
        <v>3557561</v>
      </c>
      <c r="Y33" s="60">
        <v>1973439</v>
      </c>
      <c r="Z33" s="140">
        <v>55.47</v>
      </c>
      <c r="AA33" s="62">
        <v>7115121</v>
      </c>
    </row>
    <row r="34" spans="1:27" ht="12.75">
      <c r="A34" s="250" t="s">
        <v>58</v>
      </c>
      <c r="B34" s="251"/>
      <c r="C34" s="168">
        <f aca="true" t="shared" si="3" ref="C34:Y34">SUM(C29:C33)</f>
        <v>20650747</v>
      </c>
      <c r="D34" s="168">
        <f>SUM(D29:D33)</f>
        <v>0</v>
      </c>
      <c r="E34" s="72">
        <f t="shared" si="3"/>
        <v>10556255</v>
      </c>
      <c r="F34" s="73">
        <f t="shared" si="3"/>
        <v>10556255</v>
      </c>
      <c r="G34" s="73">
        <f t="shared" si="3"/>
        <v>21511000</v>
      </c>
      <c r="H34" s="73">
        <f t="shared" si="3"/>
        <v>21511000</v>
      </c>
      <c r="I34" s="73">
        <f t="shared" si="3"/>
        <v>-20958000</v>
      </c>
      <c r="J34" s="73">
        <f t="shared" si="3"/>
        <v>-20958000</v>
      </c>
      <c r="K34" s="73">
        <f t="shared" si="3"/>
        <v>-50334474</v>
      </c>
      <c r="L34" s="73">
        <f t="shared" si="3"/>
        <v>-76119000</v>
      </c>
      <c r="M34" s="73">
        <f t="shared" si="3"/>
        <v>-86079000</v>
      </c>
      <c r="N34" s="73">
        <f t="shared" si="3"/>
        <v>-86079000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-86079000</v>
      </c>
      <c r="X34" s="73">
        <f t="shared" si="3"/>
        <v>5278129</v>
      </c>
      <c r="Y34" s="73">
        <f t="shared" si="3"/>
        <v>-91357129</v>
      </c>
      <c r="Z34" s="170">
        <f>+IF(X34&lt;&gt;0,+(Y34/X34)*100,0)</f>
        <v>-1730.8619967416482</v>
      </c>
      <c r="AA34" s="74">
        <f>SUM(AA29:AA33)</f>
        <v>10556255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/>
      <c r="D37" s="155"/>
      <c r="E37" s="59">
        <v>690768</v>
      </c>
      <c r="F37" s="60">
        <v>690768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345384</v>
      </c>
      <c r="Y37" s="60">
        <v>-345384</v>
      </c>
      <c r="Z37" s="140">
        <v>-100</v>
      </c>
      <c r="AA37" s="62">
        <v>690768</v>
      </c>
    </row>
    <row r="38" spans="1:27" ht="12.75">
      <c r="A38" s="249" t="s">
        <v>165</v>
      </c>
      <c r="B38" s="182"/>
      <c r="C38" s="155">
        <v>9722325</v>
      </c>
      <c r="D38" s="155"/>
      <c r="E38" s="59">
        <v>5309226</v>
      </c>
      <c r="F38" s="60">
        <v>5309226</v>
      </c>
      <c r="G38" s="60">
        <v>5597000</v>
      </c>
      <c r="H38" s="60">
        <v>5597000</v>
      </c>
      <c r="I38" s="60">
        <v>4438000</v>
      </c>
      <c r="J38" s="60">
        <v>4438000</v>
      </c>
      <c r="K38" s="60">
        <v>4437633</v>
      </c>
      <c r="L38" s="60">
        <v>4438000</v>
      </c>
      <c r="M38" s="60">
        <v>4438000</v>
      </c>
      <c r="N38" s="60">
        <v>4438000</v>
      </c>
      <c r="O38" s="60"/>
      <c r="P38" s="60"/>
      <c r="Q38" s="60"/>
      <c r="R38" s="60"/>
      <c r="S38" s="60"/>
      <c r="T38" s="60"/>
      <c r="U38" s="60"/>
      <c r="V38" s="60"/>
      <c r="W38" s="60">
        <v>4438000</v>
      </c>
      <c r="X38" s="60">
        <v>2654613</v>
      </c>
      <c r="Y38" s="60">
        <v>1783387</v>
      </c>
      <c r="Z38" s="140">
        <v>67.18</v>
      </c>
      <c r="AA38" s="62">
        <v>5309226</v>
      </c>
    </row>
    <row r="39" spans="1:27" ht="12.75">
      <c r="A39" s="250" t="s">
        <v>59</v>
      </c>
      <c r="B39" s="253"/>
      <c r="C39" s="168">
        <f aca="true" t="shared" si="4" ref="C39:Y39">SUM(C37:C38)</f>
        <v>9722325</v>
      </c>
      <c r="D39" s="168">
        <f>SUM(D37:D38)</f>
        <v>0</v>
      </c>
      <c r="E39" s="76">
        <f t="shared" si="4"/>
        <v>5999994</v>
      </c>
      <c r="F39" s="77">
        <f t="shared" si="4"/>
        <v>5999994</v>
      </c>
      <c r="G39" s="77">
        <f t="shared" si="4"/>
        <v>5597000</v>
      </c>
      <c r="H39" s="77">
        <f t="shared" si="4"/>
        <v>5597000</v>
      </c>
      <c r="I39" s="77">
        <f t="shared" si="4"/>
        <v>4438000</v>
      </c>
      <c r="J39" s="77">
        <f t="shared" si="4"/>
        <v>4438000</v>
      </c>
      <c r="K39" s="77">
        <f t="shared" si="4"/>
        <v>4437633</v>
      </c>
      <c r="L39" s="77">
        <f t="shared" si="4"/>
        <v>4438000</v>
      </c>
      <c r="M39" s="77">
        <f t="shared" si="4"/>
        <v>4438000</v>
      </c>
      <c r="N39" s="77">
        <f t="shared" si="4"/>
        <v>4438000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4438000</v>
      </c>
      <c r="X39" s="77">
        <f t="shared" si="4"/>
        <v>2999997</v>
      </c>
      <c r="Y39" s="77">
        <f t="shared" si="4"/>
        <v>1438003</v>
      </c>
      <c r="Z39" s="212">
        <f>+IF(X39&lt;&gt;0,+(Y39/X39)*100,0)</f>
        <v>47.933481266814596</v>
      </c>
      <c r="AA39" s="79">
        <f>SUM(AA37:AA38)</f>
        <v>5999994</v>
      </c>
    </row>
    <row r="40" spans="1:27" ht="12.75">
      <c r="A40" s="250" t="s">
        <v>167</v>
      </c>
      <c r="B40" s="251"/>
      <c r="C40" s="168">
        <f aca="true" t="shared" si="5" ref="C40:Y40">+C34+C39</f>
        <v>30373072</v>
      </c>
      <c r="D40" s="168">
        <f>+D34+D39</f>
        <v>0</v>
      </c>
      <c r="E40" s="72">
        <f t="shared" si="5"/>
        <v>16556249</v>
      </c>
      <c r="F40" s="73">
        <f t="shared" si="5"/>
        <v>16556249</v>
      </c>
      <c r="G40" s="73">
        <f t="shared" si="5"/>
        <v>27108000</v>
      </c>
      <c r="H40" s="73">
        <f t="shared" si="5"/>
        <v>27108000</v>
      </c>
      <c r="I40" s="73">
        <f t="shared" si="5"/>
        <v>-16520000</v>
      </c>
      <c r="J40" s="73">
        <f t="shared" si="5"/>
        <v>-16520000</v>
      </c>
      <c r="K40" s="73">
        <f t="shared" si="5"/>
        <v>-45896841</v>
      </c>
      <c r="L40" s="73">
        <f t="shared" si="5"/>
        <v>-71681000</v>
      </c>
      <c r="M40" s="73">
        <f t="shared" si="5"/>
        <v>-81641000</v>
      </c>
      <c r="N40" s="73">
        <f t="shared" si="5"/>
        <v>-81641000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-81641000</v>
      </c>
      <c r="X40" s="73">
        <f t="shared" si="5"/>
        <v>8278126</v>
      </c>
      <c r="Y40" s="73">
        <f t="shared" si="5"/>
        <v>-89919126</v>
      </c>
      <c r="Z40" s="170">
        <f>+IF(X40&lt;&gt;0,+(Y40/X40)*100,0)</f>
        <v>-1086.2256264280104</v>
      </c>
      <c r="AA40" s="74">
        <f>+AA34+AA39</f>
        <v>16556249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473284591</v>
      </c>
      <c r="D42" s="257">
        <f>+D25-D40</f>
        <v>0</v>
      </c>
      <c r="E42" s="258">
        <f t="shared" si="6"/>
        <v>295680593</v>
      </c>
      <c r="F42" s="259">
        <f t="shared" si="6"/>
        <v>295680593</v>
      </c>
      <c r="G42" s="259">
        <f t="shared" si="6"/>
        <v>474977191</v>
      </c>
      <c r="H42" s="259">
        <f t="shared" si="6"/>
        <v>483513563</v>
      </c>
      <c r="I42" s="259">
        <f t="shared" si="6"/>
        <v>600771000</v>
      </c>
      <c r="J42" s="259">
        <f t="shared" si="6"/>
        <v>600771000</v>
      </c>
      <c r="K42" s="259">
        <f t="shared" si="6"/>
        <v>631903074</v>
      </c>
      <c r="L42" s="259">
        <f t="shared" si="6"/>
        <v>648236000</v>
      </c>
      <c r="M42" s="259">
        <f t="shared" si="6"/>
        <v>683270000</v>
      </c>
      <c r="N42" s="259">
        <f t="shared" si="6"/>
        <v>683270000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683270000</v>
      </c>
      <c r="X42" s="259">
        <f t="shared" si="6"/>
        <v>147840296</v>
      </c>
      <c r="Y42" s="259">
        <f t="shared" si="6"/>
        <v>535429704</v>
      </c>
      <c r="Z42" s="260">
        <f>+IF(X42&lt;&gt;0,+(Y42/X42)*100,0)</f>
        <v>362.16763527042724</v>
      </c>
      <c r="AA42" s="261">
        <f>+AA25-AA40</f>
        <v>295680593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419843691</v>
      </c>
      <c r="D45" s="155"/>
      <c r="E45" s="59">
        <v>267809789</v>
      </c>
      <c r="F45" s="60">
        <v>267809789</v>
      </c>
      <c r="G45" s="60">
        <v>445862191</v>
      </c>
      <c r="H45" s="60">
        <v>454398563</v>
      </c>
      <c r="I45" s="60">
        <v>578093000</v>
      </c>
      <c r="J45" s="60">
        <v>578093000</v>
      </c>
      <c r="K45" s="60">
        <v>629224891</v>
      </c>
      <c r="L45" s="60">
        <v>645558000</v>
      </c>
      <c r="M45" s="60">
        <v>536471000</v>
      </c>
      <c r="N45" s="60">
        <v>536471000</v>
      </c>
      <c r="O45" s="60"/>
      <c r="P45" s="60"/>
      <c r="Q45" s="60"/>
      <c r="R45" s="60"/>
      <c r="S45" s="60"/>
      <c r="T45" s="60"/>
      <c r="U45" s="60"/>
      <c r="V45" s="60"/>
      <c r="W45" s="60">
        <v>536471000</v>
      </c>
      <c r="X45" s="60">
        <v>133904895</v>
      </c>
      <c r="Y45" s="60">
        <v>402566105</v>
      </c>
      <c r="Z45" s="139">
        <v>300.64</v>
      </c>
      <c r="AA45" s="62">
        <v>267809789</v>
      </c>
    </row>
    <row r="46" spans="1:27" ht="12.75">
      <c r="A46" s="249" t="s">
        <v>171</v>
      </c>
      <c r="B46" s="182"/>
      <c r="C46" s="155">
        <v>53440900</v>
      </c>
      <c r="D46" s="155"/>
      <c r="E46" s="59">
        <v>27870804</v>
      </c>
      <c r="F46" s="60">
        <v>27870804</v>
      </c>
      <c r="G46" s="60">
        <v>29115000</v>
      </c>
      <c r="H46" s="60">
        <v>29115000</v>
      </c>
      <c r="I46" s="60">
        <v>22678000</v>
      </c>
      <c r="J46" s="60">
        <v>22678000</v>
      </c>
      <c r="K46" s="60">
        <v>2678183</v>
      </c>
      <c r="L46" s="60">
        <v>2678000</v>
      </c>
      <c r="M46" s="60">
        <v>146799000</v>
      </c>
      <c r="N46" s="60">
        <v>146799000</v>
      </c>
      <c r="O46" s="60"/>
      <c r="P46" s="60"/>
      <c r="Q46" s="60"/>
      <c r="R46" s="60"/>
      <c r="S46" s="60"/>
      <c r="T46" s="60"/>
      <c r="U46" s="60"/>
      <c r="V46" s="60"/>
      <c r="W46" s="60">
        <v>146799000</v>
      </c>
      <c r="X46" s="60">
        <v>13935402</v>
      </c>
      <c r="Y46" s="60">
        <v>132863598</v>
      </c>
      <c r="Z46" s="139">
        <v>953.42</v>
      </c>
      <c r="AA46" s="62">
        <v>27870804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473284591</v>
      </c>
      <c r="D48" s="217">
        <f>SUM(D45:D47)</f>
        <v>0</v>
      </c>
      <c r="E48" s="264">
        <f t="shared" si="7"/>
        <v>295680593</v>
      </c>
      <c r="F48" s="219">
        <f t="shared" si="7"/>
        <v>295680593</v>
      </c>
      <c r="G48" s="219">
        <f t="shared" si="7"/>
        <v>474977191</v>
      </c>
      <c r="H48" s="219">
        <f t="shared" si="7"/>
        <v>483513563</v>
      </c>
      <c r="I48" s="219">
        <f t="shared" si="7"/>
        <v>600771000</v>
      </c>
      <c r="J48" s="219">
        <f t="shared" si="7"/>
        <v>600771000</v>
      </c>
      <c r="K48" s="219">
        <f t="shared" si="7"/>
        <v>631903074</v>
      </c>
      <c r="L48" s="219">
        <f t="shared" si="7"/>
        <v>648236000</v>
      </c>
      <c r="M48" s="219">
        <f t="shared" si="7"/>
        <v>683270000</v>
      </c>
      <c r="N48" s="219">
        <f t="shared" si="7"/>
        <v>683270000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683270000</v>
      </c>
      <c r="X48" s="219">
        <f t="shared" si="7"/>
        <v>147840297</v>
      </c>
      <c r="Y48" s="219">
        <f t="shared" si="7"/>
        <v>535429703</v>
      </c>
      <c r="Z48" s="265">
        <f>+IF(X48&lt;&gt;0,+(Y48/X48)*100,0)</f>
        <v>362.1676321442996</v>
      </c>
      <c r="AA48" s="232">
        <f>SUM(AA45:AA47)</f>
        <v>295680593</v>
      </c>
    </row>
    <row r="49" spans="1:27" ht="12.75">
      <c r="A49" s="266" t="s">
        <v>289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294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31350687</v>
      </c>
      <c r="D6" s="155"/>
      <c r="E6" s="59">
        <v>21918000</v>
      </c>
      <c r="F6" s="60">
        <v>21918000</v>
      </c>
      <c r="G6" s="60">
        <v>1180537</v>
      </c>
      <c r="H6" s="60">
        <v>1276139</v>
      </c>
      <c r="I6" s="60">
        <v>1253509</v>
      </c>
      <c r="J6" s="60">
        <v>3710185</v>
      </c>
      <c r="K6" s="60">
        <v>1226529</v>
      </c>
      <c r="L6" s="60">
        <v>1125954</v>
      </c>
      <c r="M6" s="60">
        <v>5263563</v>
      </c>
      <c r="N6" s="60">
        <v>7616046</v>
      </c>
      <c r="O6" s="60"/>
      <c r="P6" s="60"/>
      <c r="Q6" s="60"/>
      <c r="R6" s="60"/>
      <c r="S6" s="60"/>
      <c r="T6" s="60"/>
      <c r="U6" s="60"/>
      <c r="V6" s="60"/>
      <c r="W6" s="60">
        <v>11326231</v>
      </c>
      <c r="X6" s="60">
        <v>10939500</v>
      </c>
      <c r="Y6" s="60">
        <v>386731</v>
      </c>
      <c r="Z6" s="140">
        <v>3.54</v>
      </c>
      <c r="AA6" s="62">
        <v>21918000</v>
      </c>
    </row>
    <row r="7" spans="1:27" ht="12.75">
      <c r="A7" s="249" t="s">
        <v>32</v>
      </c>
      <c r="B7" s="182"/>
      <c r="C7" s="155">
        <v>32999550</v>
      </c>
      <c r="D7" s="155"/>
      <c r="E7" s="59">
        <v>34207204</v>
      </c>
      <c r="F7" s="60">
        <v>34207204</v>
      </c>
      <c r="G7" s="60">
        <v>1832319</v>
      </c>
      <c r="H7" s="60">
        <v>2106384</v>
      </c>
      <c r="I7" s="60">
        <v>3488780</v>
      </c>
      <c r="J7" s="60">
        <v>7427483</v>
      </c>
      <c r="K7" s="60">
        <v>2785282</v>
      </c>
      <c r="L7" s="60">
        <v>2598431</v>
      </c>
      <c r="M7" s="60">
        <v>1620455</v>
      </c>
      <c r="N7" s="60">
        <v>7004168</v>
      </c>
      <c r="O7" s="60"/>
      <c r="P7" s="60"/>
      <c r="Q7" s="60"/>
      <c r="R7" s="60"/>
      <c r="S7" s="60"/>
      <c r="T7" s="60"/>
      <c r="U7" s="60"/>
      <c r="V7" s="60"/>
      <c r="W7" s="60">
        <v>14431651</v>
      </c>
      <c r="X7" s="60">
        <v>16956000</v>
      </c>
      <c r="Y7" s="60">
        <v>-2524349</v>
      </c>
      <c r="Z7" s="140">
        <v>-14.89</v>
      </c>
      <c r="AA7" s="62">
        <v>34207204</v>
      </c>
    </row>
    <row r="8" spans="1:27" ht="12.75">
      <c r="A8" s="249" t="s">
        <v>178</v>
      </c>
      <c r="B8" s="182"/>
      <c r="C8" s="155">
        <v>7474952</v>
      </c>
      <c r="D8" s="155"/>
      <c r="E8" s="59">
        <v>5035455</v>
      </c>
      <c r="F8" s="60">
        <v>5035455</v>
      </c>
      <c r="G8" s="60">
        <v>21768003</v>
      </c>
      <c r="H8" s="60">
        <v>10944249</v>
      </c>
      <c r="I8" s="60">
        <v>6596438</v>
      </c>
      <c r="J8" s="60">
        <v>39308690</v>
      </c>
      <c r="K8" s="60">
        <v>44652594</v>
      </c>
      <c r="L8" s="60">
        <v>25344009</v>
      </c>
      <c r="M8" s="60">
        <v>59964728</v>
      </c>
      <c r="N8" s="60">
        <v>129961331</v>
      </c>
      <c r="O8" s="60"/>
      <c r="P8" s="60"/>
      <c r="Q8" s="60"/>
      <c r="R8" s="60"/>
      <c r="S8" s="60"/>
      <c r="T8" s="60"/>
      <c r="U8" s="60"/>
      <c r="V8" s="60"/>
      <c r="W8" s="60">
        <v>169270021</v>
      </c>
      <c r="X8" s="60">
        <v>3166998</v>
      </c>
      <c r="Y8" s="60">
        <v>166103023</v>
      </c>
      <c r="Z8" s="140">
        <v>5244.81</v>
      </c>
      <c r="AA8" s="62">
        <v>5035455</v>
      </c>
    </row>
    <row r="9" spans="1:27" ht="12.75">
      <c r="A9" s="249" t="s">
        <v>179</v>
      </c>
      <c r="B9" s="182"/>
      <c r="C9" s="155">
        <v>86094031</v>
      </c>
      <c r="D9" s="155"/>
      <c r="E9" s="59">
        <v>98239000</v>
      </c>
      <c r="F9" s="60">
        <v>98239000</v>
      </c>
      <c r="G9" s="60">
        <v>34384000</v>
      </c>
      <c r="H9" s="60">
        <v>2205000</v>
      </c>
      <c r="I9" s="60">
        <v>1591000</v>
      </c>
      <c r="J9" s="60">
        <v>38180000</v>
      </c>
      <c r="K9" s="60">
        <v>6799214</v>
      </c>
      <c r="L9" s="60">
        <v>93770</v>
      </c>
      <c r="M9" s="60">
        <v>545000</v>
      </c>
      <c r="N9" s="60">
        <v>7437984</v>
      </c>
      <c r="O9" s="60"/>
      <c r="P9" s="60"/>
      <c r="Q9" s="60"/>
      <c r="R9" s="60"/>
      <c r="S9" s="60"/>
      <c r="T9" s="60"/>
      <c r="U9" s="60"/>
      <c r="V9" s="60"/>
      <c r="W9" s="60">
        <v>45617984</v>
      </c>
      <c r="X9" s="60">
        <v>64536001</v>
      </c>
      <c r="Y9" s="60">
        <v>-18918017</v>
      </c>
      <c r="Z9" s="140">
        <v>-29.31</v>
      </c>
      <c r="AA9" s="62">
        <v>98239000</v>
      </c>
    </row>
    <row r="10" spans="1:27" ht="12.75">
      <c r="A10" s="249" t="s">
        <v>180</v>
      </c>
      <c r="B10" s="182"/>
      <c r="C10" s="155">
        <v>34492888</v>
      </c>
      <c r="D10" s="155"/>
      <c r="E10" s="59">
        <v>22940000</v>
      </c>
      <c r="F10" s="60">
        <v>22940000</v>
      </c>
      <c r="G10" s="60">
        <v>9000000</v>
      </c>
      <c r="H10" s="60"/>
      <c r="I10" s="60">
        <v>4652764</v>
      </c>
      <c r="J10" s="60">
        <v>13652764</v>
      </c>
      <c r="K10" s="60">
        <v>5000000</v>
      </c>
      <c r="L10" s="60"/>
      <c r="M10" s="60">
        <v>8000000</v>
      </c>
      <c r="N10" s="60">
        <v>13000000</v>
      </c>
      <c r="O10" s="60"/>
      <c r="P10" s="60"/>
      <c r="Q10" s="60"/>
      <c r="R10" s="60"/>
      <c r="S10" s="60"/>
      <c r="T10" s="60"/>
      <c r="U10" s="60"/>
      <c r="V10" s="60"/>
      <c r="W10" s="60">
        <v>26652764</v>
      </c>
      <c r="X10" s="60">
        <v>15293333</v>
      </c>
      <c r="Y10" s="60">
        <v>11359431</v>
      </c>
      <c r="Z10" s="140">
        <v>74.28</v>
      </c>
      <c r="AA10" s="62">
        <v>22940000</v>
      </c>
    </row>
    <row r="11" spans="1:27" ht="12.75">
      <c r="A11" s="249" t="s">
        <v>181</v>
      </c>
      <c r="B11" s="182"/>
      <c r="C11" s="155">
        <v>11273396</v>
      </c>
      <c r="D11" s="155"/>
      <c r="E11" s="59">
        <v>9915000</v>
      </c>
      <c r="F11" s="60">
        <v>9915000</v>
      </c>
      <c r="G11" s="60">
        <v>477963</v>
      </c>
      <c r="H11" s="60">
        <v>923000</v>
      </c>
      <c r="I11" s="60">
        <v>1775000</v>
      </c>
      <c r="J11" s="60">
        <v>3175963</v>
      </c>
      <c r="K11" s="60">
        <v>1107446</v>
      </c>
      <c r="L11" s="60">
        <v>1043036</v>
      </c>
      <c r="M11" s="60">
        <v>640827</v>
      </c>
      <c r="N11" s="60">
        <v>2791309</v>
      </c>
      <c r="O11" s="60"/>
      <c r="P11" s="60"/>
      <c r="Q11" s="60"/>
      <c r="R11" s="60"/>
      <c r="S11" s="60"/>
      <c r="T11" s="60"/>
      <c r="U11" s="60"/>
      <c r="V11" s="60"/>
      <c r="W11" s="60">
        <v>5967272</v>
      </c>
      <c r="X11" s="60">
        <v>4957500</v>
      </c>
      <c r="Y11" s="60">
        <v>1009772</v>
      </c>
      <c r="Z11" s="140">
        <v>20.37</v>
      </c>
      <c r="AA11" s="62">
        <v>9915000</v>
      </c>
    </row>
    <row r="12" spans="1:27" ht="12.75">
      <c r="A12" s="249" t="s">
        <v>182</v>
      </c>
      <c r="B12" s="182"/>
      <c r="C12" s="155"/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-128828898</v>
      </c>
      <c r="D14" s="155"/>
      <c r="E14" s="59">
        <v>-165915331</v>
      </c>
      <c r="F14" s="60">
        <v>-165915331</v>
      </c>
      <c r="G14" s="60">
        <v>-66101850</v>
      </c>
      <c r="H14" s="60">
        <v>-16270082</v>
      </c>
      <c r="I14" s="60">
        <v>-17160594</v>
      </c>
      <c r="J14" s="60">
        <v>-99532526</v>
      </c>
      <c r="K14" s="60">
        <v>-51006915</v>
      </c>
      <c r="L14" s="60">
        <v>-34746991</v>
      </c>
      <c r="M14" s="60">
        <v>-68244403</v>
      </c>
      <c r="N14" s="60">
        <v>-153998309</v>
      </c>
      <c r="O14" s="60"/>
      <c r="P14" s="60"/>
      <c r="Q14" s="60"/>
      <c r="R14" s="60"/>
      <c r="S14" s="60"/>
      <c r="T14" s="60"/>
      <c r="U14" s="60"/>
      <c r="V14" s="60"/>
      <c r="W14" s="60">
        <v>-253530835</v>
      </c>
      <c r="X14" s="60">
        <v>-83882496</v>
      </c>
      <c r="Y14" s="60">
        <v>-169648339</v>
      </c>
      <c r="Z14" s="140">
        <v>202.25</v>
      </c>
      <c r="AA14" s="62">
        <v>-165915331</v>
      </c>
    </row>
    <row r="15" spans="1:27" ht="12.75">
      <c r="A15" s="249" t="s">
        <v>40</v>
      </c>
      <c r="B15" s="182"/>
      <c r="C15" s="155"/>
      <c r="D15" s="155"/>
      <c r="E15" s="59">
        <v>-839889</v>
      </c>
      <c r="F15" s="60">
        <v>-839889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-420000</v>
      </c>
      <c r="Y15" s="60">
        <v>420000</v>
      </c>
      <c r="Z15" s="140">
        <v>-100</v>
      </c>
      <c r="AA15" s="62">
        <v>-839889</v>
      </c>
    </row>
    <row r="16" spans="1:27" ht="12.75">
      <c r="A16" s="249" t="s">
        <v>42</v>
      </c>
      <c r="B16" s="182"/>
      <c r="C16" s="155">
        <v>-1812391</v>
      </c>
      <c r="D16" s="155"/>
      <c r="E16" s="59">
        <v>-2796000</v>
      </c>
      <c r="F16" s="60">
        <v>-2796000</v>
      </c>
      <c r="G16" s="60">
        <v>-185717</v>
      </c>
      <c r="H16" s="60"/>
      <c r="I16" s="60">
        <v>-579026</v>
      </c>
      <c r="J16" s="60">
        <v>-764743</v>
      </c>
      <c r="K16" s="60">
        <v>-211429</v>
      </c>
      <c r="L16" s="60"/>
      <c r="M16" s="60">
        <v>-203515</v>
      </c>
      <c r="N16" s="60">
        <v>-414944</v>
      </c>
      <c r="O16" s="60"/>
      <c r="P16" s="60"/>
      <c r="Q16" s="60"/>
      <c r="R16" s="60"/>
      <c r="S16" s="60"/>
      <c r="T16" s="60"/>
      <c r="U16" s="60"/>
      <c r="V16" s="60"/>
      <c r="W16" s="60">
        <v>-1179687</v>
      </c>
      <c r="X16" s="60">
        <v>-1398000</v>
      </c>
      <c r="Y16" s="60">
        <v>218313</v>
      </c>
      <c r="Z16" s="140">
        <v>-15.62</v>
      </c>
      <c r="AA16" s="62">
        <v>-2796000</v>
      </c>
    </row>
    <row r="17" spans="1:27" ht="12.75">
      <c r="A17" s="250" t="s">
        <v>185</v>
      </c>
      <c r="B17" s="251"/>
      <c r="C17" s="168">
        <f aca="true" t="shared" si="0" ref="C17:Y17">SUM(C6:C16)</f>
        <v>73044215</v>
      </c>
      <c r="D17" s="168">
        <f t="shared" si="0"/>
        <v>0</v>
      </c>
      <c r="E17" s="72">
        <f t="shared" si="0"/>
        <v>22703439</v>
      </c>
      <c r="F17" s="73">
        <f t="shared" si="0"/>
        <v>22703439</v>
      </c>
      <c r="G17" s="73">
        <f t="shared" si="0"/>
        <v>2355255</v>
      </c>
      <c r="H17" s="73">
        <f t="shared" si="0"/>
        <v>1184690</v>
      </c>
      <c r="I17" s="73">
        <f t="shared" si="0"/>
        <v>1617871</v>
      </c>
      <c r="J17" s="73">
        <f t="shared" si="0"/>
        <v>5157816</v>
      </c>
      <c r="K17" s="73">
        <f t="shared" si="0"/>
        <v>10352721</v>
      </c>
      <c r="L17" s="73">
        <f t="shared" si="0"/>
        <v>-4541791</v>
      </c>
      <c r="M17" s="73">
        <f t="shared" si="0"/>
        <v>7586655</v>
      </c>
      <c r="N17" s="73">
        <f t="shared" si="0"/>
        <v>13397585</v>
      </c>
      <c r="O17" s="73">
        <f t="shared" si="0"/>
        <v>0</v>
      </c>
      <c r="P17" s="73">
        <f t="shared" si="0"/>
        <v>0</v>
      </c>
      <c r="Q17" s="73">
        <f t="shared" si="0"/>
        <v>0</v>
      </c>
      <c r="R17" s="73">
        <f t="shared" si="0"/>
        <v>0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18555401</v>
      </c>
      <c r="X17" s="73">
        <f t="shared" si="0"/>
        <v>30148836</v>
      </c>
      <c r="Y17" s="73">
        <f t="shared" si="0"/>
        <v>-11593435</v>
      </c>
      <c r="Z17" s="170">
        <f>+IF(X17&lt;&gt;0,+(Y17/X17)*100,0)</f>
        <v>-38.454005322129184</v>
      </c>
      <c r="AA17" s="74">
        <f>SUM(AA6:AA16)</f>
        <v>22703439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-649685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62"/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-36544001</v>
      </c>
      <c r="D26" s="155"/>
      <c r="E26" s="59">
        <v>-79353050</v>
      </c>
      <c r="F26" s="60">
        <v>-79353050</v>
      </c>
      <c r="G26" s="60">
        <v>-35000</v>
      </c>
      <c r="H26" s="60">
        <v>-3010080</v>
      </c>
      <c r="I26" s="60">
        <v>-3439000</v>
      </c>
      <c r="J26" s="60">
        <v>-6484080</v>
      </c>
      <c r="K26" s="60">
        <v>-1960883</v>
      </c>
      <c r="L26" s="60">
        <v>-1998453</v>
      </c>
      <c r="M26" s="60">
        <v>-2131830</v>
      </c>
      <c r="N26" s="60">
        <v>-6091166</v>
      </c>
      <c r="O26" s="60"/>
      <c r="P26" s="60"/>
      <c r="Q26" s="60"/>
      <c r="R26" s="60"/>
      <c r="S26" s="60"/>
      <c r="T26" s="60"/>
      <c r="U26" s="60"/>
      <c r="V26" s="60"/>
      <c r="W26" s="60">
        <v>-12575246</v>
      </c>
      <c r="X26" s="60">
        <v>-37392498</v>
      </c>
      <c r="Y26" s="60">
        <v>24817252</v>
      </c>
      <c r="Z26" s="140">
        <v>-66.37</v>
      </c>
      <c r="AA26" s="62">
        <v>-79353050</v>
      </c>
    </row>
    <row r="27" spans="1:27" ht="12.75">
      <c r="A27" s="250" t="s">
        <v>192</v>
      </c>
      <c r="B27" s="251"/>
      <c r="C27" s="168">
        <f aca="true" t="shared" si="1" ref="C27:Y27">SUM(C21:C26)</f>
        <v>-37193686</v>
      </c>
      <c r="D27" s="168">
        <f>SUM(D21:D26)</f>
        <v>0</v>
      </c>
      <c r="E27" s="72">
        <f t="shared" si="1"/>
        <v>-79353050</v>
      </c>
      <c r="F27" s="73">
        <f t="shared" si="1"/>
        <v>-79353050</v>
      </c>
      <c r="G27" s="73">
        <f t="shared" si="1"/>
        <v>-35000</v>
      </c>
      <c r="H27" s="73">
        <f t="shared" si="1"/>
        <v>-3010080</v>
      </c>
      <c r="I27" s="73">
        <f t="shared" si="1"/>
        <v>-3439000</v>
      </c>
      <c r="J27" s="73">
        <f t="shared" si="1"/>
        <v>-6484080</v>
      </c>
      <c r="K27" s="73">
        <f t="shared" si="1"/>
        <v>-1960883</v>
      </c>
      <c r="L27" s="73">
        <f t="shared" si="1"/>
        <v>-1998453</v>
      </c>
      <c r="M27" s="73">
        <f t="shared" si="1"/>
        <v>-2131830</v>
      </c>
      <c r="N27" s="73">
        <f t="shared" si="1"/>
        <v>-6091166</v>
      </c>
      <c r="O27" s="73">
        <f t="shared" si="1"/>
        <v>0</v>
      </c>
      <c r="P27" s="73">
        <f t="shared" si="1"/>
        <v>0</v>
      </c>
      <c r="Q27" s="73">
        <f t="shared" si="1"/>
        <v>0</v>
      </c>
      <c r="R27" s="73">
        <f t="shared" si="1"/>
        <v>0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-12575246</v>
      </c>
      <c r="X27" s="73">
        <f t="shared" si="1"/>
        <v>-37392498</v>
      </c>
      <c r="Y27" s="73">
        <f t="shared" si="1"/>
        <v>24817252</v>
      </c>
      <c r="Z27" s="170">
        <f>+IF(X27&lt;&gt;0,+(Y27/X27)*100,0)</f>
        <v>-66.36960173134194</v>
      </c>
      <c r="AA27" s="74">
        <f>SUM(AA21:AA26)</f>
        <v>-79353050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/>
      <c r="D33" s="155"/>
      <c r="E33" s="59"/>
      <c r="F33" s="60"/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/>
      <c r="Y33" s="60"/>
      <c r="Z33" s="140"/>
      <c r="AA33" s="62"/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-947397</v>
      </c>
      <c r="D35" s="155"/>
      <c r="E35" s="59">
        <v>-733000</v>
      </c>
      <c r="F35" s="60">
        <v>-733000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-733000</v>
      </c>
    </row>
    <row r="36" spans="1:27" ht="12.75">
      <c r="A36" s="250" t="s">
        <v>198</v>
      </c>
      <c r="B36" s="251"/>
      <c r="C36" s="168">
        <f aca="true" t="shared" si="2" ref="C36:Y36">SUM(C31:C35)</f>
        <v>-947397</v>
      </c>
      <c r="D36" s="168">
        <f>SUM(D31:D35)</f>
        <v>0</v>
      </c>
      <c r="E36" s="72">
        <f t="shared" si="2"/>
        <v>-733000</v>
      </c>
      <c r="F36" s="73">
        <f t="shared" si="2"/>
        <v>-733000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0</v>
      </c>
      <c r="R36" s="73">
        <f t="shared" si="2"/>
        <v>0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0</v>
      </c>
      <c r="X36" s="73">
        <f t="shared" si="2"/>
        <v>0</v>
      </c>
      <c r="Y36" s="73">
        <f t="shared" si="2"/>
        <v>0</v>
      </c>
      <c r="Z36" s="170">
        <f>+IF(X36&lt;&gt;0,+(Y36/X36)*100,0)</f>
        <v>0</v>
      </c>
      <c r="AA36" s="74">
        <f>SUM(AA31:AA35)</f>
        <v>-733000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34903132</v>
      </c>
      <c r="D38" s="153">
        <f>+D17+D27+D36</f>
        <v>0</v>
      </c>
      <c r="E38" s="99">
        <f t="shared" si="3"/>
        <v>-57382611</v>
      </c>
      <c r="F38" s="100">
        <f t="shared" si="3"/>
        <v>-57382611</v>
      </c>
      <c r="G38" s="100">
        <f t="shared" si="3"/>
        <v>2320255</v>
      </c>
      <c r="H38" s="100">
        <f t="shared" si="3"/>
        <v>-1825390</v>
      </c>
      <c r="I38" s="100">
        <f t="shared" si="3"/>
        <v>-1821129</v>
      </c>
      <c r="J38" s="100">
        <f t="shared" si="3"/>
        <v>-1326264</v>
      </c>
      <c r="K38" s="100">
        <f t="shared" si="3"/>
        <v>8391838</v>
      </c>
      <c r="L38" s="100">
        <f t="shared" si="3"/>
        <v>-6540244</v>
      </c>
      <c r="M38" s="100">
        <f t="shared" si="3"/>
        <v>5454825</v>
      </c>
      <c r="N38" s="100">
        <f t="shared" si="3"/>
        <v>7306419</v>
      </c>
      <c r="O38" s="100">
        <f t="shared" si="3"/>
        <v>0</v>
      </c>
      <c r="P38" s="100">
        <f t="shared" si="3"/>
        <v>0</v>
      </c>
      <c r="Q38" s="100">
        <f t="shared" si="3"/>
        <v>0</v>
      </c>
      <c r="R38" s="100">
        <f t="shared" si="3"/>
        <v>0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5980155</v>
      </c>
      <c r="X38" s="100">
        <f t="shared" si="3"/>
        <v>-7243662</v>
      </c>
      <c r="Y38" s="100">
        <f t="shared" si="3"/>
        <v>13223817</v>
      </c>
      <c r="Z38" s="137">
        <f>+IF(X38&lt;&gt;0,+(Y38/X38)*100,0)</f>
        <v>-182.55706851037502</v>
      </c>
      <c r="AA38" s="102">
        <f>+AA17+AA27+AA36</f>
        <v>-57382611</v>
      </c>
    </row>
    <row r="39" spans="1:27" ht="12.75">
      <c r="A39" s="249" t="s">
        <v>200</v>
      </c>
      <c r="B39" s="182"/>
      <c r="C39" s="153">
        <v>129931073</v>
      </c>
      <c r="D39" s="153"/>
      <c r="E39" s="99">
        <v>129931000</v>
      </c>
      <c r="F39" s="100">
        <v>129931000</v>
      </c>
      <c r="G39" s="100">
        <v>164834205</v>
      </c>
      <c r="H39" s="100">
        <v>167154460</v>
      </c>
      <c r="I39" s="100">
        <v>165329070</v>
      </c>
      <c r="J39" s="100">
        <v>164834205</v>
      </c>
      <c r="K39" s="100">
        <v>163507941</v>
      </c>
      <c r="L39" s="100">
        <v>171899779</v>
      </c>
      <c r="M39" s="100">
        <v>165359535</v>
      </c>
      <c r="N39" s="100">
        <v>163507941</v>
      </c>
      <c r="O39" s="100"/>
      <c r="P39" s="100"/>
      <c r="Q39" s="100"/>
      <c r="R39" s="100"/>
      <c r="S39" s="100"/>
      <c r="T39" s="100"/>
      <c r="U39" s="100"/>
      <c r="V39" s="100"/>
      <c r="W39" s="100">
        <v>164834205</v>
      </c>
      <c r="X39" s="100">
        <v>129931000</v>
      </c>
      <c r="Y39" s="100">
        <v>34903205</v>
      </c>
      <c r="Z39" s="137">
        <v>26.86</v>
      </c>
      <c r="AA39" s="102">
        <v>129931000</v>
      </c>
    </row>
    <row r="40" spans="1:27" ht="12.75">
      <c r="A40" s="269" t="s">
        <v>201</v>
      </c>
      <c r="B40" s="256"/>
      <c r="C40" s="257">
        <v>164834205</v>
      </c>
      <c r="D40" s="257"/>
      <c r="E40" s="258">
        <v>72548389</v>
      </c>
      <c r="F40" s="259">
        <v>72548389</v>
      </c>
      <c r="G40" s="259">
        <v>167154460</v>
      </c>
      <c r="H40" s="259">
        <v>165329070</v>
      </c>
      <c r="I40" s="259">
        <v>163507941</v>
      </c>
      <c r="J40" s="259">
        <v>163507941</v>
      </c>
      <c r="K40" s="259">
        <v>171899779</v>
      </c>
      <c r="L40" s="259">
        <v>165359535</v>
      </c>
      <c r="M40" s="259">
        <v>170814360</v>
      </c>
      <c r="N40" s="259">
        <v>170814360</v>
      </c>
      <c r="O40" s="259"/>
      <c r="P40" s="259"/>
      <c r="Q40" s="259"/>
      <c r="R40" s="259"/>
      <c r="S40" s="259"/>
      <c r="T40" s="259"/>
      <c r="U40" s="259"/>
      <c r="V40" s="259"/>
      <c r="W40" s="259">
        <v>170814360</v>
      </c>
      <c r="X40" s="259">
        <v>122687338</v>
      </c>
      <c r="Y40" s="259">
        <v>48127022</v>
      </c>
      <c r="Z40" s="260">
        <v>39.23</v>
      </c>
      <c r="AA40" s="261">
        <v>72548389</v>
      </c>
    </row>
    <row r="41" spans="1:27" ht="12.75">
      <c r="A41" s="118" t="s">
        <v>289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298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 t="s">
        <v>203</v>
      </c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204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205</v>
      </c>
      <c r="B5" s="136"/>
      <c r="C5" s="108">
        <f aca="true" t="shared" si="0" ref="C5:Y5">SUM(C11:C18)</f>
        <v>39556238</v>
      </c>
      <c r="D5" s="200">
        <f t="shared" si="0"/>
        <v>0</v>
      </c>
      <c r="E5" s="106">
        <f t="shared" si="0"/>
        <v>55853050</v>
      </c>
      <c r="F5" s="106">
        <f t="shared" si="0"/>
        <v>55853050</v>
      </c>
      <c r="G5" s="106">
        <f t="shared" si="0"/>
        <v>35000</v>
      </c>
      <c r="H5" s="106">
        <f t="shared" si="0"/>
        <v>3010079</v>
      </c>
      <c r="I5" s="106">
        <f t="shared" si="0"/>
        <v>3438907</v>
      </c>
      <c r="J5" s="106">
        <f t="shared" si="0"/>
        <v>6483986</v>
      </c>
      <c r="K5" s="106">
        <f t="shared" si="0"/>
        <v>1960883</v>
      </c>
      <c r="L5" s="106">
        <f t="shared" si="0"/>
        <v>1998452</v>
      </c>
      <c r="M5" s="106">
        <f t="shared" si="0"/>
        <v>1065830</v>
      </c>
      <c r="N5" s="106">
        <f t="shared" si="0"/>
        <v>5025165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11509151</v>
      </c>
      <c r="X5" s="106">
        <f t="shared" si="0"/>
        <v>27926525</v>
      </c>
      <c r="Y5" s="106">
        <f t="shared" si="0"/>
        <v>-16417374</v>
      </c>
      <c r="Z5" s="201">
        <f>+IF(X5&lt;&gt;0,+(Y5/X5)*100,0)</f>
        <v>-58.78774391013562</v>
      </c>
      <c r="AA5" s="199">
        <f>SUM(AA11:AA18)</f>
        <v>55853050</v>
      </c>
    </row>
    <row r="6" spans="1:27" ht="12.75">
      <c r="A6" s="291" t="s">
        <v>206</v>
      </c>
      <c r="B6" s="142"/>
      <c r="C6" s="62">
        <v>33880426</v>
      </c>
      <c r="D6" s="156"/>
      <c r="E6" s="60">
        <v>16339050</v>
      </c>
      <c r="F6" s="60">
        <v>16339050</v>
      </c>
      <c r="G6" s="60">
        <v>35000</v>
      </c>
      <c r="H6" s="60">
        <v>469914</v>
      </c>
      <c r="I6" s="60">
        <v>1407403</v>
      </c>
      <c r="J6" s="60">
        <v>1912317</v>
      </c>
      <c r="K6" s="60"/>
      <c r="L6" s="60"/>
      <c r="M6" s="60">
        <v>-218787</v>
      </c>
      <c r="N6" s="60">
        <v>-218787</v>
      </c>
      <c r="O6" s="60"/>
      <c r="P6" s="60"/>
      <c r="Q6" s="60"/>
      <c r="R6" s="60"/>
      <c r="S6" s="60"/>
      <c r="T6" s="60"/>
      <c r="U6" s="60"/>
      <c r="V6" s="60"/>
      <c r="W6" s="60">
        <v>1693530</v>
      </c>
      <c r="X6" s="60">
        <v>8169525</v>
      </c>
      <c r="Y6" s="60">
        <v>-6475995</v>
      </c>
      <c r="Z6" s="140">
        <v>-79.27</v>
      </c>
      <c r="AA6" s="155">
        <v>16339050</v>
      </c>
    </row>
    <row r="7" spans="1:27" ht="12.75">
      <c r="A7" s="291" t="s">
        <v>207</v>
      </c>
      <c r="B7" s="142"/>
      <c r="C7" s="62">
        <v>111000</v>
      </c>
      <c r="D7" s="156"/>
      <c r="E7" s="60">
        <v>150000</v>
      </c>
      <c r="F7" s="60">
        <v>150000</v>
      </c>
      <c r="G7" s="60"/>
      <c r="H7" s="60">
        <v>236073</v>
      </c>
      <c r="I7" s="60"/>
      <c r="J7" s="60">
        <v>236073</v>
      </c>
      <c r="K7" s="60"/>
      <c r="L7" s="60">
        <v>406194</v>
      </c>
      <c r="M7" s="60">
        <v>-436986</v>
      </c>
      <c r="N7" s="60">
        <v>-30792</v>
      </c>
      <c r="O7" s="60"/>
      <c r="P7" s="60"/>
      <c r="Q7" s="60"/>
      <c r="R7" s="60"/>
      <c r="S7" s="60"/>
      <c r="T7" s="60"/>
      <c r="U7" s="60"/>
      <c r="V7" s="60"/>
      <c r="W7" s="60">
        <v>205281</v>
      </c>
      <c r="X7" s="60">
        <v>75000</v>
      </c>
      <c r="Y7" s="60">
        <v>130281</v>
      </c>
      <c r="Z7" s="140">
        <v>173.71</v>
      </c>
      <c r="AA7" s="155">
        <v>150000</v>
      </c>
    </row>
    <row r="8" spans="1:27" ht="12.75">
      <c r="A8" s="291" t="s">
        <v>208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2.75">
      <c r="A9" s="291" t="s">
        <v>209</v>
      </c>
      <c r="B9" s="142"/>
      <c r="C9" s="62"/>
      <c r="D9" s="156"/>
      <c r="E9" s="60">
        <v>700000</v>
      </c>
      <c r="F9" s="60">
        <v>700000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350000</v>
      </c>
      <c r="Y9" s="60">
        <v>-350000</v>
      </c>
      <c r="Z9" s="140">
        <v>-100</v>
      </c>
      <c r="AA9" s="155">
        <v>700000</v>
      </c>
    </row>
    <row r="10" spans="1:27" ht="12.75">
      <c r="A10" s="291" t="s">
        <v>210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2.75">
      <c r="A11" s="292" t="s">
        <v>211</v>
      </c>
      <c r="B11" s="142"/>
      <c r="C11" s="293">
        <f aca="true" t="shared" si="1" ref="C11:Y11">SUM(C6:C10)</f>
        <v>33991426</v>
      </c>
      <c r="D11" s="294">
        <f t="shared" si="1"/>
        <v>0</v>
      </c>
      <c r="E11" s="295">
        <f t="shared" si="1"/>
        <v>17189050</v>
      </c>
      <c r="F11" s="295">
        <f t="shared" si="1"/>
        <v>17189050</v>
      </c>
      <c r="G11" s="295">
        <f t="shared" si="1"/>
        <v>35000</v>
      </c>
      <c r="H11" s="295">
        <f t="shared" si="1"/>
        <v>705987</v>
      </c>
      <c r="I11" s="295">
        <f t="shared" si="1"/>
        <v>1407403</v>
      </c>
      <c r="J11" s="295">
        <f t="shared" si="1"/>
        <v>2148390</v>
      </c>
      <c r="K11" s="295">
        <f t="shared" si="1"/>
        <v>0</v>
      </c>
      <c r="L11" s="295">
        <f t="shared" si="1"/>
        <v>406194</v>
      </c>
      <c r="M11" s="295">
        <f t="shared" si="1"/>
        <v>-655773</v>
      </c>
      <c r="N11" s="295">
        <f t="shared" si="1"/>
        <v>-249579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1898811</v>
      </c>
      <c r="X11" s="295">
        <f t="shared" si="1"/>
        <v>8594525</v>
      </c>
      <c r="Y11" s="295">
        <f t="shared" si="1"/>
        <v>-6695714</v>
      </c>
      <c r="Z11" s="296">
        <f>+IF(X11&lt;&gt;0,+(Y11/X11)*100,0)</f>
        <v>-77.9067371378872</v>
      </c>
      <c r="AA11" s="297">
        <f>SUM(AA6:AA10)</f>
        <v>17189050</v>
      </c>
    </row>
    <row r="12" spans="1:27" ht="12.75">
      <c r="A12" s="298" t="s">
        <v>212</v>
      </c>
      <c r="B12" s="136"/>
      <c r="C12" s="62"/>
      <c r="D12" s="156"/>
      <c r="E12" s="60">
        <v>7154000</v>
      </c>
      <c r="F12" s="60">
        <v>7154000</v>
      </c>
      <c r="G12" s="60"/>
      <c r="H12" s="60">
        <v>2224274</v>
      </c>
      <c r="I12" s="60">
        <v>1858514</v>
      </c>
      <c r="J12" s="60">
        <v>4082788</v>
      </c>
      <c r="K12" s="60">
        <v>1920831</v>
      </c>
      <c r="L12" s="60">
        <v>1583459</v>
      </c>
      <c r="M12" s="60">
        <v>1056914</v>
      </c>
      <c r="N12" s="60">
        <v>4561204</v>
      </c>
      <c r="O12" s="60"/>
      <c r="P12" s="60"/>
      <c r="Q12" s="60"/>
      <c r="R12" s="60"/>
      <c r="S12" s="60"/>
      <c r="T12" s="60"/>
      <c r="U12" s="60"/>
      <c r="V12" s="60"/>
      <c r="W12" s="60">
        <v>8643992</v>
      </c>
      <c r="X12" s="60">
        <v>3577000</v>
      </c>
      <c r="Y12" s="60">
        <v>5066992</v>
      </c>
      <c r="Z12" s="140">
        <v>141.65</v>
      </c>
      <c r="AA12" s="155">
        <v>7154000</v>
      </c>
    </row>
    <row r="13" spans="1:27" ht="12.75">
      <c r="A13" s="298" t="s">
        <v>213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214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215</v>
      </c>
      <c r="B15" s="136" t="s">
        <v>138</v>
      </c>
      <c r="C15" s="62">
        <v>5433234</v>
      </c>
      <c r="D15" s="156"/>
      <c r="E15" s="60">
        <v>30999000</v>
      </c>
      <c r="F15" s="60">
        <v>30999000</v>
      </c>
      <c r="G15" s="60"/>
      <c r="H15" s="60">
        <v>79818</v>
      </c>
      <c r="I15" s="60">
        <v>172990</v>
      </c>
      <c r="J15" s="60">
        <v>252808</v>
      </c>
      <c r="K15" s="60">
        <v>40052</v>
      </c>
      <c r="L15" s="60">
        <v>8799</v>
      </c>
      <c r="M15" s="60">
        <v>664689</v>
      </c>
      <c r="N15" s="60">
        <v>713540</v>
      </c>
      <c r="O15" s="60"/>
      <c r="P15" s="60"/>
      <c r="Q15" s="60"/>
      <c r="R15" s="60"/>
      <c r="S15" s="60"/>
      <c r="T15" s="60"/>
      <c r="U15" s="60"/>
      <c r="V15" s="60"/>
      <c r="W15" s="60">
        <v>966348</v>
      </c>
      <c r="X15" s="60">
        <v>15499500</v>
      </c>
      <c r="Y15" s="60">
        <v>-14533152</v>
      </c>
      <c r="Z15" s="140">
        <v>-93.77</v>
      </c>
      <c r="AA15" s="155">
        <v>30999000</v>
      </c>
    </row>
    <row r="16" spans="1:27" ht="12.75">
      <c r="A16" s="299" t="s">
        <v>216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217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218</v>
      </c>
      <c r="B18" s="136"/>
      <c r="C18" s="84">
        <v>131578</v>
      </c>
      <c r="D18" s="276"/>
      <c r="E18" s="82">
        <v>511000</v>
      </c>
      <c r="F18" s="82">
        <v>511000</v>
      </c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>
        <v>255500</v>
      </c>
      <c r="Y18" s="82">
        <v>-255500</v>
      </c>
      <c r="Z18" s="270">
        <v>-100</v>
      </c>
      <c r="AA18" s="278">
        <v>511000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219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23500000</v>
      </c>
      <c r="F20" s="100">
        <f t="shared" si="2"/>
        <v>23500000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11750000</v>
      </c>
      <c r="Y20" s="100">
        <f t="shared" si="2"/>
        <v>-11750000</v>
      </c>
      <c r="Z20" s="137">
        <f>+IF(X20&lt;&gt;0,+(Y20/X20)*100,0)</f>
        <v>-100</v>
      </c>
      <c r="AA20" s="153">
        <f>SUM(AA26:AA33)</f>
        <v>23500000</v>
      </c>
    </row>
    <row r="21" spans="1:27" ht="12.75">
      <c r="A21" s="291" t="s">
        <v>206</v>
      </c>
      <c r="B21" s="142"/>
      <c r="C21" s="62"/>
      <c r="D21" s="156"/>
      <c r="E21" s="60">
        <v>9260000</v>
      </c>
      <c r="F21" s="60">
        <v>9260000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4630000</v>
      </c>
      <c r="Y21" s="60">
        <v>-4630000</v>
      </c>
      <c r="Z21" s="140">
        <v>-100</v>
      </c>
      <c r="AA21" s="155">
        <v>9260000</v>
      </c>
    </row>
    <row r="22" spans="1:27" ht="12.75">
      <c r="A22" s="291" t="s">
        <v>207</v>
      </c>
      <c r="B22" s="142"/>
      <c r="C22" s="62"/>
      <c r="D22" s="156"/>
      <c r="E22" s="60">
        <v>6000000</v>
      </c>
      <c r="F22" s="60">
        <v>6000000</v>
      </c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>
        <v>3000000</v>
      </c>
      <c r="Y22" s="60">
        <v>-3000000</v>
      </c>
      <c r="Z22" s="140">
        <v>-100</v>
      </c>
      <c r="AA22" s="155">
        <v>6000000</v>
      </c>
    </row>
    <row r="23" spans="1:27" ht="12.75">
      <c r="A23" s="291" t="s">
        <v>208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209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2.75">
      <c r="A25" s="291" t="s">
        <v>210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2.75">
      <c r="A26" s="292" t="s">
        <v>211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15260000</v>
      </c>
      <c r="F26" s="295">
        <f t="shared" si="3"/>
        <v>15260000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7630000</v>
      </c>
      <c r="Y26" s="295">
        <f t="shared" si="3"/>
        <v>-7630000</v>
      </c>
      <c r="Z26" s="296">
        <f>+IF(X26&lt;&gt;0,+(Y26/X26)*100,0)</f>
        <v>-100</v>
      </c>
      <c r="AA26" s="297">
        <f>SUM(AA21:AA25)</f>
        <v>15260000</v>
      </c>
    </row>
    <row r="27" spans="1:27" ht="12.75">
      <c r="A27" s="298" t="s">
        <v>212</v>
      </c>
      <c r="B27" s="147"/>
      <c r="C27" s="62"/>
      <c r="D27" s="156"/>
      <c r="E27" s="60">
        <v>8240000</v>
      </c>
      <c r="F27" s="60">
        <v>8240000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>
        <v>4120000</v>
      </c>
      <c r="Y27" s="60">
        <v>-4120000</v>
      </c>
      <c r="Z27" s="140">
        <v>-100</v>
      </c>
      <c r="AA27" s="155">
        <v>8240000</v>
      </c>
    </row>
    <row r="28" spans="1:27" ht="12.75">
      <c r="A28" s="298" t="s">
        <v>213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214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215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216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217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218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220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206</v>
      </c>
      <c r="B36" s="142"/>
      <c r="C36" s="62">
        <f aca="true" t="shared" si="4" ref="C36:Y40">C6+C21</f>
        <v>33880426</v>
      </c>
      <c r="D36" s="156">
        <f t="shared" si="4"/>
        <v>0</v>
      </c>
      <c r="E36" s="60">
        <f t="shared" si="4"/>
        <v>25599050</v>
      </c>
      <c r="F36" s="60">
        <f t="shared" si="4"/>
        <v>25599050</v>
      </c>
      <c r="G36" s="60">
        <f t="shared" si="4"/>
        <v>35000</v>
      </c>
      <c r="H36" s="60">
        <f t="shared" si="4"/>
        <v>469914</v>
      </c>
      <c r="I36" s="60">
        <f t="shared" si="4"/>
        <v>1407403</v>
      </c>
      <c r="J36" s="60">
        <f t="shared" si="4"/>
        <v>1912317</v>
      </c>
      <c r="K36" s="60">
        <f t="shared" si="4"/>
        <v>0</v>
      </c>
      <c r="L36" s="60">
        <f t="shared" si="4"/>
        <v>0</v>
      </c>
      <c r="M36" s="60">
        <f t="shared" si="4"/>
        <v>-218787</v>
      </c>
      <c r="N36" s="60">
        <f t="shared" si="4"/>
        <v>-218787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1693530</v>
      </c>
      <c r="X36" s="60">
        <f t="shared" si="4"/>
        <v>12799525</v>
      </c>
      <c r="Y36" s="60">
        <f t="shared" si="4"/>
        <v>-11105995</v>
      </c>
      <c r="Z36" s="140">
        <f aca="true" t="shared" si="5" ref="Z36:Z49">+IF(X36&lt;&gt;0,+(Y36/X36)*100,0)</f>
        <v>-86.76880587365547</v>
      </c>
      <c r="AA36" s="155">
        <f>AA6+AA21</f>
        <v>25599050</v>
      </c>
    </row>
    <row r="37" spans="1:27" ht="12.75">
      <c r="A37" s="291" t="s">
        <v>207</v>
      </c>
      <c r="B37" s="142"/>
      <c r="C37" s="62">
        <f t="shared" si="4"/>
        <v>111000</v>
      </c>
      <c r="D37" s="156">
        <f t="shared" si="4"/>
        <v>0</v>
      </c>
      <c r="E37" s="60">
        <f t="shared" si="4"/>
        <v>6150000</v>
      </c>
      <c r="F37" s="60">
        <f t="shared" si="4"/>
        <v>6150000</v>
      </c>
      <c r="G37" s="60">
        <f t="shared" si="4"/>
        <v>0</v>
      </c>
      <c r="H37" s="60">
        <f t="shared" si="4"/>
        <v>236073</v>
      </c>
      <c r="I37" s="60">
        <f t="shared" si="4"/>
        <v>0</v>
      </c>
      <c r="J37" s="60">
        <f t="shared" si="4"/>
        <v>236073</v>
      </c>
      <c r="K37" s="60">
        <f t="shared" si="4"/>
        <v>0</v>
      </c>
      <c r="L37" s="60">
        <f t="shared" si="4"/>
        <v>406194</v>
      </c>
      <c r="M37" s="60">
        <f t="shared" si="4"/>
        <v>-436986</v>
      </c>
      <c r="N37" s="60">
        <f t="shared" si="4"/>
        <v>-30792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205281</v>
      </c>
      <c r="X37" s="60">
        <f t="shared" si="4"/>
        <v>3075000</v>
      </c>
      <c r="Y37" s="60">
        <f t="shared" si="4"/>
        <v>-2869719</v>
      </c>
      <c r="Z37" s="140">
        <f t="shared" si="5"/>
        <v>-93.32419512195122</v>
      </c>
      <c r="AA37" s="155">
        <f>AA7+AA22</f>
        <v>6150000</v>
      </c>
    </row>
    <row r="38" spans="1:27" ht="12.75">
      <c r="A38" s="291" t="s">
        <v>208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2.75">
      <c r="A39" s="291" t="s">
        <v>209</v>
      </c>
      <c r="B39" s="142"/>
      <c r="C39" s="62">
        <f t="shared" si="4"/>
        <v>0</v>
      </c>
      <c r="D39" s="156">
        <f t="shared" si="4"/>
        <v>0</v>
      </c>
      <c r="E39" s="60">
        <f t="shared" si="4"/>
        <v>700000</v>
      </c>
      <c r="F39" s="60">
        <f t="shared" si="4"/>
        <v>700000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350000</v>
      </c>
      <c r="Y39" s="60">
        <f t="shared" si="4"/>
        <v>-350000</v>
      </c>
      <c r="Z39" s="140">
        <f t="shared" si="5"/>
        <v>-100</v>
      </c>
      <c r="AA39" s="155">
        <f>AA9+AA24</f>
        <v>700000</v>
      </c>
    </row>
    <row r="40" spans="1:27" ht="12.75">
      <c r="A40" s="291" t="s">
        <v>210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2.75">
      <c r="A41" s="292" t="s">
        <v>211</v>
      </c>
      <c r="B41" s="142"/>
      <c r="C41" s="293">
        <f aca="true" t="shared" si="6" ref="C41:Y41">SUM(C36:C40)</f>
        <v>33991426</v>
      </c>
      <c r="D41" s="294">
        <f t="shared" si="6"/>
        <v>0</v>
      </c>
      <c r="E41" s="295">
        <f t="shared" si="6"/>
        <v>32449050</v>
      </c>
      <c r="F41" s="295">
        <f t="shared" si="6"/>
        <v>32449050</v>
      </c>
      <c r="G41" s="295">
        <f t="shared" si="6"/>
        <v>35000</v>
      </c>
      <c r="H41" s="295">
        <f t="shared" si="6"/>
        <v>705987</v>
      </c>
      <c r="I41" s="295">
        <f t="shared" si="6"/>
        <v>1407403</v>
      </c>
      <c r="J41" s="295">
        <f t="shared" si="6"/>
        <v>2148390</v>
      </c>
      <c r="K41" s="295">
        <f t="shared" si="6"/>
        <v>0</v>
      </c>
      <c r="L41" s="295">
        <f t="shared" si="6"/>
        <v>406194</v>
      </c>
      <c r="M41" s="295">
        <f t="shared" si="6"/>
        <v>-655773</v>
      </c>
      <c r="N41" s="295">
        <f t="shared" si="6"/>
        <v>-249579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1898811</v>
      </c>
      <c r="X41" s="295">
        <f t="shared" si="6"/>
        <v>16224525</v>
      </c>
      <c r="Y41" s="295">
        <f t="shared" si="6"/>
        <v>-14325714</v>
      </c>
      <c r="Z41" s="296">
        <f t="shared" si="5"/>
        <v>-88.29666199780887</v>
      </c>
      <c r="AA41" s="297">
        <f>SUM(AA36:AA40)</f>
        <v>32449050</v>
      </c>
    </row>
    <row r="42" spans="1:27" ht="12.75">
      <c r="A42" s="298" t="s">
        <v>212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15394000</v>
      </c>
      <c r="F42" s="54">
        <f t="shared" si="7"/>
        <v>15394000</v>
      </c>
      <c r="G42" s="54">
        <f t="shared" si="7"/>
        <v>0</v>
      </c>
      <c r="H42" s="54">
        <f t="shared" si="7"/>
        <v>2224274</v>
      </c>
      <c r="I42" s="54">
        <f t="shared" si="7"/>
        <v>1858514</v>
      </c>
      <c r="J42" s="54">
        <f t="shared" si="7"/>
        <v>4082788</v>
      </c>
      <c r="K42" s="54">
        <f t="shared" si="7"/>
        <v>1920831</v>
      </c>
      <c r="L42" s="54">
        <f t="shared" si="7"/>
        <v>1583459</v>
      </c>
      <c r="M42" s="54">
        <f t="shared" si="7"/>
        <v>1056914</v>
      </c>
      <c r="N42" s="54">
        <f t="shared" si="7"/>
        <v>4561204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8643992</v>
      </c>
      <c r="X42" s="54">
        <f t="shared" si="7"/>
        <v>7697000</v>
      </c>
      <c r="Y42" s="54">
        <f t="shared" si="7"/>
        <v>946992</v>
      </c>
      <c r="Z42" s="184">
        <f t="shared" si="5"/>
        <v>12.303390931531766</v>
      </c>
      <c r="AA42" s="130">
        <f aca="true" t="shared" si="8" ref="AA42:AA48">AA12+AA27</f>
        <v>15394000</v>
      </c>
    </row>
    <row r="43" spans="1:27" ht="12.75">
      <c r="A43" s="298" t="s">
        <v>213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214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215</v>
      </c>
      <c r="B45" s="136" t="s">
        <v>138</v>
      </c>
      <c r="C45" s="95">
        <f t="shared" si="7"/>
        <v>5433234</v>
      </c>
      <c r="D45" s="129">
        <f t="shared" si="7"/>
        <v>0</v>
      </c>
      <c r="E45" s="54">
        <f t="shared" si="7"/>
        <v>30999000</v>
      </c>
      <c r="F45" s="54">
        <f t="shared" si="7"/>
        <v>30999000</v>
      </c>
      <c r="G45" s="54">
        <f t="shared" si="7"/>
        <v>0</v>
      </c>
      <c r="H45" s="54">
        <f t="shared" si="7"/>
        <v>79818</v>
      </c>
      <c r="I45" s="54">
        <f t="shared" si="7"/>
        <v>172990</v>
      </c>
      <c r="J45" s="54">
        <f t="shared" si="7"/>
        <v>252808</v>
      </c>
      <c r="K45" s="54">
        <f t="shared" si="7"/>
        <v>40052</v>
      </c>
      <c r="L45" s="54">
        <f t="shared" si="7"/>
        <v>8799</v>
      </c>
      <c r="M45" s="54">
        <f t="shared" si="7"/>
        <v>664689</v>
      </c>
      <c r="N45" s="54">
        <f t="shared" si="7"/>
        <v>713540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966348</v>
      </c>
      <c r="X45" s="54">
        <f t="shared" si="7"/>
        <v>15499500</v>
      </c>
      <c r="Y45" s="54">
        <f t="shared" si="7"/>
        <v>-14533152</v>
      </c>
      <c r="Z45" s="184">
        <f t="shared" si="5"/>
        <v>-93.76529565469855</v>
      </c>
      <c r="AA45" s="130">
        <f t="shared" si="8"/>
        <v>30999000</v>
      </c>
    </row>
    <row r="46" spans="1:27" ht="12.75">
      <c r="A46" s="299" t="s">
        <v>216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217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218</v>
      </c>
      <c r="B48" s="136"/>
      <c r="C48" s="95">
        <f t="shared" si="7"/>
        <v>131578</v>
      </c>
      <c r="D48" s="129">
        <f t="shared" si="7"/>
        <v>0</v>
      </c>
      <c r="E48" s="54">
        <f t="shared" si="7"/>
        <v>511000</v>
      </c>
      <c r="F48" s="54">
        <f t="shared" si="7"/>
        <v>511000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255500</v>
      </c>
      <c r="Y48" s="54">
        <f t="shared" si="7"/>
        <v>-255500</v>
      </c>
      <c r="Z48" s="184">
        <f t="shared" si="5"/>
        <v>-100</v>
      </c>
      <c r="AA48" s="130">
        <f t="shared" si="8"/>
        <v>511000</v>
      </c>
    </row>
    <row r="49" spans="1:27" ht="12.75">
      <c r="A49" s="308" t="s">
        <v>221</v>
      </c>
      <c r="B49" s="149"/>
      <c r="C49" s="239">
        <f aca="true" t="shared" si="9" ref="C49:Y49">SUM(C41:C48)</f>
        <v>39556238</v>
      </c>
      <c r="D49" s="218">
        <f t="shared" si="9"/>
        <v>0</v>
      </c>
      <c r="E49" s="220">
        <f t="shared" si="9"/>
        <v>79353050</v>
      </c>
      <c r="F49" s="220">
        <f t="shared" si="9"/>
        <v>79353050</v>
      </c>
      <c r="G49" s="220">
        <f t="shared" si="9"/>
        <v>35000</v>
      </c>
      <c r="H49" s="220">
        <f t="shared" si="9"/>
        <v>3010079</v>
      </c>
      <c r="I49" s="220">
        <f t="shared" si="9"/>
        <v>3438907</v>
      </c>
      <c r="J49" s="220">
        <f t="shared" si="9"/>
        <v>6483986</v>
      </c>
      <c r="K49" s="220">
        <f t="shared" si="9"/>
        <v>1960883</v>
      </c>
      <c r="L49" s="220">
        <f t="shared" si="9"/>
        <v>1998452</v>
      </c>
      <c r="M49" s="220">
        <f t="shared" si="9"/>
        <v>1065830</v>
      </c>
      <c r="N49" s="220">
        <f t="shared" si="9"/>
        <v>5025165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11509151</v>
      </c>
      <c r="X49" s="220">
        <f t="shared" si="9"/>
        <v>39676525</v>
      </c>
      <c r="Y49" s="220">
        <f t="shared" si="9"/>
        <v>-28167374</v>
      </c>
      <c r="Z49" s="221">
        <f t="shared" si="5"/>
        <v>-70.99254281971518</v>
      </c>
      <c r="AA49" s="222">
        <f>SUM(AA41:AA48)</f>
        <v>79353050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222</v>
      </c>
      <c r="B51" s="136"/>
      <c r="C51" s="95">
        <f aca="true" t="shared" si="10" ref="C51:Y51">SUM(C57:C61)</f>
        <v>4852367</v>
      </c>
      <c r="D51" s="129">
        <f t="shared" si="10"/>
        <v>0</v>
      </c>
      <c r="E51" s="54">
        <f t="shared" si="10"/>
        <v>10687712</v>
      </c>
      <c r="F51" s="54">
        <f t="shared" si="10"/>
        <v>10687712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5343856</v>
      </c>
      <c r="Y51" s="54">
        <f t="shared" si="10"/>
        <v>-5343856</v>
      </c>
      <c r="Z51" s="184">
        <f>+IF(X51&lt;&gt;0,+(Y51/X51)*100,0)</f>
        <v>-100</v>
      </c>
      <c r="AA51" s="130">
        <f>SUM(AA57:AA61)</f>
        <v>10687712</v>
      </c>
    </row>
    <row r="52" spans="1:27" ht="12.75">
      <c r="A52" s="310" t="s">
        <v>206</v>
      </c>
      <c r="B52" s="142"/>
      <c r="C52" s="62">
        <v>4852367</v>
      </c>
      <c r="D52" s="156"/>
      <c r="E52" s="60">
        <v>2000000</v>
      </c>
      <c r="F52" s="60">
        <v>2000000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1000000</v>
      </c>
      <c r="Y52" s="60">
        <v>-1000000</v>
      </c>
      <c r="Z52" s="140">
        <v>-100</v>
      </c>
      <c r="AA52" s="155">
        <v>2000000</v>
      </c>
    </row>
    <row r="53" spans="1:27" ht="12.75">
      <c r="A53" s="310" t="s">
        <v>207</v>
      </c>
      <c r="B53" s="142"/>
      <c r="C53" s="62"/>
      <c r="D53" s="156"/>
      <c r="E53" s="60">
        <v>616410</v>
      </c>
      <c r="F53" s="60">
        <v>616410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308205</v>
      </c>
      <c r="Y53" s="60">
        <v>-308205</v>
      </c>
      <c r="Z53" s="140">
        <v>-100</v>
      </c>
      <c r="AA53" s="155">
        <v>616410</v>
      </c>
    </row>
    <row r="54" spans="1:27" ht="12.75">
      <c r="A54" s="310" t="s">
        <v>208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2.75">
      <c r="A55" s="310" t="s">
        <v>209</v>
      </c>
      <c r="B55" s="142"/>
      <c r="C55" s="62"/>
      <c r="D55" s="156"/>
      <c r="E55" s="60">
        <v>5000000</v>
      </c>
      <c r="F55" s="60">
        <v>5000000</v>
      </c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>
        <v>2500000</v>
      </c>
      <c r="Y55" s="60">
        <v>-2500000</v>
      </c>
      <c r="Z55" s="140">
        <v>-100</v>
      </c>
      <c r="AA55" s="155">
        <v>5000000</v>
      </c>
    </row>
    <row r="56" spans="1:27" ht="12.75">
      <c r="A56" s="310" t="s">
        <v>210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211</v>
      </c>
      <c r="B57" s="142"/>
      <c r="C57" s="293">
        <f aca="true" t="shared" si="11" ref="C57:Y57">SUM(C52:C56)</f>
        <v>4852367</v>
      </c>
      <c r="D57" s="294">
        <f t="shared" si="11"/>
        <v>0</v>
      </c>
      <c r="E57" s="295">
        <f t="shared" si="11"/>
        <v>7616410</v>
      </c>
      <c r="F57" s="295">
        <f t="shared" si="11"/>
        <v>7616410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3808205</v>
      </c>
      <c r="Y57" s="295">
        <f t="shared" si="11"/>
        <v>-3808205</v>
      </c>
      <c r="Z57" s="296">
        <f>+IF(X57&lt;&gt;0,+(Y57/X57)*100,0)</f>
        <v>-100</v>
      </c>
      <c r="AA57" s="297">
        <f>SUM(AA52:AA56)</f>
        <v>7616410</v>
      </c>
    </row>
    <row r="58" spans="1:27" ht="12.75">
      <c r="A58" s="311" t="s">
        <v>212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213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214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215</v>
      </c>
      <c r="B61" s="136" t="s">
        <v>223</v>
      </c>
      <c r="C61" s="62"/>
      <c r="D61" s="156"/>
      <c r="E61" s="60">
        <v>3071302</v>
      </c>
      <c r="F61" s="60">
        <v>3071302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1535651</v>
      </c>
      <c r="Y61" s="60">
        <v>-1535651</v>
      </c>
      <c r="Z61" s="140">
        <v>-100</v>
      </c>
      <c r="AA61" s="155">
        <v>3071302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224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409924</v>
      </c>
      <c r="F65" s="60"/>
      <c r="G65" s="60">
        <v>30961</v>
      </c>
      <c r="H65" s="60">
        <v>33539</v>
      </c>
      <c r="I65" s="60">
        <v>33738</v>
      </c>
      <c r="J65" s="60">
        <v>98238</v>
      </c>
      <c r="K65" s="60">
        <v>33804</v>
      </c>
      <c r="L65" s="60">
        <v>52120</v>
      </c>
      <c r="M65" s="60">
        <v>32375</v>
      </c>
      <c r="N65" s="60">
        <v>118299</v>
      </c>
      <c r="O65" s="60"/>
      <c r="P65" s="60"/>
      <c r="Q65" s="60"/>
      <c r="R65" s="60"/>
      <c r="S65" s="60"/>
      <c r="T65" s="60"/>
      <c r="U65" s="60"/>
      <c r="V65" s="60"/>
      <c r="W65" s="60">
        <v>216537</v>
      </c>
      <c r="X65" s="60"/>
      <c r="Y65" s="60">
        <v>216537</v>
      </c>
      <c r="Z65" s="140"/>
      <c r="AA65" s="155"/>
    </row>
    <row r="66" spans="1:27" ht="12.75">
      <c r="A66" s="311" t="s">
        <v>225</v>
      </c>
      <c r="B66" s="316"/>
      <c r="C66" s="273"/>
      <c r="D66" s="274"/>
      <c r="E66" s="275">
        <v>334728</v>
      </c>
      <c r="F66" s="275"/>
      <c r="G66" s="275">
        <v>89918</v>
      </c>
      <c r="H66" s="275">
        <v>54637</v>
      </c>
      <c r="I66" s="275">
        <v>52875</v>
      </c>
      <c r="J66" s="275">
        <v>197430</v>
      </c>
      <c r="K66" s="275">
        <v>49375</v>
      </c>
      <c r="L66" s="275">
        <v>51378</v>
      </c>
      <c r="M66" s="275">
        <v>35599</v>
      </c>
      <c r="N66" s="275">
        <v>136352</v>
      </c>
      <c r="O66" s="275"/>
      <c r="P66" s="275"/>
      <c r="Q66" s="275"/>
      <c r="R66" s="275"/>
      <c r="S66" s="275"/>
      <c r="T66" s="275"/>
      <c r="U66" s="275"/>
      <c r="V66" s="275"/>
      <c r="W66" s="275">
        <v>333782</v>
      </c>
      <c r="X66" s="275"/>
      <c r="Y66" s="275">
        <v>333782</v>
      </c>
      <c r="Z66" s="140"/>
      <c r="AA66" s="277"/>
    </row>
    <row r="67" spans="1:27" ht="12.75">
      <c r="A67" s="311" t="s">
        <v>226</v>
      </c>
      <c r="B67" s="316"/>
      <c r="C67" s="62"/>
      <c r="D67" s="156"/>
      <c r="E67" s="60">
        <v>211793</v>
      </c>
      <c r="F67" s="60"/>
      <c r="G67" s="60">
        <v>269066</v>
      </c>
      <c r="H67" s="60">
        <v>366241</v>
      </c>
      <c r="I67" s="60">
        <v>342548</v>
      </c>
      <c r="J67" s="60">
        <v>977855</v>
      </c>
      <c r="K67" s="60">
        <v>288853</v>
      </c>
      <c r="L67" s="60">
        <v>74927</v>
      </c>
      <c r="M67" s="60">
        <v>746943</v>
      </c>
      <c r="N67" s="60">
        <v>1110723</v>
      </c>
      <c r="O67" s="60"/>
      <c r="P67" s="60"/>
      <c r="Q67" s="60"/>
      <c r="R67" s="60"/>
      <c r="S67" s="60"/>
      <c r="T67" s="60"/>
      <c r="U67" s="60"/>
      <c r="V67" s="60"/>
      <c r="W67" s="60">
        <v>2088578</v>
      </c>
      <c r="X67" s="60"/>
      <c r="Y67" s="60">
        <v>2088578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236183</v>
      </c>
      <c r="F68" s="60"/>
      <c r="G68" s="60"/>
      <c r="H68" s="60">
        <v>215417</v>
      </c>
      <c r="I68" s="60">
        <v>1736003</v>
      </c>
      <c r="J68" s="60">
        <v>1951420</v>
      </c>
      <c r="K68" s="60">
        <v>64941</v>
      </c>
      <c r="L68" s="60">
        <v>10508750</v>
      </c>
      <c r="M68" s="60">
        <v>-666430</v>
      </c>
      <c r="N68" s="60">
        <v>9907261</v>
      </c>
      <c r="O68" s="60"/>
      <c r="P68" s="60"/>
      <c r="Q68" s="60"/>
      <c r="R68" s="60"/>
      <c r="S68" s="60"/>
      <c r="T68" s="60"/>
      <c r="U68" s="60"/>
      <c r="V68" s="60"/>
      <c r="W68" s="60">
        <v>11858681</v>
      </c>
      <c r="X68" s="60"/>
      <c r="Y68" s="60">
        <v>11858681</v>
      </c>
      <c r="Z68" s="140"/>
      <c r="AA68" s="155"/>
    </row>
    <row r="69" spans="1:27" ht="12.75">
      <c r="A69" s="238" t="s">
        <v>227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1192628</v>
      </c>
      <c r="F69" s="220">
        <f t="shared" si="12"/>
        <v>0</v>
      </c>
      <c r="G69" s="220">
        <f t="shared" si="12"/>
        <v>389945</v>
      </c>
      <c r="H69" s="220">
        <f t="shared" si="12"/>
        <v>669834</v>
      </c>
      <c r="I69" s="220">
        <f t="shared" si="12"/>
        <v>2165164</v>
      </c>
      <c r="J69" s="220">
        <f t="shared" si="12"/>
        <v>3224943</v>
      </c>
      <c r="K69" s="220">
        <f t="shared" si="12"/>
        <v>436973</v>
      </c>
      <c r="L69" s="220">
        <f t="shared" si="12"/>
        <v>10687175</v>
      </c>
      <c r="M69" s="220">
        <f t="shared" si="12"/>
        <v>148487</v>
      </c>
      <c r="N69" s="220">
        <f t="shared" si="12"/>
        <v>11272635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14497578</v>
      </c>
      <c r="X69" s="220">
        <f t="shared" si="12"/>
        <v>0</v>
      </c>
      <c r="Y69" s="220">
        <f t="shared" si="12"/>
        <v>14497578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289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300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301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302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228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229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33991426</v>
      </c>
      <c r="D5" s="357">
        <f t="shared" si="0"/>
        <v>0</v>
      </c>
      <c r="E5" s="356">
        <f t="shared" si="0"/>
        <v>17189050</v>
      </c>
      <c r="F5" s="358">
        <f t="shared" si="0"/>
        <v>17189050</v>
      </c>
      <c r="G5" s="358">
        <f t="shared" si="0"/>
        <v>35000</v>
      </c>
      <c r="H5" s="356">
        <f t="shared" si="0"/>
        <v>705987</v>
      </c>
      <c r="I5" s="356">
        <f t="shared" si="0"/>
        <v>1407403</v>
      </c>
      <c r="J5" s="358">
        <f t="shared" si="0"/>
        <v>2148390</v>
      </c>
      <c r="K5" s="358">
        <f t="shared" si="0"/>
        <v>0</v>
      </c>
      <c r="L5" s="356">
        <f t="shared" si="0"/>
        <v>406194</v>
      </c>
      <c r="M5" s="356">
        <f t="shared" si="0"/>
        <v>-655773</v>
      </c>
      <c r="N5" s="358">
        <f t="shared" si="0"/>
        <v>-249579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1898811</v>
      </c>
      <c r="X5" s="356">
        <f t="shared" si="0"/>
        <v>8594525</v>
      </c>
      <c r="Y5" s="358">
        <f t="shared" si="0"/>
        <v>-6695714</v>
      </c>
      <c r="Z5" s="359">
        <f>+IF(X5&lt;&gt;0,+(Y5/X5)*100,0)</f>
        <v>-77.9067371378872</v>
      </c>
      <c r="AA5" s="360">
        <f>+AA6+AA8+AA11+AA13+AA15</f>
        <v>17189050</v>
      </c>
    </row>
    <row r="6" spans="1:27" ht="12.75">
      <c r="A6" s="361" t="s">
        <v>206</v>
      </c>
      <c r="B6" s="142"/>
      <c r="C6" s="60">
        <f>+C7</f>
        <v>33880426</v>
      </c>
      <c r="D6" s="340">
        <f aca="true" t="shared" si="1" ref="D6:AA6">+D7</f>
        <v>0</v>
      </c>
      <c r="E6" s="60">
        <f t="shared" si="1"/>
        <v>16339050</v>
      </c>
      <c r="F6" s="59">
        <f t="shared" si="1"/>
        <v>16339050</v>
      </c>
      <c r="G6" s="59">
        <f t="shared" si="1"/>
        <v>35000</v>
      </c>
      <c r="H6" s="60">
        <f t="shared" si="1"/>
        <v>469914</v>
      </c>
      <c r="I6" s="60">
        <f t="shared" si="1"/>
        <v>1407403</v>
      </c>
      <c r="J6" s="59">
        <f t="shared" si="1"/>
        <v>1912317</v>
      </c>
      <c r="K6" s="59">
        <f t="shared" si="1"/>
        <v>0</v>
      </c>
      <c r="L6" s="60">
        <f t="shared" si="1"/>
        <v>0</v>
      </c>
      <c r="M6" s="60">
        <f t="shared" si="1"/>
        <v>-218787</v>
      </c>
      <c r="N6" s="59">
        <f t="shared" si="1"/>
        <v>-218787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1693530</v>
      </c>
      <c r="X6" s="60">
        <f t="shared" si="1"/>
        <v>8169525</v>
      </c>
      <c r="Y6" s="59">
        <f t="shared" si="1"/>
        <v>-6475995</v>
      </c>
      <c r="Z6" s="61">
        <f>+IF(X6&lt;&gt;0,+(Y6/X6)*100,0)</f>
        <v>-79.27015340549175</v>
      </c>
      <c r="AA6" s="62">
        <f t="shared" si="1"/>
        <v>16339050</v>
      </c>
    </row>
    <row r="7" spans="1:27" ht="12.75">
      <c r="A7" s="291" t="s">
        <v>230</v>
      </c>
      <c r="B7" s="142"/>
      <c r="C7" s="60">
        <v>33880426</v>
      </c>
      <c r="D7" s="340"/>
      <c r="E7" s="60">
        <v>16339050</v>
      </c>
      <c r="F7" s="59">
        <v>16339050</v>
      </c>
      <c r="G7" s="59">
        <v>35000</v>
      </c>
      <c r="H7" s="60">
        <v>469914</v>
      </c>
      <c r="I7" s="60">
        <v>1407403</v>
      </c>
      <c r="J7" s="59">
        <v>1912317</v>
      </c>
      <c r="K7" s="59"/>
      <c r="L7" s="60"/>
      <c r="M7" s="60">
        <v>-218787</v>
      </c>
      <c r="N7" s="59">
        <v>-218787</v>
      </c>
      <c r="O7" s="59"/>
      <c r="P7" s="60"/>
      <c r="Q7" s="60"/>
      <c r="R7" s="59"/>
      <c r="S7" s="59"/>
      <c r="T7" s="60"/>
      <c r="U7" s="60"/>
      <c r="V7" s="59"/>
      <c r="W7" s="59">
        <v>1693530</v>
      </c>
      <c r="X7" s="60">
        <v>8169525</v>
      </c>
      <c r="Y7" s="59">
        <v>-6475995</v>
      </c>
      <c r="Z7" s="61">
        <v>-79.27</v>
      </c>
      <c r="AA7" s="62">
        <v>16339050</v>
      </c>
    </row>
    <row r="8" spans="1:27" ht="12.75">
      <c r="A8" s="361" t="s">
        <v>207</v>
      </c>
      <c r="B8" s="142"/>
      <c r="C8" s="60">
        <f aca="true" t="shared" si="2" ref="C8:Y8">SUM(C9:C10)</f>
        <v>111000</v>
      </c>
      <c r="D8" s="340">
        <f t="shared" si="2"/>
        <v>0</v>
      </c>
      <c r="E8" s="60">
        <f t="shared" si="2"/>
        <v>150000</v>
      </c>
      <c r="F8" s="59">
        <f t="shared" si="2"/>
        <v>150000</v>
      </c>
      <c r="G8" s="59">
        <f t="shared" si="2"/>
        <v>0</v>
      </c>
      <c r="H8" s="60">
        <f t="shared" si="2"/>
        <v>236073</v>
      </c>
      <c r="I8" s="60">
        <f t="shared" si="2"/>
        <v>0</v>
      </c>
      <c r="J8" s="59">
        <f t="shared" si="2"/>
        <v>236073</v>
      </c>
      <c r="K8" s="59">
        <f t="shared" si="2"/>
        <v>0</v>
      </c>
      <c r="L8" s="60">
        <f t="shared" si="2"/>
        <v>406194</v>
      </c>
      <c r="M8" s="60">
        <f t="shared" si="2"/>
        <v>-436986</v>
      </c>
      <c r="N8" s="59">
        <f t="shared" si="2"/>
        <v>-30792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205281</v>
      </c>
      <c r="X8" s="60">
        <f t="shared" si="2"/>
        <v>75000</v>
      </c>
      <c r="Y8" s="59">
        <f t="shared" si="2"/>
        <v>130281</v>
      </c>
      <c r="Z8" s="61">
        <f>+IF(X8&lt;&gt;0,+(Y8/X8)*100,0)</f>
        <v>173.708</v>
      </c>
      <c r="AA8" s="62">
        <f>SUM(AA9:AA10)</f>
        <v>150000</v>
      </c>
    </row>
    <row r="9" spans="1:27" ht="12.75">
      <c r="A9" s="291" t="s">
        <v>231</v>
      </c>
      <c r="B9" s="142"/>
      <c r="C9" s="60">
        <v>111000</v>
      </c>
      <c r="D9" s="340"/>
      <c r="E9" s="60">
        <v>150000</v>
      </c>
      <c r="F9" s="59">
        <v>150000</v>
      </c>
      <c r="G9" s="59"/>
      <c r="H9" s="60">
        <v>236073</v>
      </c>
      <c r="I9" s="60"/>
      <c r="J9" s="59">
        <v>236073</v>
      </c>
      <c r="K9" s="59"/>
      <c r="L9" s="60">
        <v>406194</v>
      </c>
      <c r="M9" s="60">
        <v>-436986</v>
      </c>
      <c r="N9" s="59">
        <v>-30792</v>
      </c>
      <c r="O9" s="59"/>
      <c r="P9" s="60"/>
      <c r="Q9" s="60"/>
      <c r="R9" s="59"/>
      <c r="S9" s="59"/>
      <c r="T9" s="60"/>
      <c r="U9" s="60"/>
      <c r="V9" s="59"/>
      <c r="W9" s="59">
        <v>205281</v>
      </c>
      <c r="X9" s="60">
        <v>75000</v>
      </c>
      <c r="Y9" s="59">
        <v>130281</v>
      </c>
      <c r="Z9" s="61">
        <v>173.71</v>
      </c>
      <c r="AA9" s="62">
        <v>150000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700000</v>
      </c>
      <c r="F13" s="342">
        <f t="shared" si="4"/>
        <v>700000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350000</v>
      </c>
      <c r="Y13" s="342">
        <f t="shared" si="4"/>
        <v>-350000</v>
      </c>
      <c r="Z13" s="335">
        <f>+IF(X13&lt;&gt;0,+(Y13/X13)*100,0)</f>
        <v>-100</v>
      </c>
      <c r="AA13" s="273">
        <f t="shared" si="4"/>
        <v>700000</v>
      </c>
    </row>
    <row r="14" spans="1:27" ht="12.75">
      <c r="A14" s="291" t="s">
        <v>234</v>
      </c>
      <c r="B14" s="136"/>
      <c r="C14" s="60"/>
      <c r="D14" s="340"/>
      <c r="E14" s="60">
        <v>700000</v>
      </c>
      <c r="F14" s="59">
        <v>700000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350000</v>
      </c>
      <c r="Y14" s="59">
        <v>-350000</v>
      </c>
      <c r="Z14" s="61">
        <v>-100</v>
      </c>
      <c r="AA14" s="62">
        <v>700000</v>
      </c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7154000</v>
      </c>
      <c r="F22" s="345">
        <f t="shared" si="6"/>
        <v>7154000</v>
      </c>
      <c r="G22" s="345">
        <f t="shared" si="6"/>
        <v>0</v>
      </c>
      <c r="H22" s="343">
        <f t="shared" si="6"/>
        <v>2224274</v>
      </c>
      <c r="I22" s="343">
        <f t="shared" si="6"/>
        <v>1858514</v>
      </c>
      <c r="J22" s="345">
        <f t="shared" si="6"/>
        <v>4082788</v>
      </c>
      <c r="K22" s="345">
        <f t="shared" si="6"/>
        <v>1920831</v>
      </c>
      <c r="L22" s="343">
        <f t="shared" si="6"/>
        <v>1583459</v>
      </c>
      <c r="M22" s="343">
        <f t="shared" si="6"/>
        <v>1056914</v>
      </c>
      <c r="N22" s="345">
        <f t="shared" si="6"/>
        <v>4561204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8643992</v>
      </c>
      <c r="X22" s="343">
        <f t="shared" si="6"/>
        <v>3577000</v>
      </c>
      <c r="Y22" s="345">
        <f t="shared" si="6"/>
        <v>5066992</v>
      </c>
      <c r="Z22" s="336">
        <f>+IF(X22&lt;&gt;0,+(Y22/X22)*100,0)</f>
        <v>141.65479452054794</v>
      </c>
      <c r="AA22" s="350">
        <f>SUM(AA23:AA32)</f>
        <v>7154000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4804000</v>
      </c>
      <c r="F24" s="59">
        <v>4804000</v>
      </c>
      <c r="G24" s="59"/>
      <c r="H24" s="60"/>
      <c r="I24" s="60">
        <v>1085674</v>
      </c>
      <c r="J24" s="59">
        <v>1085674</v>
      </c>
      <c r="K24" s="59">
        <v>771866</v>
      </c>
      <c r="L24" s="60"/>
      <c r="M24" s="60">
        <v>1056914</v>
      </c>
      <c r="N24" s="59">
        <v>1828780</v>
      </c>
      <c r="O24" s="59"/>
      <c r="P24" s="60"/>
      <c r="Q24" s="60"/>
      <c r="R24" s="59"/>
      <c r="S24" s="59"/>
      <c r="T24" s="60"/>
      <c r="U24" s="60"/>
      <c r="V24" s="59"/>
      <c r="W24" s="59">
        <v>2914454</v>
      </c>
      <c r="X24" s="60">
        <v>2402000</v>
      </c>
      <c r="Y24" s="59">
        <v>512454</v>
      </c>
      <c r="Z24" s="61">
        <v>21.33</v>
      </c>
      <c r="AA24" s="62">
        <v>4804000</v>
      </c>
    </row>
    <row r="25" spans="1:27" ht="12.75">
      <c r="A25" s="361" t="s">
        <v>240</v>
      </c>
      <c r="B25" s="142"/>
      <c r="C25" s="60"/>
      <c r="D25" s="340"/>
      <c r="E25" s="60">
        <v>2350000</v>
      </c>
      <c r="F25" s="59">
        <v>2350000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1175000</v>
      </c>
      <c r="Y25" s="59">
        <v>-1175000</v>
      </c>
      <c r="Z25" s="61">
        <v>-100</v>
      </c>
      <c r="AA25" s="62">
        <v>2350000</v>
      </c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>
        <v>2224274</v>
      </c>
      <c r="I27" s="60"/>
      <c r="J27" s="59">
        <v>2224274</v>
      </c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>
        <v>2224274</v>
      </c>
      <c r="X27" s="60"/>
      <c r="Y27" s="59">
        <v>2224274</v>
      </c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>
        <v>772840</v>
      </c>
      <c r="J32" s="59">
        <v>772840</v>
      </c>
      <c r="K32" s="59">
        <v>1148965</v>
      </c>
      <c r="L32" s="60">
        <v>1583459</v>
      </c>
      <c r="M32" s="60"/>
      <c r="N32" s="59">
        <v>2732424</v>
      </c>
      <c r="O32" s="59"/>
      <c r="P32" s="60"/>
      <c r="Q32" s="60"/>
      <c r="R32" s="59"/>
      <c r="S32" s="59"/>
      <c r="T32" s="60"/>
      <c r="U32" s="60"/>
      <c r="V32" s="59"/>
      <c r="W32" s="59">
        <v>3505264</v>
      </c>
      <c r="X32" s="60"/>
      <c r="Y32" s="59">
        <v>3505264</v>
      </c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5433234</v>
      </c>
      <c r="D40" s="344">
        <f t="shared" si="9"/>
        <v>0</v>
      </c>
      <c r="E40" s="343">
        <f t="shared" si="9"/>
        <v>30999000</v>
      </c>
      <c r="F40" s="345">
        <f t="shared" si="9"/>
        <v>30999000</v>
      </c>
      <c r="G40" s="345">
        <f t="shared" si="9"/>
        <v>0</v>
      </c>
      <c r="H40" s="343">
        <f t="shared" si="9"/>
        <v>79818</v>
      </c>
      <c r="I40" s="343">
        <f t="shared" si="9"/>
        <v>172990</v>
      </c>
      <c r="J40" s="345">
        <f t="shared" si="9"/>
        <v>252808</v>
      </c>
      <c r="K40" s="345">
        <f t="shared" si="9"/>
        <v>40052</v>
      </c>
      <c r="L40" s="343">
        <f t="shared" si="9"/>
        <v>8799</v>
      </c>
      <c r="M40" s="343">
        <f t="shared" si="9"/>
        <v>664689</v>
      </c>
      <c r="N40" s="345">
        <f t="shared" si="9"/>
        <v>713540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966348</v>
      </c>
      <c r="X40" s="343">
        <f t="shared" si="9"/>
        <v>15499500</v>
      </c>
      <c r="Y40" s="345">
        <f t="shared" si="9"/>
        <v>-14533152</v>
      </c>
      <c r="Z40" s="336">
        <f>+IF(X40&lt;&gt;0,+(Y40/X40)*100,0)</f>
        <v>-93.76529565469855</v>
      </c>
      <c r="AA40" s="350">
        <f>SUM(AA41:AA49)</f>
        <v>30999000</v>
      </c>
    </row>
    <row r="41" spans="1:27" ht="12.75">
      <c r="A41" s="361" t="s">
        <v>249</v>
      </c>
      <c r="B41" s="142"/>
      <c r="C41" s="362">
        <v>4271207</v>
      </c>
      <c r="D41" s="363"/>
      <c r="E41" s="362">
        <v>1100000</v>
      </c>
      <c r="F41" s="364">
        <v>1100000</v>
      </c>
      <c r="G41" s="364"/>
      <c r="H41" s="362"/>
      <c r="I41" s="362"/>
      <c r="J41" s="364"/>
      <c r="K41" s="364"/>
      <c r="L41" s="362"/>
      <c r="M41" s="362">
        <v>279947</v>
      </c>
      <c r="N41" s="364">
        <v>279947</v>
      </c>
      <c r="O41" s="364"/>
      <c r="P41" s="362"/>
      <c r="Q41" s="362"/>
      <c r="R41" s="364"/>
      <c r="S41" s="364"/>
      <c r="T41" s="362"/>
      <c r="U41" s="362"/>
      <c r="V41" s="364"/>
      <c r="W41" s="364">
        <v>279947</v>
      </c>
      <c r="X41" s="362">
        <v>550000</v>
      </c>
      <c r="Y41" s="364">
        <v>-270053</v>
      </c>
      <c r="Z41" s="365">
        <v>-49.1</v>
      </c>
      <c r="AA41" s="366">
        <v>1100000</v>
      </c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>
        <v>757549</v>
      </c>
      <c r="D43" s="369"/>
      <c r="E43" s="305">
        <v>4499000</v>
      </c>
      <c r="F43" s="370">
        <v>4499000</v>
      </c>
      <c r="G43" s="370"/>
      <c r="H43" s="305">
        <v>4818</v>
      </c>
      <c r="I43" s="305"/>
      <c r="J43" s="370">
        <v>4818</v>
      </c>
      <c r="K43" s="370">
        <v>40052</v>
      </c>
      <c r="L43" s="305">
        <v>-6405</v>
      </c>
      <c r="M43" s="305"/>
      <c r="N43" s="370">
        <v>33647</v>
      </c>
      <c r="O43" s="370"/>
      <c r="P43" s="305"/>
      <c r="Q43" s="305"/>
      <c r="R43" s="370"/>
      <c r="S43" s="370"/>
      <c r="T43" s="305"/>
      <c r="U43" s="305"/>
      <c r="V43" s="370"/>
      <c r="W43" s="370">
        <v>38465</v>
      </c>
      <c r="X43" s="305">
        <v>2249500</v>
      </c>
      <c r="Y43" s="370">
        <v>-2211035</v>
      </c>
      <c r="Z43" s="371">
        <v>-98.29</v>
      </c>
      <c r="AA43" s="303">
        <v>4499000</v>
      </c>
    </row>
    <row r="44" spans="1:27" ht="12.75">
      <c r="A44" s="361" t="s">
        <v>252</v>
      </c>
      <c r="B44" s="136"/>
      <c r="C44" s="60">
        <v>42008</v>
      </c>
      <c r="D44" s="368"/>
      <c r="E44" s="54">
        <v>400000</v>
      </c>
      <c r="F44" s="53">
        <v>400000</v>
      </c>
      <c r="G44" s="53"/>
      <c r="H44" s="54">
        <v>75000</v>
      </c>
      <c r="I44" s="54">
        <v>172990</v>
      </c>
      <c r="J44" s="53">
        <v>247990</v>
      </c>
      <c r="K44" s="53"/>
      <c r="L44" s="54">
        <v>15204</v>
      </c>
      <c r="M44" s="54">
        <v>2500</v>
      </c>
      <c r="N44" s="53">
        <v>17704</v>
      </c>
      <c r="O44" s="53"/>
      <c r="P44" s="54"/>
      <c r="Q44" s="54"/>
      <c r="R44" s="53"/>
      <c r="S44" s="53"/>
      <c r="T44" s="54"/>
      <c r="U44" s="54"/>
      <c r="V44" s="53"/>
      <c r="W44" s="53">
        <v>265694</v>
      </c>
      <c r="X44" s="54">
        <v>200000</v>
      </c>
      <c r="Y44" s="53">
        <v>65694</v>
      </c>
      <c r="Z44" s="94">
        <v>32.85</v>
      </c>
      <c r="AA44" s="95">
        <v>400000</v>
      </c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>
        <v>331860</v>
      </c>
      <c r="D48" s="368"/>
      <c r="E48" s="54"/>
      <c r="F48" s="53"/>
      <c r="G48" s="53"/>
      <c r="H48" s="54"/>
      <c r="I48" s="54"/>
      <c r="J48" s="53"/>
      <c r="K48" s="53"/>
      <c r="L48" s="54"/>
      <c r="M48" s="54">
        <v>382242</v>
      </c>
      <c r="N48" s="53">
        <v>382242</v>
      </c>
      <c r="O48" s="53"/>
      <c r="P48" s="54"/>
      <c r="Q48" s="54"/>
      <c r="R48" s="53"/>
      <c r="S48" s="53"/>
      <c r="T48" s="54"/>
      <c r="U48" s="54"/>
      <c r="V48" s="53"/>
      <c r="W48" s="53">
        <v>382242</v>
      </c>
      <c r="X48" s="54"/>
      <c r="Y48" s="53">
        <v>382242</v>
      </c>
      <c r="Z48" s="94"/>
      <c r="AA48" s="95"/>
    </row>
    <row r="49" spans="1:27" ht="12.75">
      <c r="A49" s="361" t="s">
        <v>93</v>
      </c>
      <c r="B49" s="136"/>
      <c r="C49" s="54">
        <v>30610</v>
      </c>
      <c r="D49" s="368"/>
      <c r="E49" s="54">
        <v>25000000</v>
      </c>
      <c r="F49" s="53">
        <v>25000000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12500000</v>
      </c>
      <c r="Y49" s="53">
        <v>-12500000</v>
      </c>
      <c r="Z49" s="94">
        <v>-100</v>
      </c>
      <c r="AA49" s="95">
        <v>25000000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131578</v>
      </c>
      <c r="D57" s="344">
        <f aca="true" t="shared" si="13" ref="D57:AA57">+D58</f>
        <v>0</v>
      </c>
      <c r="E57" s="343">
        <f t="shared" si="13"/>
        <v>511000</v>
      </c>
      <c r="F57" s="345">
        <f t="shared" si="13"/>
        <v>511000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255500</v>
      </c>
      <c r="Y57" s="345">
        <f t="shared" si="13"/>
        <v>-255500</v>
      </c>
      <c r="Z57" s="336">
        <f>+IF(X57&lt;&gt;0,+(Y57/X57)*100,0)</f>
        <v>-100</v>
      </c>
      <c r="AA57" s="350">
        <f t="shared" si="13"/>
        <v>511000</v>
      </c>
    </row>
    <row r="58" spans="1:27" ht="12.75">
      <c r="A58" s="361" t="s">
        <v>218</v>
      </c>
      <c r="B58" s="136"/>
      <c r="C58" s="60">
        <v>131578</v>
      </c>
      <c r="D58" s="340"/>
      <c r="E58" s="60">
        <v>511000</v>
      </c>
      <c r="F58" s="59">
        <v>511000</v>
      </c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>
        <v>255500</v>
      </c>
      <c r="Y58" s="59">
        <v>-255500</v>
      </c>
      <c r="Z58" s="61">
        <v>-100</v>
      </c>
      <c r="AA58" s="62">
        <v>511000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259</v>
      </c>
      <c r="B60" s="149" t="s">
        <v>72</v>
      </c>
      <c r="C60" s="219">
        <f aca="true" t="shared" si="14" ref="C60:Y60">+C57+C54+C51+C40+C37+C34+C22+C5</f>
        <v>39556238</v>
      </c>
      <c r="D60" s="346">
        <f t="shared" si="14"/>
        <v>0</v>
      </c>
      <c r="E60" s="219">
        <f t="shared" si="14"/>
        <v>55853050</v>
      </c>
      <c r="F60" s="264">
        <f t="shared" si="14"/>
        <v>55853050</v>
      </c>
      <c r="G60" s="264">
        <f t="shared" si="14"/>
        <v>35000</v>
      </c>
      <c r="H60" s="219">
        <f t="shared" si="14"/>
        <v>3010079</v>
      </c>
      <c r="I60" s="219">
        <f t="shared" si="14"/>
        <v>3438907</v>
      </c>
      <c r="J60" s="264">
        <f t="shared" si="14"/>
        <v>6483986</v>
      </c>
      <c r="K60" s="264">
        <f t="shared" si="14"/>
        <v>1960883</v>
      </c>
      <c r="L60" s="219">
        <f t="shared" si="14"/>
        <v>1998452</v>
      </c>
      <c r="M60" s="219">
        <f t="shared" si="14"/>
        <v>1065830</v>
      </c>
      <c r="N60" s="264">
        <f t="shared" si="14"/>
        <v>5025165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11509151</v>
      </c>
      <c r="X60" s="219">
        <f t="shared" si="14"/>
        <v>27926525</v>
      </c>
      <c r="Y60" s="264">
        <f t="shared" si="14"/>
        <v>-16417374</v>
      </c>
      <c r="Z60" s="337">
        <f>+IF(X60&lt;&gt;0,+(Y60/X60)*100,0)</f>
        <v>-58.78774391013562</v>
      </c>
      <c r="AA60" s="232">
        <f>+AA57+AA54+AA51+AA40+AA37+AA34+AA22+AA5</f>
        <v>55853050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264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294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265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211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15260000</v>
      </c>
      <c r="F5" s="358">
        <f t="shared" si="0"/>
        <v>15260000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7630000</v>
      </c>
      <c r="Y5" s="358">
        <f t="shared" si="0"/>
        <v>-7630000</v>
      </c>
      <c r="Z5" s="359">
        <f>+IF(X5&lt;&gt;0,+(Y5/X5)*100,0)</f>
        <v>-100</v>
      </c>
      <c r="AA5" s="360">
        <f>+AA6+AA8+AA11+AA13+AA15</f>
        <v>15260000</v>
      </c>
    </row>
    <row r="6" spans="1:27" ht="12.75">
      <c r="A6" s="361" t="s">
        <v>206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9260000</v>
      </c>
      <c r="F6" s="59">
        <f t="shared" si="1"/>
        <v>9260000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4630000</v>
      </c>
      <c r="Y6" s="59">
        <f t="shared" si="1"/>
        <v>-4630000</v>
      </c>
      <c r="Z6" s="61">
        <f>+IF(X6&lt;&gt;0,+(Y6/X6)*100,0)</f>
        <v>-100</v>
      </c>
      <c r="AA6" s="62">
        <f t="shared" si="1"/>
        <v>9260000</v>
      </c>
    </row>
    <row r="7" spans="1:27" ht="12.75">
      <c r="A7" s="291" t="s">
        <v>230</v>
      </c>
      <c r="B7" s="142"/>
      <c r="C7" s="60"/>
      <c r="D7" s="340"/>
      <c r="E7" s="60">
        <v>9260000</v>
      </c>
      <c r="F7" s="59">
        <v>9260000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4630000</v>
      </c>
      <c r="Y7" s="59">
        <v>-4630000</v>
      </c>
      <c r="Z7" s="61">
        <v>-100</v>
      </c>
      <c r="AA7" s="62">
        <v>9260000</v>
      </c>
    </row>
    <row r="8" spans="1:27" ht="12.75">
      <c r="A8" s="361" t="s">
        <v>207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6000000</v>
      </c>
      <c r="F8" s="59">
        <f t="shared" si="2"/>
        <v>6000000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3000000</v>
      </c>
      <c r="Y8" s="59">
        <f t="shared" si="2"/>
        <v>-3000000</v>
      </c>
      <c r="Z8" s="61">
        <f>+IF(X8&lt;&gt;0,+(Y8/X8)*100,0)</f>
        <v>-100</v>
      </c>
      <c r="AA8" s="62">
        <f>SUM(AA9:AA10)</f>
        <v>6000000</v>
      </c>
    </row>
    <row r="9" spans="1:27" ht="12.75">
      <c r="A9" s="291" t="s">
        <v>231</v>
      </c>
      <c r="B9" s="142"/>
      <c r="C9" s="60"/>
      <c r="D9" s="340"/>
      <c r="E9" s="60">
        <v>6000000</v>
      </c>
      <c r="F9" s="59">
        <v>6000000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3000000</v>
      </c>
      <c r="Y9" s="59">
        <v>-3000000</v>
      </c>
      <c r="Z9" s="61">
        <v>-100</v>
      </c>
      <c r="AA9" s="62">
        <v>6000000</v>
      </c>
    </row>
    <row r="10" spans="1:27" ht="12.75">
      <c r="A10" s="291" t="s">
        <v>232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208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233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209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234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2.75">
      <c r="A15" s="361" t="s">
        <v>210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235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236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237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212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8240000</v>
      </c>
      <c r="F22" s="345">
        <f t="shared" si="6"/>
        <v>8240000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4120000</v>
      </c>
      <c r="Y22" s="345">
        <f t="shared" si="6"/>
        <v>-4120000</v>
      </c>
      <c r="Z22" s="336">
        <f>+IF(X22&lt;&gt;0,+(Y22/X22)*100,0)</f>
        <v>-100</v>
      </c>
      <c r="AA22" s="350">
        <f>SUM(AA23:AA32)</f>
        <v>8240000</v>
      </c>
    </row>
    <row r="23" spans="1:27" ht="12.75">
      <c r="A23" s="361" t="s">
        <v>238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239</v>
      </c>
      <c r="B24" s="142"/>
      <c r="C24" s="60"/>
      <c r="D24" s="340"/>
      <c r="E24" s="60">
        <v>8240000</v>
      </c>
      <c r="F24" s="59">
        <v>8240000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4120000</v>
      </c>
      <c r="Y24" s="59">
        <v>-4120000</v>
      </c>
      <c r="Z24" s="61">
        <v>-100</v>
      </c>
      <c r="AA24" s="62">
        <v>8240000</v>
      </c>
    </row>
    <row r="25" spans="1:27" ht="12.75">
      <c r="A25" s="361" t="s">
        <v>240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241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242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243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244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245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246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247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247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214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214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248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249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250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251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252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253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254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255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256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257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257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258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258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218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218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266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23500000</v>
      </c>
      <c r="F60" s="264">
        <f t="shared" si="14"/>
        <v>23500000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11750000</v>
      </c>
      <c r="Y60" s="264">
        <f t="shared" si="14"/>
        <v>-11750000</v>
      </c>
      <c r="Z60" s="337">
        <f>+IF(X60&lt;&gt;0,+(Y60/X60)*100,0)</f>
        <v>-100</v>
      </c>
      <c r="AA60" s="232">
        <f>+AA57+AA54+AA51+AA40+AA37+AA34+AA22+AA5</f>
        <v>23500000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250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260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261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262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263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289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303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2019-01-31T13:33:52Z</dcterms:created>
  <dcterms:modified xsi:type="dcterms:W3CDTF">2019-01-31T13:33:56Z</dcterms:modified>
  <cp:category/>
  <cp:version/>
  <cp:contentType/>
  <cp:contentStatus/>
</cp:coreProperties>
</file>