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<sst xmlns="http://schemas.openxmlformats.org/spreadsheetml/2006/main" count="859" uniqueCount="304">
  <si>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Kwazulu-Natal: Ray Nkonyeni(KZN216)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</si>
  <si>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</si>
  <si>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</si>
  <si>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</si>
  <si>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</si>
  <si>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</si>
  <si>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</si>
  <si>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</si>
  <si>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</si>
  <si>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</si>
  <si>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</si>
  <si>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</si>
  <si>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</si>
  <si>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</si>
  <si>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</si>
  <si>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</si>
  <si>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</si>
  <si>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</si>
  <si>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</si>
  <si>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</si>
  <si>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</si>
  <si>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</si>
  <si>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</si>
  <si>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</si>
  <si>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</si>
  <si>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</si>
  <si>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</si>
  <si>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</si>
  <si>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</si>
  <si>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</si>
  <si>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</si>
  <si>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</si>
  <si>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</si>
  <si>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</si>
  <si>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</si>
  <si>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</si>
  <si>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</si>
  <si>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</si>
  <si>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</si>
  <si>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</si>
  <si>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</si>
  <si>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</si>
  <si>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</si>
  <si>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</si>
  <si>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</si>
  <si>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</si>
  <si>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</si>
  <si>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</si>
  <si>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</si>
  <si>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</si>
  <si>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</si>
  <si>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</si>
  <si>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</si>
  <si>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</si>
  <si>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</si>
  <si>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</si>
  <si>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</si>
  <si>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</si>
  <si>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</si>
  <si>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</si>
  <si>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</si>
  <si>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</si>
  <si>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</si>
  <si>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</si>
  <si>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</si>
  <si>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</si>
  <si>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</si>
  <si>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</si>
  <si>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</si>
  <si>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</si>
  <si>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Ray Nkonyeni(KZN216)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</si>
  <si>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</si>
  <si>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</si>
  <si>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</si>
  <si>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</si>
  <si>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</si>
  <si>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</si>
  <si>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</si>
  <si>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</si>
  <si>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</si>
  <si>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</si>
  <si>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</si>
  <si>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</si>
  <si>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</si>
  <si>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</si>
  <si>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</si>
  <si>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</si>
  <si>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</si>
  <si>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</si>
  <si>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</si>
  <si>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</si>
  <si>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</si>
  <si>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</si>
  <si>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</si>
  <si>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</si>
  <si>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</si>
  <si>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</si>
  <si>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</si>
  <si>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</si>
  <si>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</si>
  <si>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Ray Nkonyeni(KZN216)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</si>
  <si>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</si>
  <si>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</si>
  <si>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</si>
  <si>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</si>
  <si>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</si>
  <si>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</si>
  <si>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</si>
  <si>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</si>
  <si>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</si>
  <si>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</si>
  <si>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</si>
  <si>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</si>
  <si>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</si>
  <si>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</si>
  <si>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</si>
  <si>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</si>
  <si>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</si>
  <si>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</si>
  <si>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</si>
  <si>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</si>
  <si>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</si>
  <si>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</si>
  <si>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</si>
  <si>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</si>
  <si>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</si>
  <si>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</si>
  <si>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</si>
  <si>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</si>
  <si>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Ray Nkonyeni(KZN216)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</si>
  <si>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</si>
  <si>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</si>
  <si>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</si>
  <si>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</si>
  <si>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</si>
  <si>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</si>
  <si>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</si>
  <si>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</si>
  <si>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</si>
  <si>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</si>
  <si>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Ray Nkonyeni(KZN216)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</si>
  <si>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</si>
  <si>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</si>
  <si>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</si>
  <si>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</si>
  <si>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</si>
  <si>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</si>
  <si>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</si>
  <si>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</si>
  <si>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</si>
  <si>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</si>
  <si>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</si>
  <si>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</si>
  <si>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</si>
  <si>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</si>
  <si>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</si>
  <si>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</si>
  <si>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</si>
  <si>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</si>
  <si>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</si>
  <si>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</si>
  <si>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</si>
  <si>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</si>
  <si>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</si>
  <si>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</si>
  <si>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</si>
  <si>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</si>
  <si>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</si>
  <si>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</si>
  <si>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</si>
  <si>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</si>
  <si>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</si>
  <si>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</si>
  <si>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</si>
  <si>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Ray Nkonyeni(KZN216)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</si>
  <si>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</si>
  <si>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</si>
  <si>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</si>
  <si>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</si>
  <si>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</si>
  <si>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</si>
  <si>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</si>
  <si>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</si>
  <si>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</si>
  <si>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</si>
  <si>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</si>
  <si>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</si>
  <si>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</si>
  <si>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</si>
  <si>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</si>
  <si>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</si>
  <si>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</si>
  <si>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</si>
  <si>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</si>
  <si>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</si>
  <si>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</si>
  <si>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</si>
  <si>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</si>
  <si>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</si>
  <si>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</si>
  <si>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</si>
  <si>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</si>
  <si>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Ray Nkonyeni(KZN216)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</si>
  <si>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</si>
  <si>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</si>
  <si>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</si>
  <si>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</si>
  <si>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</si>
  <si>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</si>
  <si>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</si>
  <si>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</si>
  <si>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</si>
  <si>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</si>
  <si>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</si>
  <si>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</si>
  <si>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</si>
  <si>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</si>
  <si>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</si>
  <si>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</si>
  <si>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</si>
  <si>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</si>
  <si>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</si>
  <si>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</si>
  <si>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</si>
  <si>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</si>
  <si>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</si>
  <si>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</si>
  <si>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</si>
  <si>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Ray Nkonyeni(KZN216)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</si>
  <si>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</si>
  <si>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</si>
  <si>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</si>
  <si>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</si>
  <si>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</si>
  <si>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</si>
  <si>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</si>
  <si>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</si>
  <si>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</si>
  <si>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</si>
  <si>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</si>
  <si>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</si>
  <si>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</si>
  <si>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</si>
  <si>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</si>
  <si>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</si>
  <si>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</si>
  <si>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</si>
  <si>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</si>
  <si>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</si>
  <si>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</si>
  <si>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</si>
  <si>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</si>
  <si>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</si>
  <si>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</si>
  <si>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</si>
  <si>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</si>
  <si>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</si>
  <si>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</si>
  <si>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</si>
  <si>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</si>
  <si>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</si>
  <si>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</si>
  <si>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</si>
  <si>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</si>
  <si>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Ray Nkonyeni(KZN216)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</si>
  <si>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</si>
  <si>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</si>
  <si>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Kwazulu-Natal: Ray Nkonyeni(KZN216)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</si>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</sst>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385725578</v>
      </c>
      <c r="C5" s="19">
        <v>0</v>
      </c>
      <c r="D5" s="59">
        <v>404756992</v>
      </c>
      <c r="E5" s="60">
        <v>404756992</v>
      </c>
      <c r="F5" s="60">
        <v>36927095</v>
      </c>
      <c r="G5" s="60">
        <v>82932906</v>
      </c>
      <c r="H5" s="60">
        <v>36928903</v>
      </c>
      <c r="I5" s="60">
        <v>156788904</v>
      </c>
      <c r="J5" s="60">
        <v>39044931</v>
      </c>
      <c r="K5" s="60">
        <v>195835005</v>
      </c>
      <c r="L5" s="60">
        <v>37278148</v>
      </c>
      <c r="M5" s="60">
        <v>272158084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428946988</v>
      </c>
      <c r="W5" s="60">
        <v>202378500</v>
      </c>
      <c r="X5" s="60">
        <v>226568488</v>
      </c>
      <c r="Y5" s="61">
        <v>111.95</v>
      </c>
      <c r="Z5" s="62">
        <v>404756992</v>
      </c>
    </row>
    <row r="6" spans="1:26" ht="12.75">
      <c r="A6" s="58" t="s">
        <v>32</v>
      </c>
      <c r="B6" s="19">
        <v>158139890</v>
      </c>
      <c r="C6" s="19">
        <v>0</v>
      </c>
      <c r="D6" s="59">
        <v>187051867</v>
      </c>
      <c r="E6" s="60">
        <v>187051867</v>
      </c>
      <c r="F6" s="60">
        <v>14349666</v>
      </c>
      <c r="G6" s="60">
        <v>21100222</v>
      </c>
      <c r="H6" s="60">
        <v>16937110</v>
      </c>
      <c r="I6" s="60">
        <v>52386998</v>
      </c>
      <c r="J6" s="60">
        <v>15226781</v>
      </c>
      <c r="K6" s="60">
        <v>14566818</v>
      </c>
      <c r="L6" s="60">
        <v>13899239</v>
      </c>
      <c r="M6" s="60">
        <v>43692838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96079836</v>
      </c>
      <c r="W6" s="60">
        <v>93525996</v>
      </c>
      <c r="X6" s="60">
        <v>2553840</v>
      </c>
      <c r="Y6" s="61">
        <v>2.73</v>
      </c>
      <c r="Z6" s="62">
        <v>187051867</v>
      </c>
    </row>
    <row r="7" spans="1:26" ht="12.75">
      <c r="A7" s="58" t="s">
        <v>33</v>
      </c>
      <c r="B7" s="19">
        <v>3838229</v>
      </c>
      <c r="C7" s="19">
        <v>0</v>
      </c>
      <c r="D7" s="59">
        <v>4500000</v>
      </c>
      <c r="E7" s="60">
        <v>4500000</v>
      </c>
      <c r="F7" s="60">
        <v>-14847852</v>
      </c>
      <c r="G7" s="60">
        <v>747852</v>
      </c>
      <c r="H7" s="60">
        <v>10000000</v>
      </c>
      <c r="I7" s="60">
        <v>-4100000</v>
      </c>
      <c r="J7" s="60">
        <v>0</v>
      </c>
      <c r="K7" s="60">
        <v>15737481</v>
      </c>
      <c r="L7" s="60">
        <v>372567</v>
      </c>
      <c r="M7" s="60">
        <v>16110048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12010048</v>
      </c>
      <c r="W7" s="60">
        <v>2250000</v>
      </c>
      <c r="X7" s="60">
        <v>9760048</v>
      </c>
      <c r="Y7" s="61">
        <v>433.78</v>
      </c>
      <c r="Z7" s="62">
        <v>4500000</v>
      </c>
    </row>
    <row r="8" spans="1:26" ht="12.75">
      <c r="A8" s="58" t="s">
        <v>34</v>
      </c>
      <c r="B8" s="19">
        <v>262101910</v>
      </c>
      <c r="C8" s="19">
        <v>0</v>
      </c>
      <c r="D8" s="59">
        <v>232938000</v>
      </c>
      <c r="E8" s="60">
        <v>232938000</v>
      </c>
      <c r="F8" s="60">
        <v>82072861</v>
      </c>
      <c r="G8" s="60">
        <v>4616000</v>
      </c>
      <c r="H8" s="60">
        <v>10933913</v>
      </c>
      <c r="I8" s="60">
        <v>97622774</v>
      </c>
      <c r="J8" s="60">
        <v>0</v>
      </c>
      <c r="K8" s="60">
        <v>3784465</v>
      </c>
      <c r="L8" s="60">
        <v>61775000</v>
      </c>
      <c r="M8" s="60">
        <v>65559465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163182239</v>
      </c>
      <c r="W8" s="60">
        <v>116469000</v>
      </c>
      <c r="X8" s="60">
        <v>46713239</v>
      </c>
      <c r="Y8" s="61">
        <v>40.11</v>
      </c>
      <c r="Z8" s="62">
        <v>232938000</v>
      </c>
    </row>
    <row r="9" spans="1:26" ht="12.75">
      <c r="A9" s="58" t="s">
        <v>35</v>
      </c>
      <c r="B9" s="19">
        <v>65748427</v>
      </c>
      <c r="C9" s="19">
        <v>0</v>
      </c>
      <c r="D9" s="59">
        <v>158253677</v>
      </c>
      <c r="E9" s="60">
        <v>158253677</v>
      </c>
      <c r="F9" s="60">
        <v>18652495</v>
      </c>
      <c r="G9" s="60">
        <v>3129141</v>
      </c>
      <c r="H9" s="60">
        <v>2060409</v>
      </c>
      <c r="I9" s="60">
        <v>23842045</v>
      </c>
      <c r="J9" s="60">
        <v>3353633</v>
      </c>
      <c r="K9" s="60">
        <v>9692216</v>
      </c>
      <c r="L9" s="60">
        <v>2664552</v>
      </c>
      <c r="M9" s="60">
        <v>15710401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39552446</v>
      </c>
      <c r="W9" s="60">
        <v>79126992</v>
      </c>
      <c r="X9" s="60">
        <v>-39574546</v>
      </c>
      <c r="Y9" s="61">
        <v>-50.01</v>
      </c>
      <c r="Z9" s="62">
        <v>158253677</v>
      </c>
    </row>
    <row r="10" spans="1:26" ht="22.5">
      <c r="A10" s="63" t="s">
        <v>279</v>
      </c>
      <c r="B10" s="64">
        <f>SUM(B5:B9)</f>
        <v>875554034</v>
      </c>
      <c r="C10" s="64">
        <f>SUM(C5:C9)</f>
        <v>0</v>
      </c>
      <c r="D10" s="65">
        <f aca="true" t="shared" si="0" ref="D10:Z10">SUM(D5:D9)</f>
        <v>987500536</v>
      </c>
      <c r="E10" s="66">
        <f t="shared" si="0"/>
        <v>987500536</v>
      </c>
      <c r="F10" s="66">
        <f t="shared" si="0"/>
        <v>137154265</v>
      </c>
      <c r="G10" s="66">
        <f t="shared" si="0"/>
        <v>112526121</v>
      </c>
      <c r="H10" s="66">
        <f t="shared" si="0"/>
        <v>76860335</v>
      </c>
      <c r="I10" s="66">
        <f t="shared" si="0"/>
        <v>326540721</v>
      </c>
      <c r="J10" s="66">
        <f t="shared" si="0"/>
        <v>57625345</v>
      </c>
      <c r="K10" s="66">
        <f t="shared" si="0"/>
        <v>239615985</v>
      </c>
      <c r="L10" s="66">
        <f t="shared" si="0"/>
        <v>115989506</v>
      </c>
      <c r="M10" s="66">
        <f t="shared" si="0"/>
        <v>413230836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739771557</v>
      </c>
      <c r="W10" s="66">
        <f t="shared" si="0"/>
        <v>493750488</v>
      </c>
      <c r="X10" s="66">
        <f t="shared" si="0"/>
        <v>246021069</v>
      </c>
      <c r="Y10" s="67">
        <f>+IF(W10&lt;&gt;0,(X10/W10)*100,0)</f>
        <v>49.827002702628214</v>
      </c>
      <c r="Z10" s="68">
        <f t="shared" si="0"/>
        <v>987500536</v>
      </c>
    </row>
    <row r="11" spans="1:26" ht="12.75">
      <c r="A11" s="58" t="s">
        <v>37</v>
      </c>
      <c r="B11" s="19">
        <v>356703992</v>
      </c>
      <c r="C11" s="19">
        <v>0</v>
      </c>
      <c r="D11" s="59">
        <v>366621220</v>
      </c>
      <c r="E11" s="60">
        <v>366621220</v>
      </c>
      <c r="F11" s="60">
        <v>0</v>
      </c>
      <c r="G11" s="60">
        <v>28494939</v>
      </c>
      <c r="H11" s="60">
        <v>1736470</v>
      </c>
      <c r="I11" s="60">
        <v>30231409</v>
      </c>
      <c r="J11" s="60">
        <v>92405084</v>
      </c>
      <c r="K11" s="60">
        <v>2055040</v>
      </c>
      <c r="L11" s="60">
        <v>28315798</v>
      </c>
      <c r="M11" s="60">
        <v>122775922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153007331</v>
      </c>
      <c r="W11" s="60">
        <v>183310500</v>
      </c>
      <c r="X11" s="60">
        <v>-30303169</v>
      </c>
      <c r="Y11" s="61">
        <v>-16.53</v>
      </c>
      <c r="Z11" s="62">
        <v>366621220</v>
      </c>
    </row>
    <row r="12" spans="1:26" ht="12.75">
      <c r="A12" s="58" t="s">
        <v>38</v>
      </c>
      <c r="B12" s="19">
        <v>25954038</v>
      </c>
      <c r="C12" s="19">
        <v>0</v>
      </c>
      <c r="D12" s="59">
        <v>30943096</v>
      </c>
      <c r="E12" s="60">
        <v>30943096</v>
      </c>
      <c r="F12" s="60">
        <v>160924</v>
      </c>
      <c r="G12" s="60">
        <v>4389793</v>
      </c>
      <c r="H12" s="60">
        <v>132824</v>
      </c>
      <c r="I12" s="60">
        <v>4683541</v>
      </c>
      <c r="J12" s="60">
        <v>2294953</v>
      </c>
      <c r="K12" s="60">
        <v>4508026</v>
      </c>
      <c r="L12" s="60">
        <v>140782</v>
      </c>
      <c r="M12" s="60">
        <v>6943761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11627302</v>
      </c>
      <c r="W12" s="60">
        <v>15471498</v>
      </c>
      <c r="X12" s="60">
        <v>-3844196</v>
      </c>
      <c r="Y12" s="61">
        <v>-24.85</v>
      </c>
      <c r="Z12" s="62">
        <v>30943096</v>
      </c>
    </row>
    <row r="13" spans="1:26" ht="12.75">
      <c r="A13" s="58" t="s">
        <v>280</v>
      </c>
      <c r="B13" s="19">
        <v>89195661</v>
      </c>
      <c r="C13" s="19">
        <v>0</v>
      </c>
      <c r="D13" s="59">
        <v>63800000</v>
      </c>
      <c r="E13" s="60">
        <v>63800000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31899996</v>
      </c>
      <c r="X13" s="60">
        <v>-31899996</v>
      </c>
      <c r="Y13" s="61">
        <v>-100</v>
      </c>
      <c r="Z13" s="62">
        <v>63800000</v>
      </c>
    </row>
    <row r="14" spans="1:26" ht="12.75">
      <c r="A14" s="58" t="s">
        <v>40</v>
      </c>
      <c r="B14" s="19">
        <v>14707893</v>
      </c>
      <c r="C14" s="19">
        <v>0</v>
      </c>
      <c r="D14" s="59">
        <v>3400000</v>
      </c>
      <c r="E14" s="60">
        <v>3400000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1156907</v>
      </c>
      <c r="L14" s="60">
        <v>0</v>
      </c>
      <c r="M14" s="60">
        <v>1156907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1156907</v>
      </c>
      <c r="W14" s="60">
        <v>1699998</v>
      </c>
      <c r="X14" s="60">
        <v>-543091</v>
      </c>
      <c r="Y14" s="61">
        <v>-31.95</v>
      </c>
      <c r="Z14" s="62">
        <v>3400000</v>
      </c>
    </row>
    <row r="15" spans="1:26" ht="12.75">
      <c r="A15" s="58" t="s">
        <v>41</v>
      </c>
      <c r="B15" s="19">
        <v>87168139</v>
      </c>
      <c r="C15" s="19">
        <v>0</v>
      </c>
      <c r="D15" s="59">
        <v>91898955</v>
      </c>
      <c r="E15" s="60">
        <v>91898955</v>
      </c>
      <c r="F15" s="60">
        <v>167995</v>
      </c>
      <c r="G15" s="60">
        <v>10933894</v>
      </c>
      <c r="H15" s="60">
        <v>11175797</v>
      </c>
      <c r="I15" s="60">
        <v>22277686</v>
      </c>
      <c r="J15" s="60">
        <v>6705978</v>
      </c>
      <c r="K15" s="60">
        <v>7687907</v>
      </c>
      <c r="L15" s="60">
        <v>6959844</v>
      </c>
      <c r="M15" s="60">
        <v>21353729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43631415</v>
      </c>
      <c r="W15" s="60">
        <v>45949500</v>
      </c>
      <c r="X15" s="60">
        <v>-2318085</v>
      </c>
      <c r="Y15" s="61">
        <v>-5.04</v>
      </c>
      <c r="Z15" s="62">
        <v>91898955</v>
      </c>
    </row>
    <row r="16" spans="1:26" ht="12.75">
      <c r="A16" s="69" t="s">
        <v>42</v>
      </c>
      <c r="B16" s="19">
        <v>5003928</v>
      </c>
      <c r="C16" s="19">
        <v>0</v>
      </c>
      <c r="D16" s="59">
        <v>5902870</v>
      </c>
      <c r="E16" s="60">
        <v>5902870</v>
      </c>
      <c r="F16" s="60">
        <v>305030</v>
      </c>
      <c r="G16" s="60">
        <v>475510</v>
      </c>
      <c r="H16" s="60">
        <v>344596</v>
      </c>
      <c r="I16" s="60">
        <v>1125136</v>
      </c>
      <c r="J16" s="60">
        <v>448436</v>
      </c>
      <c r="K16" s="60">
        <v>607467</v>
      </c>
      <c r="L16" s="60">
        <v>612370</v>
      </c>
      <c r="M16" s="60">
        <v>1668273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2793409</v>
      </c>
      <c r="W16" s="60">
        <v>2951500</v>
      </c>
      <c r="X16" s="60">
        <v>-158091</v>
      </c>
      <c r="Y16" s="61">
        <v>-5.36</v>
      </c>
      <c r="Z16" s="62">
        <v>5902870</v>
      </c>
    </row>
    <row r="17" spans="1:26" ht="12.75">
      <c r="A17" s="58" t="s">
        <v>43</v>
      </c>
      <c r="B17" s="19">
        <v>349270551</v>
      </c>
      <c r="C17" s="19">
        <v>0</v>
      </c>
      <c r="D17" s="59">
        <v>382797220</v>
      </c>
      <c r="E17" s="60">
        <v>382797220</v>
      </c>
      <c r="F17" s="60">
        <v>13393526</v>
      </c>
      <c r="G17" s="60">
        <v>16195103</v>
      </c>
      <c r="H17" s="60">
        <v>30608837</v>
      </c>
      <c r="I17" s="60">
        <v>60197466</v>
      </c>
      <c r="J17" s="60">
        <v>25941871</v>
      </c>
      <c r="K17" s="60">
        <v>29959710</v>
      </c>
      <c r="L17" s="60">
        <v>23253846</v>
      </c>
      <c r="M17" s="60">
        <v>79155427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139352893</v>
      </c>
      <c r="W17" s="60">
        <v>197729496</v>
      </c>
      <c r="X17" s="60">
        <v>-58376603</v>
      </c>
      <c r="Y17" s="61">
        <v>-29.52</v>
      </c>
      <c r="Z17" s="62">
        <v>382797220</v>
      </c>
    </row>
    <row r="18" spans="1:26" ht="12.75">
      <c r="A18" s="70" t="s">
        <v>44</v>
      </c>
      <c r="B18" s="71">
        <f>SUM(B11:B17)</f>
        <v>928004202</v>
      </c>
      <c r="C18" s="71">
        <f>SUM(C11:C17)</f>
        <v>0</v>
      </c>
      <c r="D18" s="72">
        <f aca="true" t="shared" si="1" ref="D18:Z18">SUM(D11:D17)</f>
        <v>945363361</v>
      </c>
      <c r="E18" s="73">
        <f t="shared" si="1"/>
        <v>945363361</v>
      </c>
      <c r="F18" s="73">
        <f t="shared" si="1"/>
        <v>14027475</v>
      </c>
      <c r="G18" s="73">
        <f t="shared" si="1"/>
        <v>60489239</v>
      </c>
      <c r="H18" s="73">
        <f t="shared" si="1"/>
        <v>43998524</v>
      </c>
      <c r="I18" s="73">
        <f t="shared" si="1"/>
        <v>118515238</v>
      </c>
      <c r="J18" s="73">
        <f t="shared" si="1"/>
        <v>127796322</v>
      </c>
      <c r="K18" s="73">
        <f t="shared" si="1"/>
        <v>45975057</v>
      </c>
      <c r="L18" s="73">
        <f t="shared" si="1"/>
        <v>59282640</v>
      </c>
      <c r="M18" s="73">
        <f t="shared" si="1"/>
        <v>233054019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351569257</v>
      </c>
      <c r="W18" s="73">
        <f t="shared" si="1"/>
        <v>479012488</v>
      </c>
      <c r="X18" s="73">
        <f t="shared" si="1"/>
        <v>-127443231</v>
      </c>
      <c r="Y18" s="67">
        <f>+IF(W18&lt;&gt;0,(X18/W18)*100,0)</f>
        <v>-26.605408876104292</v>
      </c>
      <c r="Z18" s="74">
        <f t="shared" si="1"/>
        <v>945363361</v>
      </c>
    </row>
    <row r="19" spans="1:26" ht="12.75">
      <c r="A19" s="70" t="s">
        <v>45</v>
      </c>
      <c r="B19" s="75">
        <f>+B10-B18</f>
        <v>-52450168</v>
      </c>
      <c r="C19" s="75">
        <f>+C10-C18</f>
        <v>0</v>
      </c>
      <c r="D19" s="76">
        <f aca="true" t="shared" si="2" ref="D19:Z19">+D10-D18</f>
        <v>42137175</v>
      </c>
      <c r="E19" s="77">
        <f t="shared" si="2"/>
        <v>42137175</v>
      </c>
      <c r="F19" s="77">
        <f t="shared" si="2"/>
        <v>123126790</v>
      </c>
      <c r="G19" s="77">
        <f t="shared" si="2"/>
        <v>52036882</v>
      </c>
      <c r="H19" s="77">
        <f t="shared" si="2"/>
        <v>32861811</v>
      </c>
      <c r="I19" s="77">
        <f t="shared" si="2"/>
        <v>208025483</v>
      </c>
      <c r="J19" s="77">
        <f t="shared" si="2"/>
        <v>-70170977</v>
      </c>
      <c r="K19" s="77">
        <f t="shared" si="2"/>
        <v>193640928</v>
      </c>
      <c r="L19" s="77">
        <f t="shared" si="2"/>
        <v>56706866</v>
      </c>
      <c r="M19" s="77">
        <f t="shared" si="2"/>
        <v>180176817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388202300</v>
      </c>
      <c r="W19" s="77">
        <f>IF(E10=E18,0,W10-W18)</f>
        <v>14738000</v>
      </c>
      <c r="X19" s="77">
        <f t="shared" si="2"/>
        <v>373464300</v>
      </c>
      <c r="Y19" s="78">
        <f>+IF(W19&lt;&gt;0,(X19/W19)*100,0)</f>
        <v>2534.0229339123352</v>
      </c>
      <c r="Z19" s="79">
        <f t="shared" si="2"/>
        <v>42137175</v>
      </c>
    </row>
    <row r="20" spans="1:26" ht="12.75">
      <c r="A20" s="58" t="s">
        <v>46</v>
      </c>
      <c r="B20" s="19">
        <v>63484137</v>
      </c>
      <c r="C20" s="19">
        <v>0</v>
      </c>
      <c r="D20" s="59">
        <v>182163000</v>
      </c>
      <c r="E20" s="60">
        <v>182163000</v>
      </c>
      <c r="F20" s="60">
        <v>32005001</v>
      </c>
      <c r="G20" s="60">
        <v>9298190</v>
      </c>
      <c r="H20" s="60">
        <v>1479489</v>
      </c>
      <c r="I20" s="60">
        <v>42782680</v>
      </c>
      <c r="J20" s="60">
        <v>13403990</v>
      </c>
      <c r="K20" s="60">
        <v>20678427</v>
      </c>
      <c r="L20" s="60">
        <v>3412423</v>
      </c>
      <c r="M20" s="60">
        <v>37494840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80277520</v>
      </c>
      <c r="W20" s="60">
        <v>91081500</v>
      </c>
      <c r="X20" s="60">
        <v>-10803980</v>
      </c>
      <c r="Y20" s="61">
        <v>-11.86</v>
      </c>
      <c r="Z20" s="62">
        <v>182163000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11033969</v>
      </c>
      <c r="C22" s="86">
        <f>SUM(C19:C21)</f>
        <v>0</v>
      </c>
      <c r="D22" s="87">
        <f aca="true" t="shared" si="3" ref="D22:Z22">SUM(D19:D21)</f>
        <v>224300175</v>
      </c>
      <c r="E22" s="88">
        <f t="shared" si="3"/>
        <v>224300175</v>
      </c>
      <c r="F22" s="88">
        <f t="shared" si="3"/>
        <v>155131791</v>
      </c>
      <c r="G22" s="88">
        <f t="shared" si="3"/>
        <v>61335072</v>
      </c>
      <c r="H22" s="88">
        <f t="shared" si="3"/>
        <v>34341300</v>
      </c>
      <c r="I22" s="88">
        <f t="shared" si="3"/>
        <v>250808163</v>
      </c>
      <c r="J22" s="88">
        <f t="shared" si="3"/>
        <v>-56766987</v>
      </c>
      <c r="K22" s="88">
        <f t="shared" si="3"/>
        <v>214319355</v>
      </c>
      <c r="L22" s="88">
        <f t="shared" si="3"/>
        <v>60119289</v>
      </c>
      <c r="M22" s="88">
        <f t="shared" si="3"/>
        <v>217671657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468479820</v>
      </c>
      <c r="W22" s="88">
        <f t="shared" si="3"/>
        <v>105819500</v>
      </c>
      <c r="X22" s="88">
        <f t="shared" si="3"/>
        <v>362660320</v>
      </c>
      <c r="Y22" s="89">
        <f>+IF(W22&lt;&gt;0,(X22/W22)*100,0)</f>
        <v>342.71596444889644</v>
      </c>
      <c r="Z22" s="90">
        <f t="shared" si="3"/>
        <v>224300175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11033969</v>
      </c>
      <c r="C24" s="75">
        <f>SUM(C22:C23)</f>
        <v>0</v>
      </c>
      <c r="D24" s="76">
        <f aca="true" t="shared" si="4" ref="D24:Z24">SUM(D22:D23)</f>
        <v>224300175</v>
      </c>
      <c r="E24" s="77">
        <f t="shared" si="4"/>
        <v>224300175</v>
      </c>
      <c r="F24" s="77">
        <f t="shared" si="4"/>
        <v>155131791</v>
      </c>
      <c r="G24" s="77">
        <f t="shared" si="4"/>
        <v>61335072</v>
      </c>
      <c r="H24" s="77">
        <f t="shared" si="4"/>
        <v>34341300</v>
      </c>
      <c r="I24" s="77">
        <f t="shared" si="4"/>
        <v>250808163</v>
      </c>
      <c r="J24" s="77">
        <f t="shared" si="4"/>
        <v>-56766987</v>
      </c>
      <c r="K24" s="77">
        <f t="shared" si="4"/>
        <v>214319355</v>
      </c>
      <c r="L24" s="77">
        <f t="shared" si="4"/>
        <v>60119289</v>
      </c>
      <c r="M24" s="77">
        <f t="shared" si="4"/>
        <v>217671657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468479820</v>
      </c>
      <c r="W24" s="77">
        <f t="shared" si="4"/>
        <v>105819500</v>
      </c>
      <c r="X24" s="77">
        <f t="shared" si="4"/>
        <v>362660320</v>
      </c>
      <c r="Y24" s="78">
        <f>+IF(W24&lt;&gt;0,(X24/W24)*100,0)</f>
        <v>342.71596444889644</v>
      </c>
      <c r="Z24" s="79">
        <f t="shared" si="4"/>
        <v>224300175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189565489</v>
      </c>
      <c r="C27" s="22">
        <v>0</v>
      </c>
      <c r="D27" s="99">
        <v>223130754</v>
      </c>
      <c r="E27" s="100">
        <v>223130754</v>
      </c>
      <c r="F27" s="100">
        <v>10465977</v>
      </c>
      <c r="G27" s="100">
        <v>10156327</v>
      </c>
      <c r="H27" s="100">
        <v>4170697</v>
      </c>
      <c r="I27" s="100">
        <v>24793001</v>
      </c>
      <c r="J27" s="100">
        <v>8592524</v>
      </c>
      <c r="K27" s="100">
        <v>29022248</v>
      </c>
      <c r="L27" s="100">
        <v>12187858</v>
      </c>
      <c r="M27" s="100">
        <v>49802630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74595631</v>
      </c>
      <c r="W27" s="100">
        <v>111565377</v>
      </c>
      <c r="X27" s="100">
        <v>-36969746</v>
      </c>
      <c r="Y27" s="101">
        <v>-33.14</v>
      </c>
      <c r="Z27" s="102">
        <v>223130754</v>
      </c>
    </row>
    <row r="28" spans="1:26" ht="12.75">
      <c r="A28" s="103" t="s">
        <v>46</v>
      </c>
      <c r="B28" s="19">
        <v>146936044</v>
      </c>
      <c r="C28" s="19">
        <v>0</v>
      </c>
      <c r="D28" s="59">
        <v>182163150</v>
      </c>
      <c r="E28" s="60">
        <v>182163150</v>
      </c>
      <c r="F28" s="60">
        <v>10465977</v>
      </c>
      <c r="G28" s="60">
        <v>10156327</v>
      </c>
      <c r="H28" s="60">
        <v>3977713</v>
      </c>
      <c r="I28" s="60">
        <v>24600017</v>
      </c>
      <c r="J28" s="60">
        <v>8115957</v>
      </c>
      <c r="K28" s="60">
        <v>22517258</v>
      </c>
      <c r="L28" s="60">
        <v>11973539</v>
      </c>
      <c r="M28" s="60">
        <v>42606754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67206771</v>
      </c>
      <c r="W28" s="60">
        <v>91081575</v>
      </c>
      <c r="X28" s="60">
        <v>-23874804</v>
      </c>
      <c r="Y28" s="61">
        <v>-26.21</v>
      </c>
      <c r="Z28" s="62">
        <v>182163150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5626033</v>
      </c>
      <c r="L29" s="60">
        <v>0</v>
      </c>
      <c r="M29" s="60">
        <v>5626033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5626033</v>
      </c>
      <c r="W29" s="60"/>
      <c r="X29" s="60">
        <v>5626033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42629445</v>
      </c>
      <c r="C31" s="19">
        <v>0</v>
      </c>
      <c r="D31" s="59">
        <v>40967604</v>
      </c>
      <c r="E31" s="60">
        <v>40967604</v>
      </c>
      <c r="F31" s="60">
        <v>0</v>
      </c>
      <c r="G31" s="60">
        <v>0</v>
      </c>
      <c r="H31" s="60">
        <v>192984</v>
      </c>
      <c r="I31" s="60">
        <v>192984</v>
      </c>
      <c r="J31" s="60">
        <v>476566</v>
      </c>
      <c r="K31" s="60">
        <v>878956</v>
      </c>
      <c r="L31" s="60">
        <v>214319</v>
      </c>
      <c r="M31" s="60">
        <v>1569841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1762825</v>
      </c>
      <c r="W31" s="60">
        <v>20483802</v>
      </c>
      <c r="X31" s="60">
        <v>-18720977</v>
      </c>
      <c r="Y31" s="61">
        <v>-91.39</v>
      </c>
      <c r="Z31" s="62">
        <v>40967604</v>
      </c>
    </row>
    <row r="32" spans="1:26" ht="12.75">
      <c r="A32" s="70" t="s">
        <v>54</v>
      </c>
      <c r="B32" s="22">
        <f>SUM(B28:B31)</f>
        <v>189565489</v>
      </c>
      <c r="C32" s="22">
        <f>SUM(C28:C31)</f>
        <v>0</v>
      </c>
      <c r="D32" s="99">
        <f aca="true" t="shared" si="5" ref="D32:Z32">SUM(D28:D31)</f>
        <v>223130754</v>
      </c>
      <c r="E32" s="100">
        <f t="shared" si="5"/>
        <v>223130754</v>
      </c>
      <c r="F32" s="100">
        <f t="shared" si="5"/>
        <v>10465977</v>
      </c>
      <c r="G32" s="100">
        <f t="shared" si="5"/>
        <v>10156327</v>
      </c>
      <c r="H32" s="100">
        <f t="shared" si="5"/>
        <v>4170697</v>
      </c>
      <c r="I32" s="100">
        <f t="shared" si="5"/>
        <v>24793001</v>
      </c>
      <c r="J32" s="100">
        <f t="shared" si="5"/>
        <v>8592523</v>
      </c>
      <c r="K32" s="100">
        <f t="shared" si="5"/>
        <v>29022247</v>
      </c>
      <c r="L32" s="100">
        <f t="shared" si="5"/>
        <v>12187858</v>
      </c>
      <c r="M32" s="100">
        <f t="shared" si="5"/>
        <v>49802628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74595629</v>
      </c>
      <c r="W32" s="100">
        <f t="shared" si="5"/>
        <v>111565377</v>
      </c>
      <c r="X32" s="100">
        <f t="shared" si="5"/>
        <v>-36969748</v>
      </c>
      <c r="Y32" s="101">
        <f>+IF(W32&lt;&gt;0,(X32/W32)*100,0)</f>
        <v>-33.137294915428825</v>
      </c>
      <c r="Z32" s="102">
        <f t="shared" si="5"/>
        <v>223130754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389065052</v>
      </c>
      <c r="C35" s="19">
        <v>0</v>
      </c>
      <c r="D35" s="59">
        <v>560055665</v>
      </c>
      <c r="E35" s="60">
        <v>560055665</v>
      </c>
      <c r="F35" s="60">
        <v>285934915</v>
      </c>
      <c r="G35" s="60">
        <v>470888156</v>
      </c>
      <c r="H35" s="60">
        <v>484623355</v>
      </c>
      <c r="I35" s="60">
        <v>484623355</v>
      </c>
      <c r="J35" s="60">
        <v>488156786</v>
      </c>
      <c r="K35" s="60">
        <v>352573662</v>
      </c>
      <c r="L35" s="60">
        <v>506193141</v>
      </c>
      <c r="M35" s="60">
        <v>506193141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506193141</v>
      </c>
      <c r="W35" s="60">
        <v>280027833</v>
      </c>
      <c r="X35" s="60">
        <v>226165308</v>
      </c>
      <c r="Y35" s="61">
        <v>80.77</v>
      </c>
      <c r="Z35" s="62">
        <v>560055665</v>
      </c>
    </row>
    <row r="36" spans="1:26" ht="12.75">
      <c r="A36" s="58" t="s">
        <v>57</v>
      </c>
      <c r="B36" s="19">
        <v>1666278942</v>
      </c>
      <c r="C36" s="19">
        <v>0</v>
      </c>
      <c r="D36" s="59">
        <v>1640472434</v>
      </c>
      <c r="E36" s="60">
        <v>1640472434</v>
      </c>
      <c r="F36" s="60">
        <v>1619074680</v>
      </c>
      <c r="G36" s="60">
        <v>1696647918</v>
      </c>
      <c r="H36" s="60">
        <v>1696961850</v>
      </c>
      <c r="I36" s="60">
        <v>1696961850</v>
      </c>
      <c r="J36" s="60">
        <v>1707326484</v>
      </c>
      <c r="K36" s="60">
        <v>1818725726</v>
      </c>
      <c r="L36" s="60">
        <v>1746901168</v>
      </c>
      <c r="M36" s="60">
        <v>1746901168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1746901168</v>
      </c>
      <c r="W36" s="60">
        <v>820236217</v>
      </c>
      <c r="X36" s="60">
        <v>926664951</v>
      </c>
      <c r="Y36" s="61">
        <v>112.98</v>
      </c>
      <c r="Z36" s="62">
        <v>1640472434</v>
      </c>
    </row>
    <row r="37" spans="1:26" ht="12.75">
      <c r="A37" s="58" t="s">
        <v>58</v>
      </c>
      <c r="B37" s="19">
        <v>264417674</v>
      </c>
      <c r="C37" s="19">
        <v>0</v>
      </c>
      <c r="D37" s="59">
        <v>359439442</v>
      </c>
      <c r="E37" s="60">
        <v>359439442</v>
      </c>
      <c r="F37" s="60">
        <v>155973126</v>
      </c>
      <c r="G37" s="60">
        <v>33326914</v>
      </c>
      <c r="H37" s="60">
        <v>87116731</v>
      </c>
      <c r="I37" s="60">
        <v>87116731</v>
      </c>
      <c r="J37" s="60">
        <v>180765232</v>
      </c>
      <c r="K37" s="60">
        <v>87512409</v>
      </c>
      <c r="L37" s="60">
        <v>210257363</v>
      </c>
      <c r="M37" s="60">
        <v>210257363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210257363</v>
      </c>
      <c r="W37" s="60">
        <v>179719721</v>
      </c>
      <c r="X37" s="60">
        <v>30537642</v>
      </c>
      <c r="Y37" s="61">
        <v>16.99</v>
      </c>
      <c r="Z37" s="62">
        <v>359439442</v>
      </c>
    </row>
    <row r="38" spans="1:26" ht="12.75">
      <c r="A38" s="58" t="s">
        <v>59</v>
      </c>
      <c r="B38" s="19">
        <v>120302333</v>
      </c>
      <c r="C38" s="19">
        <v>0</v>
      </c>
      <c r="D38" s="59">
        <v>140195354</v>
      </c>
      <c r="E38" s="60">
        <v>140195354</v>
      </c>
      <c r="F38" s="60">
        <v>143242847</v>
      </c>
      <c r="G38" s="60">
        <v>139304904</v>
      </c>
      <c r="H38" s="60">
        <v>139304905</v>
      </c>
      <c r="I38" s="60">
        <v>139304905</v>
      </c>
      <c r="J38" s="60">
        <v>139304905</v>
      </c>
      <c r="K38" s="60">
        <v>35092682</v>
      </c>
      <c r="L38" s="60">
        <v>139304905</v>
      </c>
      <c r="M38" s="60">
        <v>139304905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139304905</v>
      </c>
      <c r="W38" s="60">
        <v>70097677</v>
      </c>
      <c r="X38" s="60">
        <v>69207228</v>
      </c>
      <c r="Y38" s="61">
        <v>98.73</v>
      </c>
      <c r="Z38" s="62">
        <v>140195354</v>
      </c>
    </row>
    <row r="39" spans="1:26" ht="12.75">
      <c r="A39" s="58" t="s">
        <v>60</v>
      </c>
      <c r="B39" s="19">
        <v>1670623987</v>
      </c>
      <c r="C39" s="19">
        <v>0</v>
      </c>
      <c r="D39" s="59">
        <v>1700893303</v>
      </c>
      <c r="E39" s="60">
        <v>1700893303</v>
      </c>
      <c r="F39" s="60">
        <v>1605793622</v>
      </c>
      <c r="G39" s="60">
        <v>1994904256</v>
      </c>
      <c r="H39" s="60">
        <v>1955163568</v>
      </c>
      <c r="I39" s="60">
        <v>1955163568</v>
      </c>
      <c r="J39" s="60">
        <v>1875413133</v>
      </c>
      <c r="K39" s="60">
        <v>2048694297</v>
      </c>
      <c r="L39" s="60">
        <v>1903532041</v>
      </c>
      <c r="M39" s="60">
        <v>1903532041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1903532041</v>
      </c>
      <c r="W39" s="60">
        <v>850446652</v>
      </c>
      <c r="X39" s="60">
        <v>1053085389</v>
      </c>
      <c r="Y39" s="61">
        <v>123.83</v>
      </c>
      <c r="Z39" s="62">
        <v>1700893303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91066517</v>
      </c>
      <c r="C42" s="19">
        <v>0</v>
      </c>
      <c r="D42" s="59">
        <v>196952929</v>
      </c>
      <c r="E42" s="60">
        <v>196952929</v>
      </c>
      <c r="F42" s="60">
        <v>44403104</v>
      </c>
      <c r="G42" s="60">
        <v>67074142</v>
      </c>
      <c r="H42" s="60">
        <v>-41753405</v>
      </c>
      <c r="I42" s="60">
        <v>69723841</v>
      </c>
      <c r="J42" s="60">
        <v>3568233</v>
      </c>
      <c r="K42" s="60">
        <v>-20449643</v>
      </c>
      <c r="L42" s="60">
        <v>52424486</v>
      </c>
      <c r="M42" s="60">
        <v>35543076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105266917</v>
      </c>
      <c r="W42" s="60">
        <v>98476464</v>
      </c>
      <c r="X42" s="60">
        <v>6790453</v>
      </c>
      <c r="Y42" s="61">
        <v>6.9</v>
      </c>
      <c r="Z42" s="62">
        <v>196952929</v>
      </c>
    </row>
    <row r="43" spans="1:26" ht="12.75">
      <c r="A43" s="58" t="s">
        <v>63</v>
      </c>
      <c r="B43" s="19">
        <v>-79699904</v>
      </c>
      <c r="C43" s="19">
        <v>0</v>
      </c>
      <c r="D43" s="59">
        <v>-223130754</v>
      </c>
      <c r="E43" s="60">
        <v>-223130754</v>
      </c>
      <c r="F43" s="60">
        <v>-9963069</v>
      </c>
      <c r="G43" s="60">
        <v>-4452738</v>
      </c>
      <c r="H43" s="60">
        <v>-2610977</v>
      </c>
      <c r="I43" s="60">
        <v>-17026784</v>
      </c>
      <c r="J43" s="60">
        <v>-10364636</v>
      </c>
      <c r="K43" s="60">
        <v>-28045048</v>
      </c>
      <c r="L43" s="60">
        <v>-11529632</v>
      </c>
      <c r="M43" s="60">
        <v>-49939316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-66966100</v>
      </c>
      <c r="W43" s="60">
        <v>-111565380</v>
      </c>
      <c r="X43" s="60">
        <v>44599280</v>
      </c>
      <c r="Y43" s="61">
        <v>-39.98</v>
      </c>
      <c r="Z43" s="62">
        <v>-223130754</v>
      </c>
    </row>
    <row r="44" spans="1:26" ht="12.75">
      <c r="A44" s="58" t="s">
        <v>64</v>
      </c>
      <c r="B44" s="19">
        <v>-9666339</v>
      </c>
      <c r="C44" s="19">
        <v>0</v>
      </c>
      <c r="D44" s="59">
        <v>12703568</v>
      </c>
      <c r="E44" s="60">
        <v>12703568</v>
      </c>
      <c r="F44" s="60">
        <v>-127732</v>
      </c>
      <c r="G44" s="60">
        <v>221779</v>
      </c>
      <c r="H44" s="60">
        <v>-4884544</v>
      </c>
      <c r="I44" s="60">
        <v>-4790497</v>
      </c>
      <c r="J44" s="60">
        <v>96456</v>
      </c>
      <c r="K44" s="60">
        <v>216095</v>
      </c>
      <c r="L44" s="60">
        <v>-1936463</v>
      </c>
      <c r="M44" s="60">
        <v>-1623912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-6414409</v>
      </c>
      <c r="W44" s="60">
        <v>6351780</v>
      </c>
      <c r="X44" s="60">
        <v>-12766189</v>
      </c>
      <c r="Y44" s="61">
        <v>-200.99</v>
      </c>
      <c r="Z44" s="62">
        <v>12703568</v>
      </c>
    </row>
    <row r="45" spans="1:26" ht="12.75">
      <c r="A45" s="70" t="s">
        <v>65</v>
      </c>
      <c r="B45" s="22">
        <v>95257363</v>
      </c>
      <c r="C45" s="22">
        <v>0</v>
      </c>
      <c r="D45" s="99">
        <v>80082833</v>
      </c>
      <c r="E45" s="100">
        <v>80082833</v>
      </c>
      <c r="F45" s="100">
        <v>129527367</v>
      </c>
      <c r="G45" s="100">
        <v>192370550</v>
      </c>
      <c r="H45" s="100">
        <v>143121624</v>
      </c>
      <c r="I45" s="100">
        <v>143121624</v>
      </c>
      <c r="J45" s="100">
        <v>136421677</v>
      </c>
      <c r="K45" s="100">
        <v>88143081</v>
      </c>
      <c r="L45" s="100">
        <v>127101472</v>
      </c>
      <c r="M45" s="100">
        <v>127101472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127101472</v>
      </c>
      <c r="W45" s="100">
        <v>86819954</v>
      </c>
      <c r="X45" s="100">
        <v>40281518</v>
      </c>
      <c r="Y45" s="101">
        <v>46.4</v>
      </c>
      <c r="Z45" s="102">
        <v>80082833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49204011</v>
      </c>
      <c r="C49" s="52">
        <v>0</v>
      </c>
      <c r="D49" s="129">
        <v>23544721</v>
      </c>
      <c r="E49" s="54">
        <v>15134944</v>
      </c>
      <c r="F49" s="54">
        <v>0</v>
      </c>
      <c r="G49" s="54">
        <v>0</v>
      </c>
      <c r="H49" s="54">
        <v>0</v>
      </c>
      <c r="I49" s="54">
        <v>10083336</v>
      </c>
      <c r="J49" s="54">
        <v>0</v>
      </c>
      <c r="K49" s="54">
        <v>0</v>
      </c>
      <c r="L49" s="54">
        <v>0</v>
      </c>
      <c r="M49" s="54">
        <v>32314882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8150069</v>
      </c>
      <c r="W49" s="54">
        <v>2307532</v>
      </c>
      <c r="X49" s="54">
        <v>164008112</v>
      </c>
      <c r="Y49" s="54">
        <v>304747607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23784316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23784316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102.36782757888874</v>
      </c>
      <c r="C58" s="5">
        <f>IF(C67=0,0,+(C76/C67)*100)</f>
        <v>0</v>
      </c>
      <c r="D58" s="6">
        <f aca="true" t="shared" si="6" ref="D58:Z58">IF(D67=0,0,+(D76/D67)*100)</f>
        <v>94.54498064826767</v>
      </c>
      <c r="E58" s="7">
        <f t="shared" si="6"/>
        <v>94.54498064826767</v>
      </c>
      <c r="F58" s="7">
        <f t="shared" si="6"/>
        <v>66.4854106232441</v>
      </c>
      <c r="G58" s="7">
        <f t="shared" si="6"/>
        <v>62.51396832967432</v>
      </c>
      <c r="H58" s="7">
        <f t="shared" si="6"/>
        <v>68.09344675725345</v>
      </c>
      <c r="I58" s="7">
        <f t="shared" si="6"/>
        <v>64.92719019024587</v>
      </c>
      <c r="J58" s="7">
        <f t="shared" si="6"/>
        <v>100</v>
      </c>
      <c r="K58" s="7">
        <f t="shared" si="6"/>
        <v>4.91137227267232</v>
      </c>
      <c r="L58" s="7">
        <f t="shared" si="6"/>
        <v>91.31036355451045</v>
      </c>
      <c r="M58" s="7">
        <f t="shared" si="6"/>
        <v>35.34356715398339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47.137832086637225</v>
      </c>
      <c r="W58" s="7">
        <f t="shared" si="6"/>
        <v>94.54488784828042</v>
      </c>
      <c r="X58" s="7">
        <f t="shared" si="6"/>
        <v>0</v>
      </c>
      <c r="Y58" s="7">
        <f t="shared" si="6"/>
        <v>0</v>
      </c>
      <c r="Z58" s="8">
        <f t="shared" si="6"/>
        <v>94.54498064826767</v>
      </c>
    </row>
    <row r="59" spans="1:26" ht="12.75">
      <c r="A59" s="37" t="s">
        <v>31</v>
      </c>
      <c r="B59" s="9">
        <f aca="true" t="shared" si="7" ref="B59:Z66">IF(B68=0,0,+(B77/B68)*100)</f>
        <v>106.7804173463446</v>
      </c>
      <c r="C59" s="9">
        <f t="shared" si="7"/>
        <v>0</v>
      </c>
      <c r="D59" s="2">
        <f t="shared" si="7"/>
        <v>97.9999999604701</v>
      </c>
      <c r="E59" s="10">
        <f t="shared" si="7"/>
        <v>97.9999999604701</v>
      </c>
      <c r="F59" s="10">
        <f t="shared" si="7"/>
        <v>47.04180494024781</v>
      </c>
      <c r="G59" s="10">
        <f t="shared" si="7"/>
        <v>52.834812034682585</v>
      </c>
      <c r="H59" s="10">
        <f t="shared" si="7"/>
        <v>47.03950182327377</v>
      </c>
      <c r="I59" s="10">
        <f t="shared" si="7"/>
        <v>50.1054519776476</v>
      </c>
      <c r="J59" s="10">
        <f t="shared" si="7"/>
        <v>100</v>
      </c>
      <c r="K59" s="10">
        <f t="shared" si="7"/>
        <v>0.0005131871087091912</v>
      </c>
      <c r="L59" s="10">
        <f t="shared" si="7"/>
        <v>100</v>
      </c>
      <c r="M59" s="10">
        <f t="shared" si="7"/>
        <v>28.04402605950151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36.10792879608704</v>
      </c>
      <c r="W59" s="10">
        <f t="shared" si="7"/>
        <v>97.99999703525819</v>
      </c>
      <c r="X59" s="10">
        <f t="shared" si="7"/>
        <v>0</v>
      </c>
      <c r="Y59" s="10">
        <f t="shared" si="7"/>
        <v>0</v>
      </c>
      <c r="Z59" s="11">
        <f t="shared" si="7"/>
        <v>97.9999999604701</v>
      </c>
    </row>
    <row r="60" spans="1:26" ht="12.75">
      <c r="A60" s="38" t="s">
        <v>32</v>
      </c>
      <c r="B60" s="12">
        <f t="shared" si="7"/>
        <v>91.85925195723861</v>
      </c>
      <c r="C60" s="12">
        <f t="shared" si="7"/>
        <v>0</v>
      </c>
      <c r="D60" s="3">
        <f t="shared" si="7"/>
        <v>95.00000179094711</v>
      </c>
      <c r="E60" s="13">
        <f t="shared" si="7"/>
        <v>95.00000179094711</v>
      </c>
      <c r="F60" s="13">
        <f t="shared" si="7"/>
        <v>115.87285724977849</v>
      </c>
      <c r="G60" s="13">
        <f t="shared" si="7"/>
        <v>100</v>
      </c>
      <c r="H60" s="13">
        <f t="shared" si="7"/>
        <v>113.44799673616102</v>
      </c>
      <c r="I60" s="13">
        <f t="shared" si="7"/>
        <v>108.69567674024765</v>
      </c>
      <c r="J60" s="13">
        <f t="shared" si="7"/>
        <v>100</v>
      </c>
      <c r="K60" s="13">
        <f t="shared" si="7"/>
        <v>68.81243384794125</v>
      </c>
      <c r="L60" s="13">
        <f t="shared" si="7"/>
        <v>67.79437349051987</v>
      </c>
      <c r="M60" s="13">
        <f t="shared" si="7"/>
        <v>79.35731938492985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95.353896107816</v>
      </c>
      <c r="W60" s="13">
        <f t="shared" si="7"/>
        <v>94.99993777131228</v>
      </c>
      <c r="X60" s="13">
        <f t="shared" si="7"/>
        <v>0</v>
      </c>
      <c r="Y60" s="13">
        <f t="shared" si="7"/>
        <v>0</v>
      </c>
      <c r="Z60" s="14">
        <f t="shared" si="7"/>
        <v>95.00000179094711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94.35621638721923</v>
      </c>
      <c r="E61" s="13">
        <f t="shared" si="7"/>
        <v>94.35621638721923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</v>
      </c>
      <c r="W61" s="13">
        <f t="shared" si="7"/>
        <v>94.35618908529186</v>
      </c>
      <c r="X61" s="13">
        <f t="shared" si="7"/>
        <v>0</v>
      </c>
      <c r="Y61" s="13">
        <f t="shared" si="7"/>
        <v>0</v>
      </c>
      <c r="Z61" s="14">
        <f t="shared" si="7"/>
        <v>94.35621638721923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150.00001097597732</v>
      </c>
      <c r="G64" s="13">
        <f t="shared" si="7"/>
        <v>100</v>
      </c>
      <c r="H64" s="13">
        <f t="shared" si="7"/>
        <v>150.21261586181126</v>
      </c>
      <c r="I64" s="13">
        <f t="shared" si="7"/>
        <v>123.40374538716097</v>
      </c>
      <c r="J64" s="13">
        <f t="shared" si="7"/>
        <v>100</v>
      </c>
      <c r="K64" s="13">
        <f t="shared" si="7"/>
        <v>0</v>
      </c>
      <c r="L64" s="13">
        <f t="shared" si="7"/>
        <v>0</v>
      </c>
      <c r="M64" s="13">
        <f t="shared" si="7"/>
        <v>33.14346090551543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86.45437453307626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100.00034219855729</v>
      </c>
      <c r="I66" s="16">
        <f t="shared" si="7"/>
        <v>100.00011319515978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100.00005358439408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>
        <v>560853084</v>
      </c>
      <c r="C67" s="24"/>
      <c r="D67" s="25">
        <v>607500393</v>
      </c>
      <c r="E67" s="26">
        <v>607500393</v>
      </c>
      <c r="F67" s="26">
        <v>51554327</v>
      </c>
      <c r="G67" s="26">
        <v>104346764</v>
      </c>
      <c r="H67" s="26">
        <v>54158241</v>
      </c>
      <c r="I67" s="26">
        <v>210059332</v>
      </c>
      <c r="J67" s="26">
        <v>54593590</v>
      </c>
      <c r="K67" s="26">
        <v>210726604</v>
      </c>
      <c r="L67" s="26">
        <v>51513513</v>
      </c>
      <c r="M67" s="26">
        <v>316833707</v>
      </c>
      <c r="N67" s="26"/>
      <c r="O67" s="26"/>
      <c r="P67" s="26"/>
      <c r="Q67" s="26"/>
      <c r="R67" s="26"/>
      <c r="S67" s="26"/>
      <c r="T67" s="26"/>
      <c r="U67" s="26"/>
      <c r="V67" s="26">
        <v>526893039</v>
      </c>
      <c r="W67" s="26">
        <v>303750492</v>
      </c>
      <c r="X67" s="26"/>
      <c r="Y67" s="25"/>
      <c r="Z67" s="27">
        <v>607500393</v>
      </c>
    </row>
    <row r="68" spans="1:26" ht="12.75" hidden="1">
      <c r="A68" s="37" t="s">
        <v>31</v>
      </c>
      <c r="B68" s="19">
        <v>385725578</v>
      </c>
      <c r="C68" s="19"/>
      <c r="D68" s="20">
        <v>404756992</v>
      </c>
      <c r="E68" s="21">
        <v>404756992</v>
      </c>
      <c r="F68" s="21">
        <v>36927095</v>
      </c>
      <c r="G68" s="21">
        <v>82932906</v>
      </c>
      <c r="H68" s="21">
        <v>36928903</v>
      </c>
      <c r="I68" s="21">
        <v>156788904</v>
      </c>
      <c r="J68" s="21">
        <v>39044931</v>
      </c>
      <c r="K68" s="21">
        <v>195835005</v>
      </c>
      <c r="L68" s="21">
        <v>37278148</v>
      </c>
      <c r="M68" s="21">
        <v>272158084</v>
      </c>
      <c r="N68" s="21"/>
      <c r="O68" s="21"/>
      <c r="P68" s="21"/>
      <c r="Q68" s="21"/>
      <c r="R68" s="21"/>
      <c r="S68" s="21"/>
      <c r="T68" s="21"/>
      <c r="U68" s="21"/>
      <c r="V68" s="21">
        <v>428946988</v>
      </c>
      <c r="W68" s="21">
        <v>202378500</v>
      </c>
      <c r="X68" s="21"/>
      <c r="Y68" s="20"/>
      <c r="Z68" s="23">
        <v>404756992</v>
      </c>
    </row>
    <row r="69" spans="1:26" ht="12.75" hidden="1">
      <c r="A69" s="38" t="s">
        <v>32</v>
      </c>
      <c r="B69" s="19">
        <v>158139890</v>
      </c>
      <c r="C69" s="19"/>
      <c r="D69" s="20">
        <v>187051867</v>
      </c>
      <c r="E69" s="21">
        <v>187051867</v>
      </c>
      <c r="F69" s="21">
        <v>14349666</v>
      </c>
      <c r="G69" s="21">
        <v>21100222</v>
      </c>
      <c r="H69" s="21">
        <v>16937110</v>
      </c>
      <c r="I69" s="21">
        <v>52386998</v>
      </c>
      <c r="J69" s="21">
        <v>15226781</v>
      </c>
      <c r="K69" s="21">
        <v>14566818</v>
      </c>
      <c r="L69" s="21">
        <v>13899239</v>
      </c>
      <c r="M69" s="21">
        <v>43692838</v>
      </c>
      <c r="N69" s="21"/>
      <c r="O69" s="21"/>
      <c r="P69" s="21"/>
      <c r="Q69" s="21"/>
      <c r="R69" s="21"/>
      <c r="S69" s="21"/>
      <c r="T69" s="21"/>
      <c r="U69" s="21"/>
      <c r="V69" s="21">
        <v>96079836</v>
      </c>
      <c r="W69" s="21">
        <v>93525996</v>
      </c>
      <c r="X69" s="21"/>
      <c r="Y69" s="20"/>
      <c r="Z69" s="23">
        <v>187051867</v>
      </c>
    </row>
    <row r="70" spans="1:26" ht="12.75" hidden="1">
      <c r="A70" s="39" t="s">
        <v>103</v>
      </c>
      <c r="B70" s="19"/>
      <c r="C70" s="19"/>
      <c r="D70" s="20">
        <v>124416960</v>
      </c>
      <c r="E70" s="21">
        <v>124416960</v>
      </c>
      <c r="F70" s="21">
        <v>9794263</v>
      </c>
      <c r="G70" s="21">
        <v>10727317</v>
      </c>
      <c r="H70" s="21">
        <v>12400995</v>
      </c>
      <c r="I70" s="21">
        <v>32922575</v>
      </c>
      <c r="J70" s="21">
        <v>10755517</v>
      </c>
      <c r="K70" s="21">
        <v>10023782</v>
      </c>
      <c r="L70" s="21">
        <v>9422902</v>
      </c>
      <c r="M70" s="21">
        <v>30202201</v>
      </c>
      <c r="N70" s="21"/>
      <c r="O70" s="21"/>
      <c r="P70" s="21"/>
      <c r="Q70" s="21"/>
      <c r="R70" s="21"/>
      <c r="S70" s="21"/>
      <c r="T70" s="21"/>
      <c r="U70" s="21"/>
      <c r="V70" s="21">
        <v>63124776</v>
      </c>
      <c r="W70" s="21">
        <v>62208498</v>
      </c>
      <c r="X70" s="21"/>
      <c r="Y70" s="20"/>
      <c r="Z70" s="23">
        <v>124416960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62634907</v>
      </c>
      <c r="E73" s="21">
        <v>62634907</v>
      </c>
      <c r="F73" s="21">
        <v>4555403</v>
      </c>
      <c r="G73" s="21">
        <v>10372905</v>
      </c>
      <c r="H73" s="21">
        <v>4536115</v>
      </c>
      <c r="I73" s="21">
        <v>19464423</v>
      </c>
      <c r="J73" s="21">
        <v>4471264</v>
      </c>
      <c r="K73" s="21">
        <v>4543036</v>
      </c>
      <c r="L73" s="21">
        <v>4476337</v>
      </c>
      <c r="M73" s="21">
        <v>13490637</v>
      </c>
      <c r="N73" s="21"/>
      <c r="O73" s="21"/>
      <c r="P73" s="21"/>
      <c r="Q73" s="21"/>
      <c r="R73" s="21"/>
      <c r="S73" s="21"/>
      <c r="T73" s="21"/>
      <c r="U73" s="21"/>
      <c r="V73" s="21">
        <v>32955060</v>
      </c>
      <c r="W73" s="21">
        <v>31317498</v>
      </c>
      <c r="X73" s="21"/>
      <c r="Y73" s="20"/>
      <c r="Z73" s="23">
        <v>62634907</v>
      </c>
    </row>
    <row r="74" spans="1:26" ht="12.75" hidden="1">
      <c r="A74" s="39" t="s">
        <v>107</v>
      </c>
      <c r="B74" s="19">
        <v>158139890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16987616</v>
      </c>
      <c r="C75" s="28"/>
      <c r="D75" s="29">
        <v>15691534</v>
      </c>
      <c r="E75" s="30">
        <v>15691534</v>
      </c>
      <c r="F75" s="30">
        <v>277566</v>
      </c>
      <c r="G75" s="30">
        <v>313636</v>
      </c>
      <c r="H75" s="30">
        <v>292228</v>
      </c>
      <c r="I75" s="30">
        <v>883430</v>
      </c>
      <c r="J75" s="30">
        <v>321878</v>
      </c>
      <c r="K75" s="30">
        <v>324781</v>
      </c>
      <c r="L75" s="30">
        <v>336126</v>
      </c>
      <c r="M75" s="30">
        <v>982785</v>
      </c>
      <c r="N75" s="30"/>
      <c r="O75" s="30"/>
      <c r="P75" s="30"/>
      <c r="Q75" s="30"/>
      <c r="R75" s="30"/>
      <c r="S75" s="30"/>
      <c r="T75" s="30"/>
      <c r="U75" s="30"/>
      <c r="V75" s="30">
        <v>1866215</v>
      </c>
      <c r="W75" s="30">
        <v>7845996</v>
      </c>
      <c r="X75" s="30"/>
      <c r="Y75" s="29"/>
      <c r="Z75" s="31">
        <v>15691534</v>
      </c>
    </row>
    <row r="76" spans="1:26" ht="12.75" hidden="1">
      <c r="A76" s="42" t="s">
        <v>288</v>
      </c>
      <c r="B76" s="32">
        <v>574133118</v>
      </c>
      <c r="C76" s="32"/>
      <c r="D76" s="33">
        <v>574361129</v>
      </c>
      <c r="E76" s="34">
        <v>574361129</v>
      </c>
      <c r="F76" s="34">
        <v>34276106</v>
      </c>
      <c r="G76" s="34">
        <v>65231303</v>
      </c>
      <c r="H76" s="34">
        <v>36878213</v>
      </c>
      <c r="I76" s="34">
        <v>136385622</v>
      </c>
      <c r="J76" s="34">
        <v>54593590</v>
      </c>
      <c r="K76" s="34">
        <v>10349568</v>
      </c>
      <c r="L76" s="34">
        <v>47037176</v>
      </c>
      <c r="M76" s="34">
        <v>111980334</v>
      </c>
      <c r="N76" s="34"/>
      <c r="O76" s="34"/>
      <c r="P76" s="34"/>
      <c r="Q76" s="34"/>
      <c r="R76" s="34"/>
      <c r="S76" s="34"/>
      <c r="T76" s="34"/>
      <c r="U76" s="34"/>
      <c r="V76" s="34">
        <v>248365956</v>
      </c>
      <c r="W76" s="34">
        <v>287180562</v>
      </c>
      <c r="X76" s="34"/>
      <c r="Y76" s="33"/>
      <c r="Z76" s="35">
        <v>574361129</v>
      </c>
    </row>
    <row r="77" spans="1:26" ht="12.75" hidden="1">
      <c r="A77" s="37" t="s">
        <v>31</v>
      </c>
      <c r="B77" s="19">
        <v>411879382</v>
      </c>
      <c r="C77" s="19"/>
      <c r="D77" s="20">
        <v>396661852</v>
      </c>
      <c r="E77" s="21">
        <v>396661852</v>
      </c>
      <c r="F77" s="21">
        <v>17371172</v>
      </c>
      <c r="G77" s="21">
        <v>43817445</v>
      </c>
      <c r="H77" s="21">
        <v>17371172</v>
      </c>
      <c r="I77" s="21">
        <v>78559789</v>
      </c>
      <c r="J77" s="21">
        <v>39044931</v>
      </c>
      <c r="K77" s="21">
        <v>1005</v>
      </c>
      <c r="L77" s="21">
        <v>37278148</v>
      </c>
      <c r="M77" s="21">
        <v>76324084</v>
      </c>
      <c r="N77" s="21"/>
      <c r="O77" s="21"/>
      <c r="P77" s="21"/>
      <c r="Q77" s="21"/>
      <c r="R77" s="21"/>
      <c r="S77" s="21"/>
      <c r="T77" s="21"/>
      <c r="U77" s="21"/>
      <c r="V77" s="21">
        <v>154883873</v>
      </c>
      <c r="W77" s="21">
        <v>198330924</v>
      </c>
      <c r="X77" s="21"/>
      <c r="Y77" s="20"/>
      <c r="Z77" s="23">
        <v>396661852</v>
      </c>
    </row>
    <row r="78" spans="1:26" ht="12.75" hidden="1">
      <c r="A78" s="38" t="s">
        <v>32</v>
      </c>
      <c r="B78" s="19">
        <v>145266120</v>
      </c>
      <c r="C78" s="19"/>
      <c r="D78" s="20">
        <v>177699277</v>
      </c>
      <c r="E78" s="21">
        <v>177699277</v>
      </c>
      <c r="F78" s="21">
        <v>16627368</v>
      </c>
      <c r="G78" s="21">
        <v>21100222</v>
      </c>
      <c r="H78" s="21">
        <v>19214812</v>
      </c>
      <c r="I78" s="21">
        <v>56942402</v>
      </c>
      <c r="J78" s="21">
        <v>15226781</v>
      </c>
      <c r="K78" s="21">
        <v>10023782</v>
      </c>
      <c r="L78" s="21">
        <v>9422902</v>
      </c>
      <c r="M78" s="21">
        <v>34673465</v>
      </c>
      <c r="N78" s="21"/>
      <c r="O78" s="21"/>
      <c r="P78" s="21"/>
      <c r="Q78" s="21"/>
      <c r="R78" s="21"/>
      <c r="S78" s="21"/>
      <c r="T78" s="21"/>
      <c r="U78" s="21"/>
      <c r="V78" s="21">
        <v>91615867</v>
      </c>
      <c r="W78" s="21">
        <v>88849638</v>
      </c>
      <c r="X78" s="21"/>
      <c r="Y78" s="20"/>
      <c r="Z78" s="23">
        <v>177699277</v>
      </c>
    </row>
    <row r="79" spans="1:26" ht="12.75" hidden="1">
      <c r="A79" s="39" t="s">
        <v>103</v>
      </c>
      <c r="B79" s="19">
        <v>145266120</v>
      </c>
      <c r="C79" s="19"/>
      <c r="D79" s="20">
        <v>117395136</v>
      </c>
      <c r="E79" s="21">
        <v>117395136</v>
      </c>
      <c r="F79" s="21">
        <v>9794263</v>
      </c>
      <c r="G79" s="21">
        <v>10727317</v>
      </c>
      <c r="H79" s="21">
        <v>12400995</v>
      </c>
      <c r="I79" s="21">
        <v>32922575</v>
      </c>
      <c r="J79" s="21">
        <v>10755517</v>
      </c>
      <c r="K79" s="21">
        <v>10023782</v>
      </c>
      <c r="L79" s="21">
        <v>9422902</v>
      </c>
      <c r="M79" s="21">
        <v>30202201</v>
      </c>
      <c r="N79" s="21"/>
      <c r="O79" s="21"/>
      <c r="P79" s="21"/>
      <c r="Q79" s="21"/>
      <c r="R79" s="21"/>
      <c r="S79" s="21"/>
      <c r="T79" s="21"/>
      <c r="U79" s="21"/>
      <c r="V79" s="21">
        <v>63124776</v>
      </c>
      <c r="W79" s="21">
        <v>58697568</v>
      </c>
      <c r="X79" s="21"/>
      <c r="Y79" s="20"/>
      <c r="Z79" s="23">
        <v>117395136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>
        <v>59503162</v>
      </c>
      <c r="E81" s="21">
        <v>59503162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29751582</v>
      </c>
      <c r="X81" s="21"/>
      <c r="Y81" s="20"/>
      <c r="Z81" s="23">
        <v>59503162</v>
      </c>
    </row>
    <row r="82" spans="1:26" ht="12.75" hidden="1">
      <c r="A82" s="39" t="s">
        <v>106</v>
      </c>
      <c r="B82" s="19"/>
      <c r="C82" s="19"/>
      <c r="D82" s="20"/>
      <c r="E82" s="21"/>
      <c r="F82" s="21">
        <v>6833105</v>
      </c>
      <c r="G82" s="21">
        <v>10372905</v>
      </c>
      <c r="H82" s="21">
        <v>6813817</v>
      </c>
      <c r="I82" s="21">
        <v>24019827</v>
      </c>
      <c r="J82" s="21">
        <v>4471264</v>
      </c>
      <c r="K82" s="21"/>
      <c r="L82" s="21"/>
      <c r="M82" s="21">
        <v>4471264</v>
      </c>
      <c r="N82" s="21"/>
      <c r="O82" s="21"/>
      <c r="P82" s="21"/>
      <c r="Q82" s="21"/>
      <c r="R82" s="21"/>
      <c r="S82" s="21"/>
      <c r="T82" s="21"/>
      <c r="U82" s="21"/>
      <c r="V82" s="21">
        <v>28491091</v>
      </c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>
        <v>800979</v>
      </c>
      <c r="E83" s="21">
        <v>800979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400488</v>
      </c>
      <c r="X83" s="21"/>
      <c r="Y83" s="20"/>
      <c r="Z83" s="23">
        <v>800979</v>
      </c>
    </row>
    <row r="84" spans="1:26" ht="12.75" hidden="1">
      <c r="A84" s="40" t="s">
        <v>110</v>
      </c>
      <c r="B84" s="28">
        <v>16987616</v>
      </c>
      <c r="C84" s="28"/>
      <c r="D84" s="29"/>
      <c r="E84" s="30"/>
      <c r="F84" s="30">
        <v>277566</v>
      </c>
      <c r="G84" s="30">
        <v>313636</v>
      </c>
      <c r="H84" s="30">
        <v>292229</v>
      </c>
      <c r="I84" s="30">
        <v>883431</v>
      </c>
      <c r="J84" s="30">
        <v>321878</v>
      </c>
      <c r="K84" s="30">
        <v>324781</v>
      </c>
      <c r="L84" s="30">
        <v>336126</v>
      </c>
      <c r="M84" s="30">
        <v>982785</v>
      </c>
      <c r="N84" s="30"/>
      <c r="O84" s="30"/>
      <c r="P84" s="30"/>
      <c r="Q84" s="30"/>
      <c r="R84" s="30"/>
      <c r="S84" s="30"/>
      <c r="T84" s="30"/>
      <c r="U84" s="30"/>
      <c r="V84" s="30">
        <v>1866216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34346416</v>
      </c>
      <c r="F5" s="358">
        <f t="shared" si="0"/>
        <v>34346416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17173209</v>
      </c>
      <c r="Y5" s="358">
        <f t="shared" si="0"/>
        <v>-17173209</v>
      </c>
      <c r="Z5" s="359">
        <f>+IF(X5&lt;&gt;0,+(Y5/X5)*100,0)</f>
        <v>-100</v>
      </c>
      <c r="AA5" s="360">
        <f>+AA6+AA8+AA11+AA13+AA15</f>
        <v>34346416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12624000</v>
      </c>
      <c r="F6" s="59">
        <f t="shared" si="1"/>
        <v>12624000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6312000</v>
      </c>
      <c r="Y6" s="59">
        <f t="shared" si="1"/>
        <v>-6312000</v>
      </c>
      <c r="Z6" s="61">
        <f>+IF(X6&lt;&gt;0,+(Y6/X6)*100,0)</f>
        <v>-100</v>
      </c>
      <c r="AA6" s="62">
        <f t="shared" si="1"/>
        <v>12624000</v>
      </c>
    </row>
    <row r="7" spans="1:27" ht="12.75">
      <c r="A7" s="291" t="s">
        <v>230</v>
      </c>
      <c r="B7" s="142"/>
      <c r="C7" s="60"/>
      <c r="D7" s="340"/>
      <c r="E7" s="60">
        <v>12624000</v>
      </c>
      <c r="F7" s="59">
        <v>12624000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6312000</v>
      </c>
      <c r="Y7" s="59">
        <v>-6312000</v>
      </c>
      <c r="Z7" s="61">
        <v>-100</v>
      </c>
      <c r="AA7" s="62">
        <v>12624000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2864781</v>
      </c>
      <c r="F8" s="59">
        <f t="shared" si="2"/>
        <v>2864781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1432391</v>
      </c>
      <c r="Y8" s="59">
        <f t="shared" si="2"/>
        <v>-1432391</v>
      </c>
      <c r="Z8" s="61">
        <f>+IF(X8&lt;&gt;0,+(Y8/X8)*100,0)</f>
        <v>-100</v>
      </c>
      <c r="AA8" s="62">
        <f>SUM(AA9:AA10)</f>
        <v>2864781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>
        <v>2864781</v>
      </c>
      <c r="F10" s="59">
        <v>2864781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1432391</v>
      </c>
      <c r="Y10" s="59">
        <v>-1432391</v>
      </c>
      <c r="Z10" s="61">
        <v>-100</v>
      </c>
      <c r="AA10" s="62">
        <v>2864781</v>
      </c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2419600</v>
      </c>
      <c r="F11" s="364">
        <f t="shared" si="3"/>
        <v>2419600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1209800</v>
      </c>
      <c r="Y11" s="364">
        <f t="shared" si="3"/>
        <v>-1209800</v>
      </c>
      <c r="Z11" s="365">
        <f>+IF(X11&lt;&gt;0,+(Y11/X11)*100,0)</f>
        <v>-100</v>
      </c>
      <c r="AA11" s="366">
        <f t="shared" si="3"/>
        <v>2419600</v>
      </c>
    </row>
    <row r="12" spans="1:27" ht="12.75">
      <c r="A12" s="291" t="s">
        <v>233</v>
      </c>
      <c r="B12" s="136"/>
      <c r="C12" s="60"/>
      <c r="D12" s="340"/>
      <c r="E12" s="60">
        <v>2419600</v>
      </c>
      <c r="F12" s="59">
        <v>2419600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1209800</v>
      </c>
      <c r="Y12" s="59">
        <v>-1209800</v>
      </c>
      <c r="Z12" s="61">
        <v>-100</v>
      </c>
      <c r="AA12" s="62">
        <v>2419600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3521254</v>
      </c>
      <c r="F13" s="342">
        <f t="shared" si="4"/>
        <v>3521254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1760627</v>
      </c>
      <c r="Y13" s="342">
        <f t="shared" si="4"/>
        <v>-1760627</v>
      </c>
      <c r="Z13" s="335">
        <f>+IF(X13&lt;&gt;0,+(Y13/X13)*100,0)</f>
        <v>-100</v>
      </c>
      <c r="AA13" s="273">
        <f t="shared" si="4"/>
        <v>3521254</v>
      </c>
    </row>
    <row r="14" spans="1:27" ht="12.75">
      <c r="A14" s="291" t="s">
        <v>234</v>
      </c>
      <c r="B14" s="136"/>
      <c r="C14" s="60"/>
      <c r="D14" s="340"/>
      <c r="E14" s="60">
        <v>3521254</v>
      </c>
      <c r="F14" s="59">
        <v>3521254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1760627</v>
      </c>
      <c r="Y14" s="59">
        <v>-1760627</v>
      </c>
      <c r="Z14" s="61">
        <v>-100</v>
      </c>
      <c r="AA14" s="62">
        <v>3521254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12916781</v>
      </c>
      <c r="F15" s="59">
        <f t="shared" si="5"/>
        <v>12916781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6458391</v>
      </c>
      <c r="Y15" s="59">
        <f t="shared" si="5"/>
        <v>-6458391</v>
      </c>
      <c r="Z15" s="61">
        <f>+IF(X15&lt;&gt;0,+(Y15/X15)*100,0)</f>
        <v>-100</v>
      </c>
      <c r="AA15" s="62">
        <f>SUM(AA16:AA20)</f>
        <v>12916781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>
        <v>10052000</v>
      </c>
      <c r="F18" s="59">
        <v>10052000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5026000</v>
      </c>
      <c r="Y18" s="59">
        <v>-5026000</v>
      </c>
      <c r="Z18" s="61">
        <v>-100</v>
      </c>
      <c r="AA18" s="62">
        <v>10052000</v>
      </c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2864781</v>
      </c>
      <c r="F20" s="59">
        <v>2864781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1432391</v>
      </c>
      <c r="Y20" s="59">
        <v>-1432391</v>
      </c>
      <c r="Z20" s="61">
        <v>-100</v>
      </c>
      <c r="AA20" s="62">
        <v>2864781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41032</v>
      </c>
      <c r="F22" s="345">
        <f t="shared" si="6"/>
        <v>41032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20516</v>
      </c>
      <c r="Y22" s="345">
        <f t="shared" si="6"/>
        <v>-20516</v>
      </c>
      <c r="Z22" s="336">
        <f>+IF(X22&lt;&gt;0,+(Y22/X22)*100,0)</f>
        <v>-100</v>
      </c>
      <c r="AA22" s="350">
        <f>SUM(AA23:AA32)</f>
        <v>41032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>
        <v>41032</v>
      </c>
      <c r="F25" s="59">
        <v>41032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20516</v>
      </c>
      <c r="Y25" s="59">
        <v>-20516</v>
      </c>
      <c r="Z25" s="61">
        <v>-100</v>
      </c>
      <c r="AA25" s="62">
        <v>41032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5597353</v>
      </c>
      <c r="F40" s="345">
        <f t="shared" si="9"/>
        <v>5597353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2798678</v>
      </c>
      <c r="Y40" s="345">
        <f t="shared" si="9"/>
        <v>-2798678</v>
      </c>
      <c r="Z40" s="336">
        <f>+IF(X40&lt;&gt;0,+(Y40/X40)*100,0)</f>
        <v>-100</v>
      </c>
      <c r="AA40" s="350">
        <f>SUM(AA41:AA49)</f>
        <v>5597353</v>
      </c>
    </row>
    <row r="41" spans="1:27" ht="12.75">
      <c r="A41" s="361" t="s">
        <v>249</v>
      </c>
      <c r="B41" s="142"/>
      <c r="C41" s="362"/>
      <c r="D41" s="363"/>
      <c r="E41" s="362">
        <v>5133749</v>
      </c>
      <c r="F41" s="364">
        <v>5133749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2566875</v>
      </c>
      <c r="Y41" s="364">
        <v>-2566875</v>
      </c>
      <c r="Z41" s="365">
        <v>-100</v>
      </c>
      <c r="AA41" s="366">
        <v>5133749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345081</v>
      </c>
      <c r="F43" s="370">
        <v>345081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172541</v>
      </c>
      <c r="Y43" s="370">
        <v>-172541</v>
      </c>
      <c r="Z43" s="371">
        <v>-100</v>
      </c>
      <c r="AA43" s="303">
        <v>345081</v>
      </c>
    </row>
    <row r="44" spans="1:27" ht="12.75">
      <c r="A44" s="361" t="s">
        <v>252</v>
      </c>
      <c r="B44" s="136"/>
      <c r="C44" s="60"/>
      <c r="D44" s="368"/>
      <c r="E44" s="54">
        <v>118523</v>
      </c>
      <c r="F44" s="53">
        <v>118523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59262</v>
      </c>
      <c r="Y44" s="53">
        <v>-59262</v>
      </c>
      <c r="Z44" s="94">
        <v>-100</v>
      </c>
      <c r="AA44" s="95">
        <v>118523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39984801</v>
      </c>
      <c r="F60" s="264">
        <f t="shared" si="14"/>
        <v>39984801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19992403</v>
      </c>
      <c r="Y60" s="264">
        <f t="shared" si="14"/>
        <v>-19992403</v>
      </c>
      <c r="Z60" s="337">
        <f>+IF(X60&lt;&gt;0,+(Y60/X60)*100,0)</f>
        <v>-100</v>
      </c>
      <c r="AA60" s="232">
        <f>+AA57+AA54+AA51+AA40+AA37+AA34+AA22+AA5</f>
        <v>39984801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939038171</v>
      </c>
      <c r="D5" s="153">
        <f>SUM(D6:D8)</f>
        <v>0</v>
      </c>
      <c r="E5" s="154">
        <f t="shared" si="0"/>
        <v>982611669</v>
      </c>
      <c r="F5" s="100">
        <f t="shared" si="0"/>
        <v>982611669</v>
      </c>
      <c r="G5" s="100">
        <f t="shared" si="0"/>
        <v>113717044</v>
      </c>
      <c r="H5" s="100">
        <f t="shared" si="0"/>
        <v>88681049</v>
      </c>
      <c r="I5" s="100">
        <f t="shared" si="0"/>
        <v>46935255</v>
      </c>
      <c r="J5" s="100">
        <f t="shared" si="0"/>
        <v>249333348</v>
      </c>
      <c r="K5" s="100">
        <f t="shared" si="0"/>
        <v>40014600</v>
      </c>
      <c r="L5" s="100">
        <f t="shared" si="0"/>
        <v>214456382</v>
      </c>
      <c r="M5" s="100">
        <f t="shared" si="0"/>
        <v>100341728</v>
      </c>
      <c r="N5" s="100">
        <f t="shared" si="0"/>
        <v>354812710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604146058</v>
      </c>
      <c r="X5" s="100">
        <f t="shared" si="0"/>
        <v>316291498</v>
      </c>
      <c r="Y5" s="100">
        <f t="shared" si="0"/>
        <v>287854560</v>
      </c>
      <c r="Z5" s="137">
        <f>+IF(X5&lt;&gt;0,+(Y5/X5)*100,0)</f>
        <v>91.00926260117178</v>
      </c>
      <c r="AA5" s="153">
        <f>SUM(AA6:AA8)</f>
        <v>982611669</v>
      </c>
    </row>
    <row r="6" spans="1:27" ht="12.75">
      <c r="A6" s="138" t="s">
        <v>75</v>
      </c>
      <c r="B6" s="136"/>
      <c r="C6" s="155"/>
      <c r="D6" s="155"/>
      <c r="E6" s="156"/>
      <c r="F6" s="60"/>
      <c r="G6" s="60">
        <v>77218773</v>
      </c>
      <c r="H6" s="60">
        <v>552169</v>
      </c>
      <c r="I6" s="60">
        <v>-550618</v>
      </c>
      <c r="J6" s="60">
        <v>77220324</v>
      </c>
      <c r="K6" s="60">
        <v>-116166</v>
      </c>
      <c r="L6" s="60">
        <v>100000</v>
      </c>
      <c r="M6" s="60">
        <v>61775000</v>
      </c>
      <c r="N6" s="60">
        <v>61758834</v>
      </c>
      <c r="O6" s="60"/>
      <c r="P6" s="60"/>
      <c r="Q6" s="60"/>
      <c r="R6" s="60"/>
      <c r="S6" s="60"/>
      <c r="T6" s="60"/>
      <c r="U6" s="60"/>
      <c r="V6" s="60"/>
      <c r="W6" s="60">
        <v>138979158</v>
      </c>
      <c r="X6" s="60">
        <v>92662000</v>
      </c>
      <c r="Y6" s="60">
        <v>46317158</v>
      </c>
      <c r="Z6" s="140">
        <v>49.99</v>
      </c>
      <c r="AA6" s="155"/>
    </row>
    <row r="7" spans="1:27" ht="12.75">
      <c r="A7" s="138" t="s">
        <v>76</v>
      </c>
      <c r="B7" s="136"/>
      <c r="C7" s="157">
        <v>939038171</v>
      </c>
      <c r="D7" s="157"/>
      <c r="E7" s="158">
        <v>982611669</v>
      </c>
      <c r="F7" s="159">
        <v>982611669</v>
      </c>
      <c r="G7" s="159">
        <v>41778886</v>
      </c>
      <c r="H7" s="159">
        <v>82883390</v>
      </c>
      <c r="I7" s="159">
        <v>36903401</v>
      </c>
      <c r="J7" s="159">
        <v>161565677</v>
      </c>
      <c r="K7" s="159">
        <v>38799528</v>
      </c>
      <c r="L7" s="159">
        <v>195835005</v>
      </c>
      <c r="M7" s="159">
        <v>37342435</v>
      </c>
      <c r="N7" s="159">
        <v>271976968</v>
      </c>
      <c r="O7" s="159"/>
      <c r="P7" s="159"/>
      <c r="Q7" s="159"/>
      <c r="R7" s="159"/>
      <c r="S7" s="159"/>
      <c r="T7" s="159"/>
      <c r="U7" s="159"/>
      <c r="V7" s="159"/>
      <c r="W7" s="159">
        <v>433542645</v>
      </c>
      <c r="X7" s="159">
        <v>223629498</v>
      </c>
      <c r="Y7" s="159">
        <v>209913147</v>
      </c>
      <c r="Z7" s="141">
        <v>93.87</v>
      </c>
      <c r="AA7" s="157">
        <v>982611669</v>
      </c>
    </row>
    <row r="8" spans="1:27" ht="12.75">
      <c r="A8" s="138" t="s">
        <v>77</v>
      </c>
      <c r="B8" s="136"/>
      <c r="C8" s="155"/>
      <c r="D8" s="155"/>
      <c r="E8" s="156"/>
      <c r="F8" s="60"/>
      <c r="G8" s="60">
        <v>-5280615</v>
      </c>
      <c r="H8" s="60">
        <v>5245490</v>
      </c>
      <c r="I8" s="60">
        <v>10582472</v>
      </c>
      <c r="J8" s="60">
        <v>10547347</v>
      </c>
      <c r="K8" s="60">
        <v>1331238</v>
      </c>
      <c r="L8" s="60">
        <v>18521377</v>
      </c>
      <c r="M8" s="60">
        <v>1224293</v>
      </c>
      <c r="N8" s="60">
        <v>21076908</v>
      </c>
      <c r="O8" s="60"/>
      <c r="P8" s="60"/>
      <c r="Q8" s="60"/>
      <c r="R8" s="60"/>
      <c r="S8" s="60"/>
      <c r="T8" s="60"/>
      <c r="U8" s="60"/>
      <c r="V8" s="60"/>
      <c r="W8" s="60">
        <v>31624255</v>
      </c>
      <c r="X8" s="60"/>
      <c r="Y8" s="60">
        <v>31624255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12598157</v>
      </c>
      <c r="H9" s="100">
        <f t="shared" si="1"/>
        <v>5435978</v>
      </c>
      <c r="I9" s="100">
        <f t="shared" si="1"/>
        <v>12872507</v>
      </c>
      <c r="J9" s="100">
        <f t="shared" si="1"/>
        <v>30906642</v>
      </c>
      <c r="K9" s="100">
        <f t="shared" si="1"/>
        <v>7397581</v>
      </c>
      <c r="L9" s="100">
        <f t="shared" si="1"/>
        <v>19093842</v>
      </c>
      <c r="M9" s="100">
        <f t="shared" si="1"/>
        <v>3496690</v>
      </c>
      <c r="N9" s="100">
        <f t="shared" si="1"/>
        <v>29988113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60894755</v>
      </c>
      <c r="X9" s="100">
        <f t="shared" si="1"/>
        <v>67184004</v>
      </c>
      <c r="Y9" s="100">
        <f t="shared" si="1"/>
        <v>-6289249</v>
      </c>
      <c r="Z9" s="137">
        <f>+IF(X9&lt;&gt;0,+(Y9/X9)*100,0)</f>
        <v>-9.361229795116111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>
        <v>35096</v>
      </c>
      <c r="H10" s="60">
        <v>87030</v>
      </c>
      <c r="I10" s="60">
        <v>10968193</v>
      </c>
      <c r="J10" s="60">
        <v>11090319</v>
      </c>
      <c r="K10" s="60">
        <v>55851</v>
      </c>
      <c r="L10" s="60">
        <v>49368</v>
      </c>
      <c r="M10" s="60">
        <v>48033</v>
      </c>
      <c r="N10" s="60">
        <v>153252</v>
      </c>
      <c r="O10" s="60"/>
      <c r="P10" s="60"/>
      <c r="Q10" s="60"/>
      <c r="R10" s="60"/>
      <c r="S10" s="60"/>
      <c r="T10" s="60"/>
      <c r="U10" s="60"/>
      <c r="V10" s="60"/>
      <c r="W10" s="60">
        <v>11243571</v>
      </c>
      <c r="X10" s="60">
        <v>6226500</v>
      </c>
      <c r="Y10" s="60">
        <v>5017071</v>
      </c>
      <c r="Z10" s="140">
        <v>80.58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>
        <v>2689</v>
      </c>
      <c r="H11" s="60">
        <v>725</v>
      </c>
      <c r="I11" s="60">
        <v>5617</v>
      </c>
      <c r="J11" s="60">
        <v>9031</v>
      </c>
      <c r="K11" s="60">
        <v>5445</v>
      </c>
      <c r="L11" s="60">
        <v>4946</v>
      </c>
      <c r="M11" s="60">
        <v>17004</v>
      </c>
      <c r="N11" s="60">
        <v>27395</v>
      </c>
      <c r="O11" s="60"/>
      <c r="P11" s="60"/>
      <c r="Q11" s="60"/>
      <c r="R11" s="60"/>
      <c r="S11" s="60"/>
      <c r="T11" s="60"/>
      <c r="U11" s="60"/>
      <c r="V11" s="60"/>
      <c r="W11" s="60">
        <v>36426</v>
      </c>
      <c r="X11" s="60">
        <v>26502</v>
      </c>
      <c r="Y11" s="60">
        <v>9924</v>
      </c>
      <c r="Z11" s="140">
        <v>37.45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>
        <v>73391</v>
      </c>
      <c r="I12" s="60">
        <v>400000</v>
      </c>
      <c r="J12" s="60">
        <v>473391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473391</v>
      </c>
      <c r="X12" s="60"/>
      <c r="Y12" s="60">
        <v>473391</v>
      </c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>
        <v>12560372</v>
      </c>
      <c r="H13" s="60">
        <v>5274832</v>
      </c>
      <c r="I13" s="60">
        <v>1498697</v>
      </c>
      <c r="J13" s="60">
        <v>19333901</v>
      </c>
      <c r="K13" s="60">
        <v>7336285</v>
      </c>
      <c r="L13" s="60">
        <v>19039528</v>
      </c>
      <c r="M13" s="60">
        <v>3431653</v>
      </c>
      <c r="N13" s="60">
        <v>29807466</v>
      </c>
      <c r="O13" s="60"/>
      <c r="P13" s="60"/>
      <c r="Q13" s="60"/>
      <c r="R13" s="60"/>
      <c r="S13" s="60"/>
      <c r="T13" s="60"/>
      <c r="U13" s="60"/>
      <c r="V13" s="60"/>
      <c r="W13" s="60">
        <v>49141367</v>
      </c>
      <c r="X13" s="60">
        <v>60931002</v>
      </c>
      <c r="Y13" s="60">
        <v>-11789635</v>
      </c>
      <c r="Z13" s="140">
        <v>-19.35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20309267</v>
      </c>
      <c r="H15" s="100">
        <f t="shared" si="2"/>
        <v>4892367</v>
      </c>
      <c r="I15" s="100">
        <f t="shared" si="2"/>
        <v>1120535</v>
      </c>
      <c r="J15" s="100">
        <f t="shared" si="2"/>
        <v>26322169</v>
      </c>
      <c r="K15" s="100">
        <f t="shared" si="2"/>
        <v>1533921</v>
      </c>
      <c r="L15" s="100">
        <f t="shared" si="2"/>
        <v>1679962</v>
      </c>
      <c r="M15" s="100">
        <f t="shared" si="2"/>
        <v>1146796</v>
      </c>
      <c r="N15" s="100">
        <f t="shared" si="2"/>
        <v>4360679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30682848</v>
      </c>
      <c r="X15" s="100">
        <f t="shared" si="2"/>
        <v>103730502</v>
      </c>
      <c r="Y15" s="100">
        <f t="shared" si="2"/>
        <v>-73047654</v>
      </c>
      <c r="Z15" s="137">
        <f>+IF(X15&lt;&gt;0,+(Y15/X15)*100,0)</f>
        <v>-70.42061167312195</v>
      </c>
      <c r="AA15" s="153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>
        <v>373793</v>
      </c>
      <c r="H16" s="60">
        <v>1367774</v>
      </c>
      <c r="I16" s="60">
        <v>454212</v>
      </c>
      <c r="J16" s="60">
        <v>2195779</v>
      </c>
      <c r="K16" s="60">
        <v>592942</v>
      </c>
      <c r="L16" s="60">
        <v>710814</v>
      </c>
      <c r="M16" s="60">
        <v>254000</v>
      </c>
      <c r="N16" s="60">
        <v>1557756</v>
      </c>
      <c r="O16" s="60"/>
      <c r="P16" s="60"/>
      <c r="Q16" s="60"/>
      <c r="R16" s="60"/>
      <c r="S16" s="60"/>
      <c r="T16" s="60"/>
      <c r="U16" s="60"/>
      <c r="V16" s="60"/>
      <c r="W16" s="60">
        <v>3753535</v>
      </c>
      <c r="X16" s="60">
        <v>22651002</v>
      </c>
      <c r="Y16" s="60">
        <v>-18897467</v>
      </c>
      <c r="Z16" s="140">
        <v>-83.43</v>
      </c>
      <c r="AA16" s="155"/>
    </row>
    <row r="17" spans="1:27" ht="12.75">
      <c r="A17" s="138" t="s">
        <v>86</v>
      </c>
      <c r="B17" s="136"/>
      <c r="C17" s="155"/>
      <c r="D17" s="155"/>
      <c r="E17" s="156"/>
      <c r="F17" s="60"/>
      <c r="G17" s="60">
        <v>19935214</v>
      </c>
      <c r="H17" s="60">
        <v>3513029</v>
      </c>
      <c r="I17" s="60">
        <v>665998</v>
      </c>
      <c r="J17" s="60">
        <v>24114241</v>
      </c>
      <c r="K17" s="60">
        <v>938094</v>
      </c>
      <c r="L17" s="60">
        <v>968872</v>
      </c>
      <c r="M17" s="60">
        <v>892520</v>
      </c>
      <c r="N17" s="60">
        <v>2799486</v>
      </c>
      <c r="O17" s="60"/>
      <c r="P17" s="60"/>
      <c r="Q17" s="60"/>
      <c r="R17" s="60"/>
      <c r="S17" s="60"/>
      <c r="T17" s="60"/>
      <c r="U17" s="60"/>
      <c r="V17" s="60"/>
      <c r="W17" s="60">
        <v>26913727</v>
      </c>
      <c r="X17" s="60">
        <v>80926002</v>
      </c>
      <c r="Y17" s="60">
        <v>-54012275</v>
      </c>
      <c r="Z17" s="140">
        <v>-66.74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>
        <v>260</v>
      </c>
      <c r="H18" s="60">
        <v>11564</v>
      </c>
      <c r="I18" s="60">
        <v>325</v>
      </c>
      <c r="J18" s="60">
        <v>12149</v>
      </c>
      <c r="K18" s="60">
        <v>2885</v>
      </c>
      <c r="L18" s="60">
        <v>276</v>
      </c>
      <c r="M18" s="60">
        <v>276</v>
      </c>
      <c r="N18" s="60">
        <v>3437</v>
      </c>
      <c r="O18" s="60"/>
      <c r="P18" s="60"/>
      <c r="Q18" s="60"/>
      <c r="R18" s="60"/>
      <c r="S18" s="60"/>
      <c r="T18" s="60"/>
      <c r="U18" s="60"/>
      <c r="V18" s="60"/>
      <c r="W18" s="60">
        <v>15586</v>
      </c>
      <c r="X18" s="60">
        <v>153498</v>
      </c>
      <c r="Y18" s="60">
        <v>-137912</v>
      </c>
      <c r="Z18" s="140">
        <v>-89.85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187051867</v>
      </c>
      <c r="F19" s="100">
        <f t="shared" si="3"/>
        <v>187051867</v>
      </c>
      <c r="G19" s="100">
        <f t="shared" si="3"/>
        <v>22398523</v>
      </c>
      <c r="H19" s="100">
        <f t="shared" si="3"/>
        <v>22521968</v>
      </c>
      <c r="I19" s="100">
        <f t="shared" si="3"/>
        <v>17190293</v>
      </c>
      <c r="J19" s="100">
        <f t="shared" si="3"/>
        <v>62110784</v>
      </c>
      <c r="K19" s="100">
        <f t="shared" si="3"/>
        <v>21629264</v>
      </c>
      <c r="L19" s="100">
        <f t="shared" si="3"/>
        <v>24854691</v>
      </c>
      <c r="M19" s="100">
        <f t="shared" si="3"/>
        <v>14209756</v>
      </c>
      <c r="N19" s="100">
        <f t="shared" si="3"/>
        <v>60693711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122804495</v>
      </c>
      <c r="X19" s="100">
        <f t="shared" si="3"/>
        <v>94525998</v>
      </c>
      <c r="Y19" s="100">
        <f t="shared" si="3"/>
        <v>28278497</v>
      </c>
      <c r="Z19" s="137">
        <f>+IF(X19&lt;&gt;0,+(Y19/X19)*100,0)</f>
        <v>29.91610519679464</v>
      </c>
      <c r="AA19" s="153">
        <f>SUM(AA20:AA23)</f>
        <v>187051867</v>
      </c>
    </row>
    <row r="20" spans="1:27" ht="12.75">
      <c r="A20" s="138" t="s">
        <v>89</v>
      </c>
      <c r="B20" s="136"/>
      <c r="C20" s="155"/>
      <c r="D20" s="155"/>
      <c r="E20" s="156">
        <v>124416960</v>
      </c>
      <c r="F20" s="60">
        <v>124416960</v>
      </c>
      <c r="G20" s="60">
        <v>17635177</v>
      </c>
      <c r="H20" s="60">
        <v>11950326</v>
      </c>
      <c r="I20" s="60">
        <v>12438633</v>
      </c>
      <c r="J20" s="60">
        <v>42024136</v>
      </c>
      <c r="K20" s="60">
        <v>16907275</v>
      </c>
      <c r="L20" s="60">
        <v>20059950</v>
      </c>
      <c r="M20" s="60">
        <v>9479728</v>
      </c>
      <c r="N20" s="60">
        <v>46446953</v>
      </c>
      <c r="O20" s="60"/>
      <c r="P20" s="60"/>
      <c r="Q20" s="60"/>
      <c r="R20" s="60"/>
      <c r="S20" s="60"/>
      <c r="T20" s="60"/>
      <c r="U20" s="60"/>
      <c r="V20" s="60"/>
      <c r="W20" s="60">
        <v>88471089</v>
      </c>
      <c r="X20" s="60">
        <v>63208500</v>
      </c>
      <c r="Y20" s="60">
        <v>25262589</v>
      </c>
      <c r="Z20" s="140">
        <v>39.97</v>
      </c>
      <c r="AA20" s="155">
        <v>124416960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62634907</v>
      </c>
      <c r="F23" s="60">
        <v>62634907</v>
      </c>
      <c r="G23" s="60">
        <v>4763346</v>
      </c>
      <c r="H23" s="60">
        <v>10571642</v>
      </c>
      <c r="I23" s="60">
        <v>4751660</v>
      </c>
      <c r="J23" s="60">
        <v>20086648</v>
      </c>
      <c r="K23" s="60">
        <v>4721989</v>
      </c>
      <c r="L23" s="60">
        <v>4794741</v>
      </c>
      <c r="M23" s="60">
        <v>4730028</v>
      </c>
      <c r="N23" s="60">
        <v>14246758</v>
      </c>
      <c r="O23" s="60"/>
      <c r="P23" s="60"/>
      <c r="Q23" s="60"/>
      <c r="R23" s="60"/>
      <c r="S23" s="60"/>
      <c r="T23" s="60"/>
      <c r="U23" s="60"/>
      <c r="V23" s="60"/>
      <c r="W23" s="60">
        <v>34333406</v>
      </c>
      <c r="X23" s="60">
        <v>31317498</v>
      </c>
      <c r="Y23" s="60">
        <v>3015908</v>
      </c>
      <c r="Z23" s="140">
        <v>9.63</v>
      </c>
      <c r="AA23" s="155">
        <v>62634907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>
        <v>136275</v>
      </c>
      <c r="H24" s="100">
        <v>292949</v>
      </c>
      <c r="I24" s="100">
        <v>221234</v>
      </c>
      <c r="J24" s="100">
        <v>650458</v>
      </c>
      <c r="K24" s="100">
        <v>453969</v>
      </c>
      <c r="L24" s="100">
        <v>209535</v>
      </c>
      <c r="M24" s="100">
        <v>206959</v>
      </c>
      <c r="N24" s="100">
        <v>870463</v>
      </c>
      <c r="O24" s="100"/>
      <c r="P24" s="100"/>
      <c r="Q24" s="100"/>
      <c r="R24" s="100"/>
      <c r="S24" s="100"/>
      <c r="T24" s="100"/>
      <c r="U24" s="100"/>
      <c r="V24" s="100"/>
      <c r="W24" s="100">
        <v>1520921</v>
      </c>
      <c r="X24" s="100">
        <v>3099498</v>
      </c>
      <c r="Y24" s="100">
        <v>-1578577</v>
      </c>
      <c r="Z24" s="137">
        <v>-50.93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939038171</v>
      </c>
      <c r="D25" s="168">
        <f>+D5+D9+D15+D19+D24</f>
        <v>0</v>
      </c>
      <c r="E25" s="169">
        <f t="shared" si="4"/>
        <v>1169663536</v>
      </c>
      <c r="F25" s="73">
        <f t="shared" si="4"/>
        <v>1169663536</v>
      </c>
      <c r="G25" s="73">
        <f t="shared" si="4"/>
        <v>169159266</v>
      </c>
      <c r="H25" s="73">
        <f t="shared" si="4"/>
        <v>121824311</v>
      </c>
      <c r="I25" s="73">
        <f t="shared" si="4"/>
        <v>78339824</v>
      </c>
      <c r="J25" s="73">
        <f t="shared" si="4"/>
        <v>369323401</v>
      </c>
      <c r="K25" s="73">
        <f t="shared" si="4"/>
        <v>71029335</v>
      </c>
      <c r="L25" s="73">
        <f t="shared" si="4"/>
        <v>260294412</v>
      </c>
      <c r="M25" s="73">
        <f t="shared" si="4"/>
        <v>119401929</v>
      </c>
      <c r="N25" s="73">
        <f t="shared" si="4"/>
        <v>450725676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820049077</v>
      </c>
      <c r="X25" s="73">
        <f t="shared" si="4"/>
        <v>584831500</v>
      </c>
      <c r="Y25" s="73">
        <f t="shared" si="4"/>
        <v>235217577</v>
      </c>
      <c r="Z25" s="170">
        <f>+IF(X25&lt;&gt;0,+(Y25/X25)*100,0)</f>
        <v>40.21971747417846</v>
      </c>
      <c r="AA25" s="168">
        <f>+AA5+AA9+AA15+AA19+AA24</f>
        <v>1169663536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928004202</v>
      </c>
      <c r="D28" s="153">
        <f>SUM(D29:D31)</f>
        <v>0</v>
      </c>
      <c r="E28" s="154">
        <f t="shared" si="5"/>
        <v>945363361</v>
      </c>
      <c r="F28" s="100">
        <f t="shared" si="5"/>
        <v>945363361</v>
      </c>
      <c r="G28" s="100">
        <f t="shared" si="5"/>
        <v>7886117</v>
      </c>
      <c r="H28" s="100">
        <f t="shared" si="5"/>
        <v>18973238</v>
      </c>
      <c r="I28" s="100">
        <f t="shared" si="5"/>
        <v>14939190</v>
      </c>
      <c r="J28" s="100">
        <f t="shared" si="5"/>
        <v>41798545</v>
      </c>
      <c r="K28" s="100">
        <f t="shared" si="5"/>
        <v>32894705</v>
      </c>
      <c r="L28" s="100">
        <f t="shared" si="5"/>
        <v>20805759</v>
      </c>
      <c r="M28" s="100">
        <f t="shared" si="5"/>
        <v>17528762</v>
      </c>
      <c r="N28" s="100">
        <f t="shared" si="5"/>
        <v>71229226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113027771</v>
      </c>
      <c r="X28" s="100">
        <f t="shared" si="5"/>
        <v>165798000</v>
      </c>
      <c r="Y28" s="100">
        <f t="shared" si="5"/>
        <v>-52770229</v>
      </c>
      <c r="Z28" s="137">
        <f>+IF(X28&lt;&gt;0,+(Y28/X28)*100,0)</f>
        <v>-31.828025066647363</v>
      </c>
      <c r="AA28" s="153">
        <f>SUM(AA29:AA31)</f>
        <v>945363361</v>
      </c>
    </row>
    <row r="29" spans="1:27" ht="12.75">
      <c r="A29" s="138" t="s">
        <v>75</v>
      </c>
      <c r="B29" s="136"/>
      <c r="C29" s="155"/>
      <c r="D29" s="155"/>
      <c r="E29" s="156"/>
      <c r="F29" s="60"/>
      <c r="G29" s="60">
        <v>4868740</v>
      </c>
      <c r="H29" s="60">
        <v>8285495</v>
      </c>
      <c r="I29" s="60">
        <v>2648273</v>
      </c>
      <c r="J29" s="60">
        <v>15802508</v>
      </c>
      <c r="K29" s="60">
        <v>9710566</v>
      </c>
      <c r="L29" s="60">
        <v>11783768</v>
      </c>
      <c r="M29" s="60">
        <v>3849640</v>
      </c>
      <c r="N29" s="60">
        <v>25343974</v>
      </c>
      <c r="O29" s="60"/>
      <c r="P29" s="60"/>
      <c r="Q29" s="60"/>
      <c r="R29" s="60"/>
      <c r="S29" s="60"/>
      <c r="T29" s="60"/>
      <c r="U29" s="60"/>
      <c r="V29" s="60"/>
      <c r="W29" s="60">
        <v>41146482</v>
      </c>
      <c r="X29" s="60">
        <v>74852502</v>
      </c>
      <c r="Y29" s="60">
        <v>-33706020</v>
      </c>
      <c r="Z29" s="140">
        <v>-45.03</v>
      </c>
      <c r="AA29" s="155"/>
    </row>
    <row r="30" spans="1:27" ht="12.75">
      <c r="A30" s="138" t="s">
        <v>76</v>
      </c>
      <c r="B30" s="136"/>
      <c r="C30" s="157">
        <v>928004202</v>
      </c>
      <c r="D30" s="157"/>
      <c r="E30" s="158">
        <v>945363361</v>
      </c>
      <c r="F30" s="159">
        <v>945363361</v>
      </c>
      <c r="G30" s="159">
        <v>712297</v>
      </c>
      <c r="H30" s="159">
        <v>4750064</v>
      </c>
      <c r="I30" s="159">
        <v>1666587</v>
      </c>
      <c r="J30" s="159">
        <v>7128948</v>
      </c>
      <c r="K30" s="159">
        <v>10413973</v>
      </c>
      <c r="L30" s="159">
        <v>1645350</v>
      </c>
      <c r="M30" s="159">
        <v>3946609</v>
      </c>
      <c r="N30" s="159">
        <v>16005932</v>
      </c>
      <c r="O30" s="159"/>
      <c r="P30" s="159"/>
      <c r="Q30" s="159"/>
      <c r="R30" s="159"/>
      <c r="S30" s="159"/>
      <c r="T30" s="159"/>
      <c r="U30" s="159"/>
      <c r="V30" s="159"/>
      <c r="W30" s="159">
        <v>23134880</v>
      </c>
      <c r="X30" s="159">
        <v>88470000</v>
      </c>
      <c r="Y30" s="159">
        <v>-65335120</v>
      </c>
      <c r="Z30" s="141">
        <v>-73.85</v>
      </c>
      <c r="AA30" s="157">
        <v>945363361</v>
      </c>
    </row>
    <row r="31" spans="1:27" ht="12.75">
      <c r="A31" s="138" t="s">
        <v>77</v>
      </c>
      <c r="B31" s="136"/>
      <c r="C31" s="155"/>
      <c r="D31" s="155"/>
      <c r="E31" s="156"/>
      <c r="F31" s="60"/>
      <c r="G31" s="60">
        <v>2305080</v>
      </c>
      <c r="H31" s="60">
        <v>5937679</v>
      </c>
      <c r="I31" s="60">
        <v>10624330</v>
      </c>
      <c r="J31" s="60">
        <v>18867089</v>
      </c>
      <c r="K31" s="60">
        <v>12770166</v>
      </c>
      <c r="L31" s="60">
        <v>7376641</v>
      </c>
      <c r="M31" s="60">
        <v>9732513</v>
      </c>
      <c r="N31" s="60">
        <v>29879320</v>
      </c>
      <c r="O31" s="60"/>
      <c r="P31" s="60"/>
      <c r="Q31" s="60"/>
      <c r="R31" s="60"/>
      <c r="S31" s="60"/>
      <c r="T31" s="60"/>
      <c r="U31" s="60"/>
      <c r="V31" s="60"/>
      <c r="W31" s="60">
        <v>48746409</v>
      </c>
      <c r="X31" s="60">
        <v>2475498</v>
      </c>
      <c r="Y31" s="60">
        <v>46270911</v>
      </c>
      <c r="Z31" s="140">
        <v>1869.16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277172</v>
      </c>
      <c r="H32" s="100">
        <f t="shared" si="6"/>
        <v>4742127</v>
      </c>
      <c r="I32" s="100">
        <f t="shared" si="6"/>
        <v>1497777</v>
      </c>
      <c r="J32" s="100">
        <f t="shared" si="6"/>
        <v>6517076</v>
      </c>
      <c r="K32" s="100">
        <f t="shared" si="6"/>
        <v>15598566</v>
      </c>
      <c r="L32" s="100">
        <f t="shared" si="6"/>
        <v>1357497</v>
      </c>
      <c r="M32" s="100">
        <f t="shared" si="6"/>
        <v>6056157</v>
      </c>
      <c r="N32" s="100">
        <f t="shared" si="6"/>
        <v>23012220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29529296</v>
      </c>
      <c r="X32" s="100">
        <f t="shared" si="6"/>
        <v>37836996</v>
      </c>
      <c r="Y32" s="100">
        <f t="shared" si="6"/>
        <v>-8307700</v>
      </c>
      <c r="Z32" s="137">
        <f>+IF(X32&lt;&gt;0,+(Y32/X32)*100,0)</f>
        <v>-21.956552787647308</v>
      </c>
      <c r="AA32" s="153">
        <f>SUM(AA33:AA37)</f>
        <v>0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>
        <v>14827</v>
      </c>
      <c r="H33" s="60">
        <v>1605907</v>
      </c>
      <c r="I33" s="60">
        <v>582764</v>
      </c>
      <c r="J33" s="60">
        <v>2203498</v>
      </c>
      <c r="K33" s="60">
        <v>6145289</v>
      </c>
      <c r="L33" s="60">
        <v>228546</v>
      </c>
      <c r="M33" s="60">
        <v>2225955</v>
      </c>
      <c r="N33" s="60">
        <v>8599790</v>
      </c>
      <c r="O33" s="60"/>
      <c r="P33" s="60"/>
      <c r="Q33" s="60"/>
      <c r="R33" s="60"/>
      <c r="S33" s="60"/>
      <c r="T33" s="60"/>
      <c r="U33" s="60"/>
      <c r="V33" s="60"/>
      <c r="W33" s="60">
        <v>10803288</v>
      </c>
      <c r="X33" s="60">
        <v>21771498</v>
      </c>
      <c r="Y33" s="60">
        <v>-10968210</v>
      </c>
      <c r="Z33" s="140">
        <v>-50.38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>
        <v>316363</v>
      </c>
      <c r="I34" s="60">
        <v>22902</v>
      </c>
      <c r="J34" s="60">
        <v>339265</v>
      </c>
      <c r="K34" s="60">
        <v>1174907</v>
      </c>
      <c r="L34" s="60"/>
      <c r="M34" s="60">
        <v>434115</v>
      </c>
      <c r="N34" s="60">
        <v>1609022</v>
      </c>
      <c r="O34" s="60"/>
      <c r="P34" s="60"/>
      <c r="Q34" s="60"/>
      <c r="R34" s="60"/>
      <c r="S34" s="60"/>
      <c r="T34" s="60"/>
      <c r="U34" s="60"/>
      <c r="V34" s="60"/>
      <c r="W34" s="60">
        <v>1948287</v>
      </c>
      <c r="X34" s="60">
        <v>48000</v>
      </c>
      <c r="Y34" s="60">
        <v>1900287</v>
      </c>
      <c r="Z34" s="140">
        <v>3958.93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>
        <v>262345</v>
      </c>
      <c r="H35" s="60">
        <v>1741441</v>
      </c>
      <c r="I35" s="60">
        <v>558121</v>
      </c>
      <c r="J35" s="60">
        <v>2561907</v>
      </c>
      <c r="K35" s="60">
        <v>5530612</v>
      </c>
      <c r="L35" s="60">
        <v>946458</v>
      </c>
      <c r="M35" s="60">
        <v>2498785</v>
      </c>
      <c r="N35" s="60">
        <v>8975855</v>
      </c>
      <c r="O35" s="60"/>
      <c r="P35" s="60"/>
      <c r="Q35" s="60"/>
      <c r="R35" s="60"/>
      <c r="S35" s="60"/>
      <c r="T35" s="60"/>
      <c r="U35" s="60"/>
      <c r="V35" s="60"/>
      <c r="W35" s="60">
        <v>11537762</v>
      </c>
      <c r="X35" s="60">
        <v>14451498</v>
      </c>
      <c r="Y35" s="60">
        <v>-2913736</v>
      </c>
      <c r="Z35" s="140">
        <v>-20.16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>
        <v>1078416</v>
      </c>
      <c r="I36" s="60">
        <v>333990</v>
      </c>
      <c r="J36" s="60">
        <v>1412406</v>
      </c>
      <c r="K36" s="60">
        <v>2747758</v>
      </c>
      <c r="L36" s="60">
        <v>182493</v>
      </c>
      <c r="M36" s="60">
        <v>897302</v>
      </c>
      <c r="N36" s="60">
        <v>3827553</v>
      </c>
      <c r="O36" s="60"/>
      <c r="P36" s="60"/>
      <c r="Q36" s="60"/>
      <c r="R36" s="60"/>
      <c r="S36" s="60"/>
      <c r="T36" s="60"/>
      <c r="U36" s="60"/>
      <c r="V36" s="60"/>
      <c r="W36" s="60">
        <v>5239959</v>
      </c>
      <c r="X36" s="60"/>
      <c r="Y36" s="60">
        <v>5239959</v>
      </c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1566000</v>
      </c>
      <c r="Y37" s="159">
        <v>-1566000</v>
      </c>
      <c r="Z37" s="141">
        <v>-100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2696044</v>
      </c>
      <c r="H38" s="100">
        <f t="shared" si="7"/>
        <v>12473275</v>
      </c>
      <c r="I38" s="100">
        <f t="shared" si="7"/>
        <v>10289576</v>
      </c>
      <c r="J38" s="100">
        <f t="shared" si="7"/>
        <v>25458895</v>
      </c>
      <c r="K38" s="100">
        <f t="shared" si="7"/>
        <v>39627380</v>
      </c>
      <c r="L38" s="100">
        <f t="shared" si="7"/>
        <v>6994948</v>
      </c>
      <c r="M38" s="100">
        <f t="shared" si="7"/>
        <v>16552526</v>
      </c>
      <c r="N38" s="100">
        <f t="shared" si="7"/>
        <v>63174854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88633749</v>
      </c>
      <c r="X38" s="100">
        <f t="shared" si="7"/>
        <v>121385004</v>
      </c>
      <c r="Y38" s="100">
        <f t="shared" si="7"/>
        <v>-32751255</v>
      </c>
      <c r="Z38" s="137">
        <f>+IF(X38&lt;&gt;0,+(Y38/X38)*100,0)</f>
        <v>-26.981302402066078</v>
      </c>
      <c r="AA38" s="153">
        <f>SUM(AA39:AA41)</f>
        <v>0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>
        <v>325571</v>
      </c>
      <c r="H39" s="60">
        <v>2451351</v>
      </c>
      <c r="I39" s="60">
        <v>904621</v>
      </c>
      <c r="J39" s="60">
        <v>3681543</v>
      </c>
      <c r="K39" s="60">
        <v>6962532</v>
      </c>
      <c r="L39" s="60">
        <v>883657</v>
      </c>
      <c r="M39" s="60">
        <v>2916418</v>
      </c>
      <c r="N39" s="60">
        <v>10762607</v>
      </c>
      <c r="O39" s="60"/>
      <c r="P39" s="60"/>
      <c r="Q39" s="60"/>
      <c r="R39" s="60"/>
      <c r="S39" s="60"/>
      <c r="T39" s="60"/>
      <c r="U39" s="60"/>
      <c r="V39" s="60"/>
      <c r="W39" s="60">
        <v>14444150</v>
      </c>
      <c r="X39" s="60">
        <v>24903000</v>
      </c>
      <c r="Y39" s="60">
        <v>-10458850</v>
      </c>
      <c r="Z39" s="140">
        <v>-42</v>
      </c>
      <c r="AA39" s="155"/>
    </row>
    <row r="40" spans="1:27" ht="12.75">
      <c r="A40" s="138" t="s">
        <v>86</v>
      </c>
      <c r="B40" s="136"/>
      <c r="C40" s="155"/>
      <c r="D40" s="155"/>
      <c r="E40" s="156"/>
      <c r="F40" s="60"/>
      <c r="G40" s="60">
        <v>713187</v>
      </c>
      <c r="H40" s="60">
        <v>9196106</v>
      </c>
      <c r="I40" s="60">
        <v>8554990</v>
      </c>
      <c r="J40" s="60">
        <v>18464283</v>
      </c>
      <c r="K40" s="60">
        <v>30115916</v>
      </c>
      <c r="L40" s="60">
        <v>5280903</v>
      </c>
      <c r="M40" s="60">
        <v>11918633</v>
      </c>
      <c r="N40" s="60">
        <v>47315452</v>
      </c>
      <c r="O40" s="60"/>
      <c r="P40" s="60"/>
      <c r="Q40" s="60"/>
      <c r="R40" s="60"/>
      <c r="S40" s="60"/>
      <c r="T40" s="60"/>
      <c r="U40" s="60"/>
      <c r="V40" s="60"/>
      <c r="W40" s="60">
        <v>65779735</v>
      </c>
      <c r="X40" s="60">
        <v>85075002</v>
      </c>
      <c r="Y40" s="60">
        <v>-19295267</v>
      </c>
      <c r="Z40" s="140">
        <v>-22.68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>
        <v>1657286</v>
      </c>
      <c r="H41" s="60">
        <v>825818</v>
      </c>
      <c r="I41" s="60">
        <v>829965</v>
      </c>
      <c r="J41" s="60">
        <v>3313069</v>
      </c>
      <c r="K41" s="60">
        <v>2548932</v>
      </c>
      <c r="L41" s="60">
        <v>830388</v>
      </c>
      <c r="M41" s="60">
        <v>1717475</v>
      </c>
      <c r="N41" s="60">
        <v>5096795</v>
      </c>
      <c r="O41" s="60"/>
      <c r="P41" s="60"/>
      <c r="Q41" s="60"/>
      <c r="R41" s="60"/>
      <c r="S41" s="60"/>
      <c r="T41" s="60"/>
      <c r="U41" s="60"/>
      <c r="V41" s="60"/>
      <c r="W41" s="60">
        <v>8409864</v>
      </c>
      <c r="X41" s="60">
        <v>11407002</v>
      </c>
      <c r="Y41" s="60">
        <v>-2997138</v>
      </c>
      <c r="Z41" s="140">
        <v>-26.27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3185533</v>
      </c>
      <c r="H42" s="100">
        <f t="shared" si="8"/>
        <v>24211408</v>
      </c>
      <c r="I42" s="100">
        <f t="shared" si="8"/>
        <v>17227584</v>
      </c>
      <c r="J42" s="100">
        <f t="shared" si="8"/>
        <v>44624525</v>
      </c>
      <c r="K42" s="100">
        <f t="shared" si="8"/>
        <v>39002890</v>
      </c>
      <c r="L42" s="100">
        <f t="shared" si="8"/>
        <v>16724317</v>
      </c>
      <c r="M42" s="100">
        <f t="shared" si="8"/>
        <v>18971657</v>
      </c>
      <c r="N42" s="100">
        <f t="shared" si="8"/>
        <v>74698864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119323389</v>
      </c>
      <c r="X42" s="100">
        <f t="shared" si="8"/>
        <v>149861004</v>
      </c>
      <c r="Y42" s="100">
        <f t="shared" si="8"/>
        <v>-30537615</v>
      </c>
      <c r="Z42" s="137">
        <f>+IF(X42&lt;&gt;0,+(Y42/X42)*100,0)</f>
        <v>-20.377292414242735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>
        <v>243120</v>
      </c>
      <c r="H43" s="60">
        <v>13015252</v>
      </c>
      <c r="I43" s="60">
        <v>11122296</v>
      </c>
      <c r="J43" s="60">
        <v>24380668</v>
      </c>
      <c r="K43" s="60">
        <v>10696014</v>
      </c>
      <c r="L43" s="60">
        <v>8206960</v>
      </c>
      <c r="M43" s="60">
        <v>6425550</v>
      </c>
      <c r="N43" s="60">
        <v>25328524</v>
      </c>
      <c r="O43" s="60"/>
      <c r="P43" s="60"/>
      <c r="Q43" s="60"/>
      <c r="R43" s="60"/>
      <c r="S43" s="60"/>
      <c r="T43" s="60"/>
      <c r="U43" s="60"/>
      <c r="V43" s="60"/>
      <c r="W43" s="60">
        <v>49709192</v>
      </c>
      <c r="X43" s="60">
        <v>65621502</v>
      </c>
      <c r="Y43" s="60">
        <v>-15912310</v>
      </c>
      <c r="Z43" s="140">
        <v>-24.25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>
        <v>2942413</v>
      </c>
      <c r="H46" s="60">
        <v>11196156</v>
      </c>
      <c r="I46" s="60">
        <v>6105288</v>
      </c>
      <c r="J46" s="60">
        <v>20243857</v>
      </c>
      <c r="K46" s="60">
        <v>28306876</v>
      </c>
      <c r="L46" s="60">
        <v>8517357</v>
      </c>
      <c r="M46" s="60">
        <v>12546107</v>
      </c>
      <c r="N46" s="60">
        <v>49370340</v>
      </c>
      <c r="O46" s="60"/>
      <c r="P46" s="60"/>
      <c r="Q46" s="60"/>
      <c r="R46" s="60"/>
      <c r="S46" s="60"/>
      <c r="T46" s="60"/>
      <c r="U46" s="60"/>
      <c r="V46" s="60"/>
      <c r="W46" s="60">
        <v>69614197</v>
      </c>
      <c r="X46" s="60">
        <v>84239502</v>
      </c>
      <c r="Y46" s="60">
        <v>-14625305</v>
      </c>
      <c r="Z46" s="140">
        <v>-17.36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>
        <v>-17391</v>
      </c>
      <c r="H47" s="100">
        <v>89191</v>
      </c>
      <c r="I47" s="100">
        <v>44397</v>
      </c>
      <c r="J47" s="100">
        <v>116197</v>
      </c>
      <c r="K47" s="100">
        <v>672781</v>
      </c>
      <c r="L47" s="100">
        <v>92536</v>
      </c>
      <c r="M47" s="100">
        <v>173538</v>
      </c>
      <c r="N47" s="100">
        <v>938855</v>
      </c>
      <c r="O47" s="100"/>
      <c r="P47" s="100"/>
      <c r="Q47" s="100"/>
      <c r="R47" s="100"/>
      <c r="S47" s="100"/>
      <c r="T47" s="100"/>
      <c r="U47" s="100"/>
      <c r="V47" s="100"/>
      <c r="W47" s="100">
        <v>1055052</v>
      </c>
      <c r="X47" s="100">
        <v>4130502</v>
      </c>
      <c r="Y47" s="100">
        <v>-3075450</v>
      </c>
      <c r="Z47" s="137">
        <v>-74.46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928004202</v>
      </c>
      <c r="D48" s="168">
        <f>+D28+D32+D38+D42+D47</f>
        <v>0</v>
      </c>
      <c r="E48" s="169">
        <f t="shared" si="9"/>
        <v>945363361</v>
      </c>
      <c r="F48" s="73">
        <f t="shared" si="9"/>
        <v>945363361</v>
      </c>
      <c r="G48" s="73">
        <f t="shared" si="9"/>
        <v>14027475</v>
      </c>
      <c r="H48" s="73">
        <f t="shared" si="9"/>
        <v>60489239</v>
      </c>
      <c r="I48" s="73">
        <f t="shared" si="9"/>
        <v>43998524</v>
      </c>
      <c r="J48" s="73">
        <f t="shared" si="9"/>
        <v>118515238</v>
      </c>
      <c r="K48" s="73">
        <f t="shared" si="9"/>
        <v>127796322</v>
      </c>
      <c r="L48" s="73">
        <f t="shared" si="9"/>
        <v>45975057</v>
      </c>
      <c r="M48" s="73">
        <f t="shared" si="9"/>
        <v>59282640</v>
      </c>
      <c r="N48" s="73">
        <f t="shared" si="9"/>
        <v>233054019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351569257</v>
      </c>
      <c r="X48" s="73">
        <f t="shared" si="9"/>
        <v>479011506</v>
      </c>
      <c r="Y48" s="73">
        <f t="shared" si="9"/>
        <v>-127442249</v>
      </c>
      <c r="Z48" s="170">
        <f>+IF(X48&lt;&gt;0,+(Y48/X48)*100,0)</f>
        <v>-26.60525841314551</v>
      </c>
      <c r="AA48" s="168">
        <f>+AA28+AA32+AA38+AA42+AA47</f>
        <v>945363361</v>
      </c>
    </row>
    <row r="49" spans="1:27" ht="12.75">
      <c r="A49" s="148" t="s">
        <v>49</v>
      </c>
      <c r="B49" s="149"/>
      <c r="C49" s="171">
        <f aca="true" t="shared" si="10" ref="C49:Y49">+C25-C48</f>
        <v>11033969</v>
      </c>
      <c r="D49" s="171">
        <f>+D25-D48</f>
        <v>0</v>
      </c>
      <c r="E49" s="172">
        <f t="shared" si="10"/>
        <v>224300175</v>
      </c>
      <c r="F49" s="173">
        <f t="shared" si="10"/>
        <v>224300175</v>
      </c>
      <c r="G49" s="173">
        <f t="shared" si="10"/>
        <v>155131791</v>
      </c>
      <c r="H49" s="173">
        <f t="shared" si="10"/>
        <v>61335072</v>
      </c>
      <c r="I49" s="173">
        <f t="shared" si="10"/>
        <v>34341300</v>
      </c>
      <c r="J49" s="173">
        <f t="shared" si="10"/>
        <v>250808163</v>
      </c>
      <c r="K49" s="173">
        <f t="shared" si="10"/>
        <v>-56766987</v>
      </c>
      <c r="L49" s="173">
        <f t="shared" si="10"/>
        <v>214319355</v>
      </c>
      <c r="M49" s="173">
        <f t="shared" si="10"/>
        <v>60119289</v>
      </c>
      <c r="N49" s="173">
        <f t="shared" si="10"/>
        <v>217671657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468479820</v>
      </c>
      <c r="X49" s="173">
        <f>IF(F25=F48,0,X25-X48)</f>
        <v>105819994</v>
      </c>
      <c r="Y49" s="173">
        <f t="shared" si="10"/>
        <v>362659826</v>
      </c>
      <c r="Z49" s="174">
        <f>+IF(X49&lt;&gt;0,+(Y49/X49)*100,0)</f>
        <v>342.7138977157757</v>
      </c>
      <c r="AA49" s="171">
        <f>+AA25-AA48</f>
        <v>224300175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385725578</v>
      </c>
      <c r="D5" s="155">
        <v>0</v>
      </c>
      <c r="E5" s="156">
        <v>404756992</v>
      </c>
      <c r="F5" s="60">
        <v>404756992</v>
      </c>
      <c r="G5" s="60">
        <v>36927095</v>
      </c>
      <c r="H5" s="60">
        <v>82932906</v>
      </c>
      <c r="I5" s="60">
        <v>36928903</v>
      </c>
      <c r="J5" s="60">
        <v>156788904</v>
      </c>
      <c r="K5" s="60">
        <v>39044931</v>
      </c>
      <c r="L5" s="60">
        <v>195835005</v>
      </c>
      <c r="M5" s="60">
        <v>37278148</v>
      </c>
      <c r="N5" s="60">
        <v>272158084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428946988</v>
      </c>
      <c r="X5" s="60">
        <v>202378500</v>
      </c>
      <c r="Y5" s="60">
        <v>226568488</v>
      </c>
      <c r="Z5" s="140">
        <v>111.95</v>
      </c>
      <c r="AA5" s="155">
        <v>404756992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124416960</v>
      </c>
      <c r="F7" s="60">
        <v>124416960</v>
      </c>
      <c r="G7" s="60">
        <v>9794263</v>
      </c>
      <c r="H7" s="60">
        <v>10727317</v>
      </c>
      <c r="I7" s="60">
        <v>12400995</v>
      </c>
      <c r="J7" s="60">
        <v>32922575</v>
      </c>
      <c r="K7" s="60">
        <v>10755517</v>
      </c>
      <c r="L7" s="60">
        <v>10023782</v>
      </c>
      <c r="M7" s="60">
        <v>9422902</v>
      </c>
      <c r="N7" s="60">
        <v>30202201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63124776</v>
      </c>
      <c r="X7" s="60">
        <v>62208498</v>
      </c>
      <c r="Y7" s="60">
        <v>916278</v>
      </c>
      <c r="Z7" s="140">
        <v>1.47</v>
      </c>
      <c r="AA7" s="155">
        <v>124416960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62634907</v>
      </c>
      <c r="F10" s="54">
        <v>62634907</v>
      </c>
      <c r="G10" s="54">
        <v>4555403</v>
      </c>
      <c r="H10" s="54">
        <v>10372905</v>
      </c>
      <c r="I10" s="54">
        <v>4536115</v>
      </c>
      <c r="J10" s="54">
        <v>19464423</v>
      </c>
      <c r="K10" s="54">
        <v>4471264</v>
      </c>
      <c r="L10" s="54">
        <v>4543036</v>
      </c>
      <c r="M10" s="54">
        <v>4476337</v>
      </c>
      <c r="N10" s="54">
        <v>13490637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32955060</v>
      </c>
      <c r="X10" s="54">
        <v>31317498</v>
      </c>
      <c r="Y10" s="54">
        <v>1637562</v>
      </c>
      <c r="Z10" s="184">
        <v>5.23</v>
      </c>
      <c r="AA10" s="130">
        <v>62634907</v>
      </c>
    </row>
    <row r="11" spans="1:27" ht="12.75">
      <c r="A11" s="183" t="s">
        <v>107</v>
      </c>
      <c r="B11" s="185"/>
      <c r="C11" s="155">
        <v>158139890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2721385</v>
      </c>
      <c r="D12" s="155">
        <v>0</v>
      </c>
      <c r="E12" s="156">
        <v>843136</v>
      </c>
      <c r="F12" s="60">
        <v>843136</v>
      </c>
      <c r="G12" s="60">
        <v>7743721</v>
      </c>
      <c r="H12" s="60">
        <v>306623</v>
      </c>
      <c r="I12" s="60">
        <v>247151</v>
      </c>
      <c r="J12" s="60">
        <v>8297495</v>
      </c>
      <c r="K12" s="60">
        <v>269321</v>
      </c>
      <c r="L12" s="60">
        <v>7669794</v>
      </c>
      <c r="M12" s="60">
        <v>254358</v>
      </c>
      <c r="N12" s="60">
        <v>8193473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16490968</v>
      </c>
      <c r="X12" s="60">
        <v>421500</v>
      </c>
      <c r="Y12" s="60">
        <v>16069468</v>
      </c>
      <c r="Z12" s="140">
        <v>3812.45</v>
      </c>
      <c r="AA12" s="155">
        <v>843136</v>
      </c>
    </row>
    <row r="13" spans="1:27" ht="12.75">
      <c r="A13" s="181" t="s">
        <v>109</v>
      </c>
      <c r="B13" s="185"/>
      <c r="C13" s="155">
        <v>3838229</v>
      </c>
      <c r="D13" s="155">
        <v>0</v>
      </c>
      <c r="E13" s="156">
        <v>4500000</v>
      </c>
      <c r="F13" s="60">
        <v>4500000</v>
      </c>
      <c r="G13" s="60">
        <v>-14847852</v>
      </c>
      <c r="H13" s="60">
        <v>747852</v>
      </c>
      <c r="I13" s="60">
        <v>10000000</v>
      </c>
      <c r="J13" s="60">
        <v>-4100000</v>
      </c>
      <c r="K13" s="60">
        <v>0</v>
      </c>
      <c r="L13" s="60">
        <v>15737481</v>
      </c>
      <c r="M13" s="60">
        <v>372567</v>
      </c>
      <c r="N13" s="60">
        <v>16110048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12010048</v>
      </c>
      <c r="X13" s="60">
        <v>2250000</v>
      </c>
      <c r="Y13" s="60">
        <v>9760048</v>
      </c>
      <c r="Z13" s="140">
        <v>433.78</v>
      </c>
      <c r="AA13" s="155">
        <v>4500000</v>
      </c>
    </row>
    <row r="14" spans="1:27" ht="12.75">
      <c r="A14" s="181" t="s">
        <v>110</v>
      </c>
      <c r="B14" s="185"/>
      <c r="C14" s="155">
        <v>16987616</v>
      </c>
      <c r="D14" s="155">
        <v>0</v>
      </c>
      <c r="E14" s="156">
        <v>15691534</v>
      </c>
      <c r="F14" s="60">
        <v>15691534</v>
      </c>
      <c r="G14" s="60">
        <v>277566</v>
      </c>
      <c r="H14" s="60">
        <v>313636</v>
      </c>
      <c r="I14" s="60">
        <v>292228</v>
      </c>
      <c r="J14" s="60">
        <v>883430</v>
      </c>
      <c r="K14" s="60">
        <v>321878</v>
      </c>
      <c r="L14" s="60">
        <v>324781</v>
      </c>
      <c r="M14" s="60">
        <v>336126</v>
      </c>
      <c r="N14" s="60">
        <v>982785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1866215</v>
      </c>
      <c r="X14" s="60">
        <v>7845996</v>
      </c>
      <c r="Y14" s="60">
        <v>-5979781</v>
      </c>
      <c r="Z14" s="140">
        <v>-76.21</v>
      </c>
      <c r="AA14" s="155">
        <v>15691534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8047769</v>
      </c>
      <c r="D16" s="155">
        <v>0</v>
      </c>
      <c r="E16" s="156">
        <v>86586603</v>
      </c>
      <c r="F16" s="60">
        <v>86586603</v>
      </c>
      <c r="G16" s="60">
        <v>-37497</v>
      </c>
      <c r="H16" s="60">
        <v>193615</v>
      </c>
      <c r="I16" s="60">
        <v>131754</v>
      </c>
      <c r="J16" s="60">
        <v>287872</v>
      </c>
      <c r="K16" s="60">
        <v>755989</v>
      </c>
      <c r="L16" s="60">
        <v>240230</v>
      </c>
      <c r="M16" s="60">
        <v>271299</v>
      </c>
      <c r="N16" s="60">
        <v>1267518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1555390</v>
      </c>
      <c r="X16" s="60">
        <v>43293498</v>
      </c>
      <c r="Y16" s="60">
        <v>-41738108</v>
      </c>
      <c r="Z16" s="140">
        <v>-96.41</v>
      </c>
      <c r="AA16" s="155">
        <v>86586603</v>
      </c>
    </row>
    <row r="17" spans="1:27" ht="12.75">
      <c r="A17" s="181" t="s">
        <v>113</v>
      </c>
      <c r="B17" s="185"/>
      <c r="C17" s="155">
        <v>5093118</v>
      </c>
      <c r="D17" s="155">
        <v>0</v>
      </c>
      <c r="E17" s="156">
        <v>10800000</v>
      </c>
      <c r="F17" s="60">
        <v>10800000</v>
      </c>
      <c r="G17" s="60">
        <v>577411</v>
      </c>
      <c r="H17" s="60">
        <v>560685</v>
      </c>
      <c r="I17" s="60">
        <v>547418</v>
      </c>
      <c r="J17" s="60">
        <v>1685514</v>
      </c>
      <c r="K17" s="60">
        <v>689140</v>
      </c>
      <c r="L17" s="60">
        <v>558532</v>
      </c>
      <c r="M17" s="60">
        <v>576947</v>
      </c>
      <c r="N17" s="60">
        <v>1824619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3510133</v>
      </c>
      <c r="X17" s="60">
        <v>5400000</v>
      </c>
      <c r="Y17" s="60">
        <v>-1889867</v>
      </c>
      <c r="Z17" s="140">
        <v>-35</v>
      </c>
      <c r="AA17" s="155">
        <v>10800000</v>
      </c>
    </row>
    <row r="18" spans="1:27" ht="12.75">
      <c r="A18" s="183" t="s">
        <v>114</v>
      </c>
      <c r="B18" s="182"/>
      <c r="C18" s="155">
        <v>3428636</v>
      </c>
      <c r="D18" s="155">
        <v>0</v>
      </c>
      <c r="E18" s="156">
        <v>6000000</v>
      </c>
      <c r="F18" s="60">
        <v>6000000</v>
      </c>
      <c r="G18" s="60">
        <v>313205</v>
      </c>
      <c r="H18" s="60">
        <v>287037</v>
      </c>
      <c r="I18" s="60">
        <v>278387</v>
      </c>
      <c r="J18" s="60">
        <v>878629</v>
      </c>
      <c r="K18" s="60">
        <v>346039</v>
      </c>
      <c r="L18" s="60">
        <v>298976</v>
      </c>
      <c r="M18" s="60">
        <v>283066</v>
      </c>
      <c r="N18" s="60">
        <v>928081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1806710</v>
      </c>
      <c r="X18" s="60">
        <v>3000000</v>
      </c>
      <c r="Y18" s="60">
        <v>-1193290</v>
      </c>
      <c r="Z18" s="140">
        <v>-39.78</v>
      </c>
      <c r="AA18" s="155">
        <v>6000000</v>
      </c>
    </row>
    <row r="19" spans="1:27" ht="12.75">
      <c r="A19" s="181" t="s">
        <v>34</v>
      </c>
      <c r="B19" s="185"/>
      <c r="C19" s="155">
        <v>262101910</v>
      </c>
      <c r="D19" s="155">
        <v>0</v>
      </c>
      <c r="E19" s="156">
        <v>232938000</v>
      </c>
      <c r="F19" s="60">
        <v>232938000</v>
      </c>
      <c r="G19" s="60">
        <v>82072861</v>
      </c>
      <c r="H19" s="60">
        <v>4616000</v>
      </c>
      <c r="I19" s="60">
        <v>10933913</v>
      </c>
      <c r="J19" s="60">
        <v>97622774</v>
      </c>
      <c r="K19" s="60">
        <v>0</v>
      </c>
      <c r="L19" s="60">
        <v>3784465</v>
      </c>
      <c r="M19" s="60">
        <v>61775000</v>
      </c>
      <c r="N19" s="60">
        <v>65559465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163182239</v>
      </c>
      <c r="X19" s="60">
        <v>116469000</v>
      </c>
      <c r="Y19" s="60">
        <v>46713239</v>
      </c>
      <c r="Z19" s="140">
        <v>40.11</v>
      </c>
      <c r="AA19" s="155">
        <v>232938000</v>
      </c>
    </row>
    <row r="20" spans="1:27" ht="12.75">
      <c r="A20" s="181" t="s">
        <v>35</v>
      </c>
      <c r="B20" s="185"/>
      <c r="C20" s="155">
        <v>29469903</v>
      </c>
      <c r="D20" s="155">
        <v>0</v>
      </c>
      <c r="E20" s="156">
        <v>38332404</v>
      </c>
      <c r="F20" s="54">
        <v>38332404</v>
      </c>
      <c r="G20" s="54">
        <v>9778089</v>
      </c>
      <c r="H20" s="54">
        <v>1467545</v>
      </c>
      <c r="I20" s="54">
        <v>563471</v>
      </c>
      <c r="J20" s="54">
        <v>11809105</v>
      </c>
      <c r="K20" s="54">
        <v>971266</v>
      </c>
      <c r="L20" s="54">
        <v>599903</v>
      </c>
      <c r="M20" s="54">
        <v>942756</v>
      </c>
      <c r="N20" s="54">
        <v>2513925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14323030</v>
      </c>
      <c r="X20" s="54">
        <v>19165998</v>
      </c>
      <c r="Y20" s="54">
        <v>-4842968</v>
      </c>
      <c r="Z20" s="184">
        <v>-25.27</v>
      </c>
      <c r="AA20" s="130">
        <v>38332404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875554034</v>
      </c>
      <c r="D22" s="188">
        <f>SUM(D5:D21)</f>
        <v>0</v>
      </c>
      <c r="E22" s="189">
        <f t="shared" si="0"/>
        <v>987500536</v>
      </c>
      <c r="F22" s="190">
        <f t="shared" si="0"/>
        <v>987500536</v>
      </c>
      <c r="G22" s="190">
        <f t="shared" si="0"/>
        <v>137154265</v>
      </c>
      <c r="H22" s="190">
        <f t="shared" si="0"/>
        <v>112526121</v>
      </c>
      <c r="I22" s="190">
        <f t="shared" si="0"/>
        <v>76860335</v>
      </c>
      <c r="J22" s="190">
        <f t="shared" si="0"/>
        <v>326540721</v>
      </c>
      <c r="K22" s="190">
        <f t="shared" si="0"/>
        <v>57625345</v>
      </c>
      <c r="L22" s="190">
        <f t="shared" si="0"/>
        <v>239615985</v>
      </c>
      <c r="M22" s="190">
        <f t="shared" si="0"/>
        <v>115989506</v>
      </c>
      <c r="N22" s="190">
        <f t="shared" si="0"/>
        <v>413230836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739771557</v>
      </c>
      <c r="X22" s="190">
        <f t="shared" si="0"/>
        <v>493750488</v>
      </c>
      <c r="Y22" s="190">
        <f t="shared" si="0"/>
        <v>246021069</v>
      </c>
      <c r="Z22" s="191">
        <f>+IF(X22&lt;&gt;0,+(Y22/X22)*100,0)</f>
        <v>49.827002702628214</v>
      </c>
      <c r="AA22" s="188">
        <f>SUM(AA5:AA21)</f>
        <v>987500536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356703992</v>
      </c>
      <c r="D25" s="155">
        <v>0</v>
      </c>
      <c r="E25" s="156">
        <v>366621220</v>
      </c>
      <c r="F25" s="60">
        <v>366621220</v>
      </c>
      <c r="G25" s="60">
        <v>0</v>
      </c>
      <c r="H25" s="60">
        <v>28494939</v>
      </c>
      <c r="I25" s="60">
        <v>1736470</v>
      </c>
      <c r="J25" s="60">
        <v>30231409</v>
      </c>
      <c r="K25" s="60">
        <v>92405084</v>
      </c>
      <c r="L25" s="60">
        <v>2055040</v>
      </c>
      <c r="M25" s="60">
        <v>28315798</v>
      </c>
      <c r="N25" s="60">
        <v>122775922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153007331</v>
      </c>
      <c r="X25" s="60">
        <v>183310500</v>
      </c>
      <c r="Y25" s="60">
        <v>-30303169</v>
      </c>
      <c r="Z25" s="140">
        <v>-16.53</v>
      </c>
      <c r="AA25" s="155">
        <v>366621220</v>
      </c>
    </row>
    <row r="26" spans="1:27" ht="12.75">
      <c r="A26" s="183" t="s">
        <v>38</v>
      </c>
      <c r="B26" s="182"/>
      <c r="C26" s="155">
        <v>25954038</v>
      </c>
      <c r="D26" s="155">
        <v>0</v>
      </c>
      <c r="E26" s="156">
        <v>30943096</v>
      </c>
      <c r="F26" s="60">
        <v>30943096</v>
      </c>
      <c r="G26" s="60">
        <v>160924</v>
      </c>
      <c r="H26" s="60">
        <v>4389793</v>
      </c>
      <c r="I26" s="60">
        <v>132824</v>
      </c>
      <c r="J26" s="60">
        <v>4683541</v>
      </c>
      <c r="K26" s="60">
        <v>2294953</v>
      </c>
      <c r="L26" s="60">
        <v>4508026</v>
      </c>
      <c r="M26" s="60">
        <v>140782</v>
      </c>
      <c r="N26" s="60">
        <v>6943761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11627302</v>
      </c>
      <c r="X26" s="60">
        <v>15471498</v>
      </c>
      <c r="Y26" s="60">
        <v>-3844196</v>
      </c>
      <c r="Z26" s="140">
        <v>-24.85</v>
      </c>
      <c r="AA26" s="155">
        <v>30943096</v>
      </c>
    </row>
    <row r="27" spans="1:27" ht="12.75">
      <c r="A27" s="183" t="s">
        <v>118</v>
      </c>
      <c r="B27" s="182"/>
      <c r="C27" s="155">
        <v>22383028</v>
      </c>
      <c r="D27" s="155">
        <v>0</v>
      </c>
      <c r="E27" s="156">
        <v>83711603</v>
      </c>
      <c r="F27" s="60">
        <v>83711603</v>
      </c>
      <c r="G27" s="60">
        <v>116084</v>
      </c>
      <c r="H27" s="60">
        <v>175800</v>
      </c>
      <c r="I27" s="60">
        <v>180181</v>
      </c>
      <c r="J27" s="60">
        <v>472065</v>
      </c>
      <c r="K27" s="60">
        <v>213225</v>
      </c>
      <c r="L27" s="60">
        <v>399232</v>
      </c>
      <c r="M27" s="60">
        <v>467404</v>
      </c>
      <c r="N27" s="60">
        <v>1079861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1551926</v>
      </c>
      <c r="X27" s="60">
        <v>41856000</v>
      </c>
      <c r="Y27" s="60">
        <v>-40304074</v>
      </c>
      <c r="Z27" s="140">
        <v>-96.29</v>
      </c>
      <c r="AA27" s="155">
        <v>83711603</v>
      </c>
    </row>
    <row r="28" spans="1:27" ht="12.75">
      <c r="A28" s="183" t="s">
        <v>39</v>
      </c>
      <c r="B28" s="182"/>
      <c r="C28" s="155">
        <v>89195661</v>
      </c>
      <c r="D28" s="155">
        <v>0</v>
      </c>
      <c r="E28" s="156">
        <v>63800000</v>
      </c>
      <c r="F28" s="60">
        <v>63800000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31899996</v>
      </c>
      <c r="Y28" s="60">
        <v>-31899996</v>
      </c>
      <c r="Z28" s="140">
        <v>-100</v>
      </c>
      <c r="AA28" s="155">
        <v>63800000</v>
      </c>
    </row>
    <row r="29" spans="1:27" ht="12.75">
      <c r="A29" s="183" t="s">
        <v>40</v>
      </c>
      <c r="B29" s="182"/>
      <c r="C29" s="155">
        <v>14707893</v>
      </c>
      <c r="D29" s="155">
        <v>0</v>
      </c>
      <c r="E29" s="156">
        <v>3400000</v>
      </c>
      <c r="F29" s="60">
        <v>3400000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1156907</v>
      </c>
      <c r="M29" s="60">
        <v>0</v>
      </c>
      <c r="N29" s="60">
        <v>1156907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1156907</v>
      </c>
      <c r="X29" s="60">
        <v>1699998</v>
      </c>
      <c r="Y29" s="60">
        <v>-543091</v>
      </c>
      <c r="Z29" s="140">
        <v>-31.95</v>
      </c>
      <c r="AA29" s="155">
        <v>3400000</v>
      </c>
    </row>
    <row r="30" spans="1:27" ht="12.75">
      <c r="A30" s="183" t="s">
        <v>119</v>
      </c>
      <c r="B30" s="182"/>
      <c r="C30" s="155">
        <v>87168139</v>
      </c>
      <c r="D30" s="155">
        <v>0</v>
      </c>
      <c r="E30" s="156">
        <v>86620436</v>
      </c>
      <c r="F30" s="60">
        <v>86620436</v>
      </c>
      <c r="G30" s="60">
        <v>0</v>
      </c>
      <c r="H30" s="60">
        <v>10577908</v>
      </c>
      <c r="I30" s="60">
        <v>10803368</v>
      </c>
      <c r="J30" s="60">
        <v>21381276</v>
      </c>
      <c r="K30" s="60">
        <v>6474448</v>
      </c>
      <c r="L30" s="60">
        <v>6933016</v>
      </c>
      <c r="M30" s="60">
        <v>6723563</v>
      </c>
      <c r="N30" s="60">
        <v>20131027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41512303</v>
      </c>
      <c r="X30" s="60">
        <v>43309998</v>
      </c>
      <c r="Y30" s="60">
        <v>-1797695</v>
      </c>
      <c r="Z30" s="140">
        <v>-4.15</v>
      </c>
      <c r="AA30" s="155">
        <v>86620436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5278519</v>
      </c>
      <c r="F31" s="60">
        <v>5278519</v>
      </c>
      <c r="G31" s="60">
        <v>167995</v>
      </c>
      <c r="H31" s="60">
        <v>355986</v>
      </c>
      <c r="I31" s="60">
        <v>372429</v>
      </c>
      <c r="J31" s="60">
        <v>896410</v>
      </c>
      <c r="K31" s="60">
        <v>231530</v>
      </c>
      <c r="L31" s="60">
        <v>754891</v>
      </c>
      <c r="M31" s="60">
        <v>236281</v>
      </c>
      <c r="N31" s="60">
        <v>1222702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2119112</v>
      </c>
      <c r="X31" s="60">
        <v>2639502</v>
      </c>
      <c r="Y31" s="60">
        <v>-520390</v>
      </c>
      <c r="Z31" s="140">
        <v>-19.72</v>
      </c>
      <c r="AA31" s="155">
        <v>5278519</v>
      </c>
    </row>
    <row r="32" spans="1:27" ht="12.75">
      <c r="A32" s="183" t="s">
        <v>121</v>
      </c>
      <c r="B32" s="182"/>
      <c r="C32" s="155">
        <v>136900828</v>
      </c>
      <c r="D32" s="155">
        <v>0</v>
      </c>
      <c r="E32" s="156">
        <v>157366589</v>
      </c>
      <c r="F32" s="60">
        <v>157366589</v>
      </c>
      <c r="G32" s="60">
        <v>5661466</v>
      </c>
      <c r="H32" s="60">
        <v>7564506</v>
      </c>
      <c r="I32" s="60">
        <v>10157314</v>
      </c>
      <c r="J32" s="60">
        <v>23383286</v>
      </c>
      <c r="K32" s="60">
        <v>14570301</v>
      </c>
      <c r="L32" s="60">
        <v>13086391</v>
      </c>
      <c r="M32" s="60">
        <v>12735376</v>
      </c>
      <c r="N32" s="60">
        <v>40392068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63775354</v>
      </c>
      <c r="X32" s="60">
        <v>78683496</v>
      </c>
      <c r="Y32" s="60">
        <v>-14908142</v>
      </c>
      <c r="Z32" s="140">
        <v>-18.95</v>
      </c>
      <c r="AA32" s="155">
        <v>157366589</v>
      </c>
    </row>
    <row r="33" spans="1:27" ht="12.75">
      <c r="A33" s="183" t="s">
        <v>42</v>
      </c>
      <c r="B33" s="182"/>
      <c r="C33" s="155">
        <v>5003928</v>
      </c>
      <c r="D33" s="155">
        <v>0</v>
      </c>
      <c r="E33" s="156">
        <v>5902870</v>
      </c>
      <c r="F33" s="60">
        <v>5902870</v>
      </c>
      <c r="G33" s="60">
        <v>305030</v>
      </c>
      <c r="H33" s="60">
        <v>475510</v>
      </c>
      <c r="I33" s="60">
        <v>344596</v>
      </c>
      <c r="J33" s="60">
        <v>1125136</v>
      </c>
      <c r="K33" s="60">
        <v>448436</v>
      </c>
      <c r="L33" s="60">
        <v>607467</v>
      </c>
      <c r="M33" s="60">
        <v>612370</v>
      </c>
      <c r="N33" s="60">
        <v>1668273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2793409</v>
      </c>
      <c r="X33" s="60">
        <v>2951500</v>
      </c>
      <c r="Y33" s="60">
        <v>-158091</v>
      </c>
      <c r="Z33" s="140">
        <v>-5.36</v>
      </c>
      <c r="AA33" s="155">
        <v>5902870</v>
      </c>
    </row>
    <row r="34" spans="1:27" ht="12.75">
      <c r="A34" s="183" t="s">
        <v>43</v>
      </c>
      <c r="B34" s="182"/>
      <c r="C34" s="155">
        <v>189986695</v>
      </c>
      <c r="D34" s="155">
        <v>0</v>
      </c>
      <c r="E34" s="156">
        <v>141719028</v>
      </c>
      <c r="F34" s="60">
        <v>141719028</v>
      </c>
      <c r="G34" s="60">
        <v>7615976</v>
      </c>
      <c r="H34" s="60">
        <v>8454797</v>
      </c>
      <c r="I34" s="60">
        <v>20271342</v>
      </c>
      <c r="J34" s="60">
        <v>36342115</v>
      </c>
      <c r="K34" s="60">
        <v>11158345</v>
      </c>
      <c r="L34" s="60">
        <v>16474087</v>
      </c>
      <c r="M34" s="60">
        <v>10051066</v>
      </c>
      <c r="N34" s="60">
        <v>37683498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74025613</v>
      </c>
      <c r="X34" s="60">
        <v>77190000</v>
      </c>
      <c r="Y34" s="60">
        <v>-3164387</v>
      </c>
      <c r="Z34" s="140">
        <v>-4.1</v>
      </c>
      <c r="AA34" s="155">
        <v>141719028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928004202</v>
      </c>
      <c r="D36" s="188">
        <f>SUM(D25:D35)</f>
        <v>0</v>
      </c>
      <c r="E36" s="189">
        <f t="shared" si="1"/>
        <v>945363361</v>
      </c>
      <c r="F36" s="190">
        <f t="shared" si="1"/>
        <v>945363361</v>
      </c>
      <c r="G36" s="190">
        <f t="shared" si="1"/>
        <v>14027475</v>
      </c>
      <c r="H36" s="190">
        <f t="shared" si="1"/>
        <v>60489239</v>
      </c>
      <c r="I36" s="190">
        <f t="shared" si="1"/>
        <v>43998524</v>
      </c>
      <c r="J36" s="190">
        <f t="shared" si="1"/>
        <v>118515238</v>
      </c>
      <c r="K36" s="190">
        <f t="shared" si="1"/>
        <v>127796322</v>
      </c>
      <c r="L36" s="190">
        <f t="shared" si="1"/>
        <v>45975057</v>
      </c>
      <c r="M36" s="190">
        <f t="shared" si="1"/>
        <v>59282640</v>
      </c>
      <c r="N36" s="190">
        <f t="shared" si="1"/>
        <v>233054019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351569257</v>
      </c>
      <c r="X36" s="190">
        <f t="shared" si="1"/>
        <v>479012488</v>
      </c>
      <c r="Y36" s="190">
        <f t="shared" si="1"/>
        <v>-127443231</v>
      </c>
      <c r="Z36" s="191">
        <f>+IF(X36&lt;&gt;0,+(Y36/X36)*100,0)</f>
        <v>-26.605408876104292</v>
      </c>
      <c r="AA36" s="188">
        <f>SUM(AA25:AA35)</f>
        <v>945363361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-52450168</v>
      </c>
      <c r="D38" s="199">
        <f>+D22-D36</f>
        <v>0</v>
      </c>
      <c r="E38" s="200">
        <f t="shared" si="2"/>
        <v>42137175</v>
      </c>
      <c r="F38" s="106">
        <f t="shared" si="2"/>
        <v>42137175</v>
      </c>
      <c r="G38" s="106">
        <f t="shared" si="2"/>
        <v>123126790</v>
      </c>
      <c r="H38" s="106">
        <f t="shared" si="2"/>
        <v>52036882</v>
      </c>
      <c r="I38" s="106">
        <f t="shared" si="2"/>
        <v>32861811</v>
      </c>
      <c r="J38" s="106">
        <f t="shared" si="2"/>
        <v>208025483</v>
      </c>
      <c r="K38" s="106">
        <f t="shared" si="2"/>
        <v>-70170977</v>
      </c>
      <c r="L38" s="106">
        <f t="shared" si="2"/>
        <v>193640928</v>
      </c>
      <c r="M38" s="106">
        <f t="shared" si="2"/>
        <v>56706866</v>
      </c>
      <c r="N38" s="106">
        <f t="shared" si="2"/>
        <v>180176817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388202300</v>
      </c>
      <c r="X38" s="106">
        <f>IF(F22=F36,0,X22-X36)</f>
        <v>14738000</v>
      </c>
      <c r="Y38" s="106">
        <f t="shared" si="2"/>
        <v>373464300</v>
      </c>
      <c r="Z38" s="201">
        <f>+IF(X38&lt;&gt;0,+(Y38/X38)*100,0)</f>
        <v>2534.0229339123352</v>
      </c>
      <c r="AA38" s="199">
        <f>+AA22-AA36</f>
        <v>42137175</v>
      </c>
    </row>
    <row r="39" spans="1:27" ht="12.75">
      <c r="A39" s="181" t="s">
        <v>46</v>
      </c>
      <c r="B39" s="185"/>
      <c r="C39" s="155">
        <v>63484137</v>
      </c>
      <c r="D39" s="155">
        <v>0</v>
      </c>
      <c r="E39" s="156">
        <v>182163000</v>
      </c>
      <c r="F39" s="60">
        <v>182163000</v>
      </c>
      <c r="G39" s="60">
        <v>32005001</v>
      </c>
      <c r="H39" s="60">
        <v>9298190</v>
      </c>
      <c r="I39" s="60">
        <v>1479489</v>
      </c>
      <c r="J39" s="60">
        <v>42782680</v>
      </c>
      <c r="K39" s="60">
        <v>13403990</v>
      </c>
      <c r="L39" s="60">
        <v>20678427</v>
      </c>
      <c r="M39" s="60">
        <v>3412423</v>
      </c>
      <c r="N39" s="60">
        <v>37494840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80277520</v>
      </c>
      <c r="X39" s="60">
        <v>91081500</v>
      </c>
      <c r="Y39" s="60">
        <v>-10803980</v>
      </c>
      <c r="Z39" s="140">
        <v>-11.86</v>
      </c>
      <c r="AA39" s="155">
        <v>182163000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11033969</v>
      </c>
      <c r="D42" s="206">
        <f>SUM(D38:D41)</f>
        <v>0</v>
      </c>
      <c r="E42" s="207">
        <f t="shared" si="3"/>
        <v>224300175</v>
      </c>
      <c r="F42" s="88">
        <f t="shared" si="3"/>
        <v>224300175</v>
      </c>
      <c r="G42" s="88">
        <f t="shared" si="3"/>
        <v>155131791</v>
      </c>
      <c r="H42" s="88">
        <f t="shared" si="3"/>
        <v>61335072</v>
      </c>
      <c r="I42" s="88">
        <f t="shared" si="3"/>
        <v>34341300</v>
      </c>
      <c r="J42" s="88">
        <f t="shared" si="3"/>
        <v>250808163</v>
      </c>
      <c r="K42" s="88">
        <f t="shared" si="3"/>
        <v>-56766987</v>
      </c>
      <c r="L42" s="88">
        <f t="shared" si="3"/>
        <v>214319355</v>
      </c>
      <c r="M42" s="88">
        <f t="shared" si="3"/>
        <v>60119289</v>
      </c>
      <c r="N42" s="88">
        <f t="shared" si="3"/>
        <v>217671657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468479820</v>
      </c>
      <c r="X42" s="88">
        <f t="shared" si="3"/>
        <v>105819500</v>
      </c>
      <c r="Y42" s="88">
        <f t="shared" si="3"/>
        <v>362660320</v>
      </c>
      <c r="Z42" s="208">
        <f>+IF(X42&lt;&gt;0,+(Y42/X42)*100,0)</f>
        <v>342.71596444889644</v>
      </c>
      <c r="AA42" s="206">
        <f>SUM(AA38:AA41)</f>
        <v>224300175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11033969</v>
      </c>
      <c r="D44" s="210">
        <f>+D42-D43</f>
        <v>0</v>
      </c>
      <c r="E44" s="211">
        <f t="shared" si="4"/>
        <v>224300175</v>
      </c>
      <c r="F44" s="77">
        <f t="shared" si="4"/>
        <v>224300175</v>
      </c>
      <c r="G44" s="77">
        <f t="shared" si="4"/>
        <v>155131791</v>
      </c>
      <c r="H44" s="77">
        <f t="shared" si="4"/>
        <v>61335072</v>
      </c>
      <c r="I44" s="77">
        <f t="shared" si="4"/>
        <v>34341300</v>
      </c>
      <c r="J44" s="77">
        <f t="shared" si="4"/>
        <v>250808163</v>
      </c>
      <c r="K44" s="77">
        <f t="shared" si="4"/>
        <v>-56766987</v>
      </c>
      <c r="L44" s="77">
        <f t="shared" si="4"/>
        <v>214319355</v>
      </c>
      <c r="M44" s="77">
        <f t="shared" si="4"/>
        <v>60119289</v>
      </c>
      <c r="N44" s="77">
        <f t="shared" si="4"/>
        <v>217671657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468479820</v>
      </c>
      <c r="X44" s="77">
        <f t="shared" si="4"/>
        <v>105819500</v>
      </c>
      <c r="Y44" s="77">
        <f t="shared" si="4"/>
        <v>362660320</v>
      </c>
      <c r="Z44" s="212">
        <f>+IF(X44&lt;&gt;0,+(Y44/X44)*100,0)</f>
        <v>342.71596444889644</v>
      </c>
      <c r="AA44" s="210">
        <f>+AA42-AA43</f>
        <v>224300175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11033969</v>
      </c>
      <c r="D46" s="206">
        <f>SUM(D44:D45)</f>
        <v>0</v>
      </c>
      <c r="E46" s="207">
        <f t="shared" si="5"/>
        <v>224300175</v>
      </c>
      <c r="F46" s="88">
        <f t="shared" si="5"/>
        <v>224300175</v>
      </c>
      <c r="G46" s="88">
        <f t="shared" si="5"/>
        <v>155131791</v>
      </c>
      <c r="H46" s="88">
        <f t="shared" si="5"/>
        <v>61335072</v>
      </c>
      <c r="I46" s="88">
        <f t="shared" si="5"/>
        <v>34341300</v>
      </c>
      <c r="J46" s="88">
        <f t="shared" si="5"/>
        <v>250808163</v>
      </c>
      <c r="K46" s="88">
        <f t="shared" si="5"/>
        <v>-56766987</v>
      </c>
      <c r="L46" s="88">
        <f t="shared" si="5"/>
        <v>214319355</v>
      </c>
      <c r="M46" s="88">
        <f t="shared" si="5"/>
        <v>60119289</v>
      </c>
      <c r="N46" s="88">
        <f t="shared" si="5"/>
        <v>217671657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468479820</v>
      </c>
      <c r="X46" s="88">
        <f t="shared" si="5"/>
        <v>105819500</v>
      </c>
      <c r="Y46" s="88">
        <f t="shared" si="5"/>
        <v>362660320</v>
      </c>
      <c r="Z46" s="208">
        <f>+IF(X46&lt;&gt;0,+(Y46/X46)*100,0)</f>
        <v>342.71596444889644</v>
      </c>
      <c r="AA46" s="206">
        <f>SUM(AA44:AA45)</f>
        <v>224300175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11033969</v>
      </c>
      <c r="D48" s="217">
        <f>SUM(D46:D47)</f>
        <v>0</v>
      </c>
      <c r="E48" s="218">
        <f t="shared" si="6"/>
        <v>224300175</v>
      </c>
      <c r="F48" s="219">
        <f t="shared" si="6"/>
        <v>224300175</v>
      </c>
      <c r="G48" s="219">
        <f t="shared" si="6"/>
        <v>155131791</v>
      </c>
      <c r="H48" s="220">
        <f t="shared" si="6"/>
        <v>61335072</v>
      </c>
      <c r="I48" s="220">
        <f t="shared" si="6"/>
        <v>34341300</v>
      </c>
      <c r="J48" s="220">
        <f t="shared" si="6"/>
        <v>250808163</v>
      </c>
      <c r="K48" s="220">
        <f t="shared" si="6"/>
        <v>-56766987</v>
      </c>
      <c r="L48" s="220">
        <f t="shared" si="6"/>
        <v>214319355</v>
      </c>
      <c r="M48" s="219">
        <f t="shared" si="6"/>
        <v>60119289</v>
      </c>
      <c r="N48" s="219">
        <f t="shared" si="6"/>
        <v>217671657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468479820</v>
      </c>
      <c r="X48" s="220">
        <f t="shared" si="6"/>
        <v>105819500</v>
      </c>
      <c r="Y48" s="220">
        <f t="shared" si="6"/>
        <v>362660320</v>
      </c>
      <c r="Z48" s="221">
        <f>+IF(X48&lt;&gt;0,+(Y48/X48)*100,0)</f>
        <v>342.71596444889644</v>
      </c>
      <c r="AA48" s="222">
        <f>SUM(AA46:AA47)</f>
        <v>224300175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189565489</v>
      </c>
      <c r="D5" s="153">
        <f>SUM(D6:D8)</f>
        <v>0</v>
      </c>
      <c r="E5" s="154">
        <f t="shared" si="0"/>
        <v>874999</v>
      </c>
      <c r="F5" s="100">
        <f t="shared" si="0"/>
        <v>874999</v>
      </c>
      <c r="G5" s="100">
        <f t="shared" si="0"/>
        <v>10465977</v>
      </c>
      <c r="H5" s="100">
        <f t="shared" si="0"/>
        <v>10156327</v>
      </c>
      <c r="I5" s="100">
        <f t="shared" si="0"/>
        <v>3046241</v>
      </c>
      <c r="J5" s="100">
        <f t="shared" si="0"/>
        <v>23668545</v>
      </c>
      <c r="K5" s="100">
        <f t="shared" si="0"/>
        <v>8329870</v>
      </c>
      <c r="L5" s="100">
        <f t="shared" si="0"/>
        <v>165963</v>
      </c>
      <c r="M5" s="100">
        <f t="shared" si="0"/>
        <v>23423</v>
      </c>
      <c r="N5" s="100">
        <f t="shared" si="0"/>
        <v>8519256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32187801</v>
      </c>
      <c r="X5" s="100">
        <f t="shared" si="0"/>
        <v>437500</v>
      </c>
      <c r="Y5" s="100">
        <f t="shared" si="0"/>
        <v>31750301</v>
      </c>
      <c r="Z5" s="137">
        <f>+IF(X5&lt;&gt;0,+(Y5/X5)*100,0)</f>
        <v>7257.211657142857</v>
      </c>
      <c r="AA5" s="153">
        <f>SUM(AA6:AA8)</f>
        <v>874999</v>
      </c>
    </row>
    <row r="6" spans="1:27" ht="12.75">
      <c r="A6" s="138" t="s">
        <v>75</v>
      </c>
      <c r="B6" s="136"/>
      <c r="C6" s="155">
        <v>189565489</v>
      </c>
      <c r="D6" s="155"/>
      <c r="E6" s="156">
        <v>352000</v>
      </c>
      <c r="F6" s="60">
        <v>352000</v>
      </c>
      <c r="G6" s="60">
        <v>10465977</v>
      </c>
      <c r="H6" s="60">
        <v>10156327</v>
      </c>
      <c r="I6" s="60">
        <v>3045955</v>
      </c>
      <c r="J6" s="60">
        <v>23668259</v>
      </c>
      <c r="K6" s="60">
        <v>8304118</v>
      </c>
      <c r="L6" s="60">
        <v>105102</v>
      </c>
      <c r="M6" s="60"/>
      <c r="N6" s="60">
        <v>8409220</v>
      </c>
      <c r="O6" s="60"/>
      <c r="P6" s="60"/>
      <c r="Q6" s="60"/>
      <c r="R6" s="60"/>
      <c r="S6" s="60"/>
      <c r="T6" s="60"/>
      <c r="U6" s="60"/>
      <c r="V6" s="60"/>
      <c r="W6" s="60">
        <v>32077479</v>
      </c>
      <c r="X6" s="60">
        <v>176000</v>
      </c>
      <c r="Y6" s="60">
        <v>31901479</v>
      </c>
      <c r="Z6" s="140">
        <v>18125.84</v>
      </c>
      <c r="AA6" s="62">
        <v>352000</v>
      </c>
    </row>
    <row r="7" spans="1:27" ht="12.75">
      <c r="A7" s="138" t="s">
        <v>76</v>
      </c>
      <c r="B7" s="136"/>
      <c r="C7" s="157"/>
      <c r="D7" s="157"/>
      <c r="E7" s="158">
        <v>522999</v>
      </c>
      <c r="F7" s="159">
        <v>522999</v>
      </c>
      <c r="G7" s="159"/>
      <c r="H7" s="159"/>
      <c r="I7" s="159">
        <v>286</v>
      </c>
      <c r="J7" s="159">
        <v>286</v>
      </c>
      <c r="K7" s="159">
        <v>25752</v>
      </c>
      <c r="L7" s="159">
        <v>60861</v>
      </c>
      <c r="M7" s="159">
        <v>1173</v>
      </c>
      <c r="N7" s="159">
        <v>87786</v>
      </c>
      <c r="O7" s="159"/>
      <c r="P7" s="159"/>
      <c r="Q7" s="159"/>
      <c r="R7" s="159"/>
      <c r="S7" s="159"/>
      <c r="T7" s="159"/>
      <c r="U7" s="159"/>
      <c r="V7" s="159"/>
      <c r="W7" s="159">
        <v>88072</v>
      </c>
      <c r="X7" s="159">
        <v>261500</v>
      </c>
      <c r="Y7" s="159">
        <v>-173428</v>
      </c>
      <c r="Z7" s="141">
        <v>-66.32</v>
      </c>
      <c r="AA7" s="225">
        <v>522999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>
        <v>22250</v>
      </c>
      <c r="N8" s="60">
        <v>22250</v>
      </c>
      <c r="O8" s="60"/>
      <c r="P8" s="60"/>
      <c r="Q8" s="60"/>
      <c r="R8" s="60"/>
      <c r="S8" s="60"/>
      <c r="T8" s="60"/>
      <c r="U8" s="60"/>
      <c r="V8" s="60"/>
      <c r="W8" s="60">
        <v>22250</v>
      </c>
      <c r="X8" s="60"/>
      <c r="Y8" s="60">
        <v>22250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158547561</v>
      </c>
      <c r="F9" s="100">
        <f t="shared" si="1"/>
        <v>158547561</v>
      </c>
      <c r="G9" s="100">
        <f t="shared" si="1"/>
        <v>0</v>
      </c>
      <c r="H9" s="100">
        <f t="shared" si="1"/>
        <v>0</v>
      </c>
      <c r="I9" s="100">
        <f t="shared" si="1"/>
        <v>899793</v>
      </c>
      <c r="J9" s="100">
        <f t="shared" si="1"/>
        <v>899793</v>
      </c>
      <c r="K9" s="100">
        <f t="shared" si="1"/>
        <v>1350</v>
      </c>
      <c r="L9" s="100">
        <f t="shared" si="1"/>
        <v>22786147</v>
      </c>
      <c r="M9" s="100">
        <f t="shared" si="1"/>
        <v>7771204</v>
      </c>
      <c r="N9" s="100">
        <f t="shared" si="1"/>
        <v>30558701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31458494</v>
      </c>
      <c r="X9" s="100">
        <f t="shared" si="1"/>
        <v>79273494</v>
      </c>
      <c r="Y9" s="100">
        <f t="shared" si="1"/>
        <v>-47815000</v>
      </c>
      <c r="Z9" s="137">
        <f>+IF(X9&lt;&gt;0,+(Y9/X9)*100,0)</f>
        <v>-60.31650377363208</v>
      </c>
      <c r="AA9" s="102">
        <f>SUM(AA10:AA14)</f>
        <v>158547561</v>
      </c>
    </row>
    <row r="10" spans="1:27" ht="12.75">
      <c r="A10" s="138" t="s">
        <v>79</v>
      </c>
      <c r="B10" s="136"/>
      <c r="C10" s="155"/>
      <c r="D10" s="155"/>
      <c r="E10" s="156">
        <v>14163850</v>
      </c>
      <c r="F10" s="60">
        <v>14163850</v>
      </c>
      <c r="G10" s="60"/>
      <c r="H10" s="60"/>
      <c r="I10" s="60"/>
      <c r="J10" s="60"/>
      <c r="K10" s="60"/>
      <c r="L10" s="60">
        <v>2163146</v>
      </c>
      <c r="M10" s="60">
        <v>1041064</v>
      </c>
      <c r="N10" s="60">
        <v>3204210</v>
      </c>
      <c r="O10" s="60"/>
      <c r="P10" s="60"/>
      <c r="Q10" s="60"/>
      <c r="R10" s="60"/>
      <c r="S10" s="60"/>
      <c r="T10" s="60"/>
      <c r="U10" s="60"/>
      <c r="V10" s="60"/>
      <c r="W10" s="60">
        <v>3204210</v>
      </c>
      <c r="X10" s="60">
        <v>7081998</v>
      </c>
      <c r="Y10" s="60">
        <v>-3877788</v>
      </c>
      <c r="Z10" s="140">
        <v>-54.76</v>
      </c>
      <c r="AA10" s="62">
        <v>14163850</v>
      </c>
    </row>
    <row r="11" spans="1:27" ht="12.75">
      <c r="A11" s="138" t="s">
        <v>80</v>
      </c>
      <c r="B11" s="136"/>
      <c r="C11" s="155"/>
      <c r="D11" s="155"/>
      <c r="E11" s="156">
        <v>10179874</v>
      </c>
      <c r="F11" s="60">
        <v>10179874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5089998</v>
      </c>
      <c r="Y11" s="60">
        <v>-5089998</v>
      </c>
      <c r="Z11" s="140">
        <v>-100</v>
      </c>
      <c r="AA11" s="62">
        <v>10179874</v>
      </c>
    </row>
    <row r="12" spans="1:27" ht="12.75">
      <c r="A12" s="138" t="s">
        <v>81</v>
      </c>
      <c r="B12" s="136"/>
      <c r="C12" s="155"/>
      <c r="D12" s="155"/>
      <c r="E12" s="156">
        <v>5883381</v>
      </c>
      <c r="F12" s="60">
        <v>5883381</v>
      </c>
      <c r="G12" s="60"/>
      <c r="H12" s="60"/>
      <c r="I12" s="60"/>
      <c r="J12" s="60"/>
      <c r="K12" s="60">
        <v>1350</v>
      </c>
      <c r="L12" s="60"/>
      <c r="M12" s="60"/>
      <c r="N12" s="60">
        <v>1350</v>
      </c>
      <c r="O12" s="60"/>
      <c r="P12" s="60"/>
      <c r="Q12" s="60"/>
      <c r="R12" s="60"/>
      <c r="S12" s="60"/>
      <c r="T12" s="60"/>
      <c r="U12" s="60"/>
      <c r="V12" s="60"/>
      <c r="W12" s="60">
        <v>1350</v>
      </c>
      <c r="X12" s="60">
        <v>2941500</v>
      </c>
      <c r="Y12" s="60">
        <v>-2940150</v>
      </c>
      <c r="Z12" s="140">
        <v>-99.95</v>
      </c>
      <c r="AA12" s="62">
        <v>5883381</v>
      </c>
    </row>
    <row r="13" spans="1:27" ht="12.75">
      <c r="A13" s="138" t="s">
        <v>82</v>
      </c>
      <c r="B13" s="136"/>
      <c r="C13" s="155"/>
      <c r="D13" s="155"/>
      <c r="E13" s="156">
        <v>128320456</v>
      </c>
      <c r="F13" s="60">
        <v>128320456</v>
      </c>
      <c r="G13" s="60"/>
      <c r="H13" s="60"/>
      <c r="I13" s="60">
        <v>899793</v>
      </c>
      <c r="J13" s="60">
        <v>899793</v>
      </c>
      <c r="K13" s="60"/>
      <c r="L13" s="60">
        <v>20623001</v>
      </c>
      <c r="M13" s="60">
        <v>6730140</v>
      </c>
      <c r="N13" s="60">
        <v>27353141</v>
      </c>
      <c r="O13" s="60"/>
      <c r="P13" s="60"/>
      <c r="Q13" s="60"/>
      <c r="R13" s="60"/>
      <c r="S13" s="60"/>
      <c r="T13" s="60"/>
      <c r="U13" s="60"/>
      <c r="V13" s="60"/>
      <c r="W13" s="60">
        <v>28252934</v>
      </c>
      <c r="X13" s="60">
        <v>64159998</v>
      </c>
      <c r="Y13" s="60">
        <v>-35907064</v>
      </c>
      <c r="Z13" s="140">
        <v>-55.96</v>
      </c>
      <c r="AA13" s="62">
        <v>128320456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34534826</v>
      </c>
      <c r="F15" s="100">
        <f t="shared" si="2"/>
        <v>34534826</v>
      </c>
      <c r="G15" s="100">
        <f t="shared" si="2"/>
        <v>0</v>
      </c>
      <c r="H15" s="100">
        <f t="shared" si="2"/>
        <v>0</v>
      </c>
      <c r="I15" s="100">
        <f t="shared" si="2"/>
        <v>110000</v>
      </c>
      <c r="J15" s="100">
        <f t="shared" si="2"/>
        <v>110000</v>
      </c>
      <c r="K15" s="100">
        <f t="shared" si="2"/>
        <v>25217</v>
      </c>
      <c r="L15" s="100">
        <f t="shared" si="2"/>
        <v>4175880</v>
      </c>
      <c r="M15" s="100">
        <f t="shared" si="2"/>
        <v>1758572</v>
      </c>
      <c r="N15" s="100">
        <f t="shared" si="2"/>
        <v>5959669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6069669</v>
      </c>
      <c r="X15" s="100">
        <f t="shared" si="2"/>
        <v>17267502</v>
      </c>
      <c r="Y15" s="100">
        <f t="shared" si="2"/>
        <v>-11197833</v>
      </c>
      <c r="Z15" s="137">
        <f>+IF(X15&lt;&gt;0,+(Y15/X15)*100,0)</f>
        <v>-64.84917737377415</v>
      </c>
      <c r="AA15" s="102">
        <f>SUM(AA16:AA18)</f>
        <v>34534826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>
        <v>54676</v>
      </c>
      <c r="M16" s="60"/>
      <c r="N16" s="60">
        <v>54676</v>
      </c>
      <c r="O16" s="60"/>
      <c r="P16" s="60"/>
      <c r="Q16" s="60"/>
      <c r="R16" s="60"/>
      <c r="S16" s="60"/>
      <c r="T16" s="60"/>
      <c r="U16" s="60"/>
      <c r="V16" s="60"/>
      <c r="W16" s="60">
        <v>54676</v>
      </c>
      <c r="X16" s="60"/>
      <c r="Y16" s="60">
        <v>54676</v>
      </c>
      <c r="Z16" s="140"/>
      <c r="AA16" s="62"/>
    </row>
    <row r="17" spans="1:27" ht="12.75">
      <c r="A17" s="138" t="s">
        <v>86</v>
      </c>
      <c r="B17" s="136"/>
      <c r="C17" s="155"/>
      <c r="D17" s="155"/>
      <c r="E17" s="156">
        <v>33812226</v>
      </c>
      <c r="F17" s="60">
        <v>33812226</v>
      </c>
      <c r="G17" s="60"/>
      <c r="H17" s="60"/>
      <c r="I17" s="60">
        <v>110000</v>
      </c>
      <c r="J17" s="60">
        <v>110000</v>
      </c>
      <c r="K17" s="60">
        <v>25217</v>
      </c>
      <c r="L17" s="60">
        <v>4121204</v>
      </c>
      <c r="M17" s="60">
        <v>1758572</v>
      </c>
      <c r="N17" s="60">
        <v>5904993</v>
      </c>
      <c r="O17" s="60"/>
      <c r="P17" s="60"/>
      <c r="Q17" s="60"/>
      <c r="R17" s="60"/>
      <c r="S17" s="60"/>
      <c r="T17" s="60"/>
      <c r="U17" s="60"/>
      <c r="V17" s="60"/>
      <c r="W17" s="60">
        <v>6014993</v>
      </c>
      <c r="X17" s="60">
        <v>16906002</v>
      </c>
      <c r="Y17" s="60">
        <v>-10891009</v>
      </c>
      <c r="Z17" s="140">
        <v>-64.42</v>
      </c>
      <c r="AA17" s="62">
        <v>33812226</v>
      </c>
    </row>
    <row r="18" spans="1:27" ht="12.75">
      <c r="A18" s="138" t="s">
        <v>87</v>
      </c>
      <c r="B18" s="136"/>
      <c r="C18" s="155"/>
      <c r="D18" s="155"/>
      <c r="E18" s="156">
        <v>722600</v>
      </c>
      <c r="F18" s="60">
        <v>722600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361500</v>
      </c>
      <c r="Y18" s="60">
        <v>-361500</v>
      </c>
      <c r="Z18" s="140">
        <v>-100</v>
      </c>
      <c r="AA18" s="62">
        <v>722600</v>
      </c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26122600</v>
      </c>
      <c r="F19" s="100">
        <f t="shared" si="3"/>
        <v>26122600</v>
      </c>
      <c r="G19" s="100">
        <f t="shared" si="3"/>
        <v>0</v>
      </c>
      <c r="H19" s="100">
        <f t="shared" si="3"/>
        <v>0</v>
      </c>
      <c r="I19" s="100">
        <f t="shared" si="3"/>
        <v>114663</v>
      </c>
      <c r="J19" s="100">
        <f t="shared" si="3"/>
        <v>114663</v>
      </c>
      <c r="K19" s="100">
        <f t="shared" si="3"/>
        <v>236087</v>
      </c>
      <c r="L19" s="100">
        <f t="shared" si="3"/>
        <v>1894258</v>
      </c>
      <c r="M19" s="100">
        <f t="shared" si="3"/>
        <v>2634659</v>
      </c>
      <c r="N19" s="100">
        <f t="shared" si="3"/>
        <v>4765004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4879667</v>
      </c>
      <c r="X19" s="100">
        <f t="shared" si="3"/>
        <v>13061502</v>
      </c>
      <c r="Y19" s="100">
        <f t="shared" si="3"/>
        <v>-8181835</v>
      </c>
      <c r="Z19" s="137">
        <f>+IF(X19&lt;&gt;0,+(Y19/X19)*100,0)</f>
        <v>-62.64084329658258</v>
      </c>
      <c r="AA19" s="102">
        <f>SUM(AA20:AA23)</f>
        <v>26122600</v>
      </c>
    </row>
    <row r="20" spans="1:27" ht="12.75">
      <c r="A20" s="138" t="s">
        <v>89</v>
      </c>
      <c r="B20" s="136"/>
      <c r="C20" s="155"/>
      <c r="D20" s="155"/>
      <c r="E20" s="156">
        <v>26122600</v>
      </c>
      <c r="F20" s="60">
        <v>26122600</v>
      </c>
      <c r="G20" s="60"/>
      <c r="H20" s="60"/>
      <c r="I20" s="60">
        <v>114663</v>
      </c>
      <c r="J20" s="60">
        <v>114663</v>
      </c>
      <c r="K20" s="60">
        <v>236087</v>
      </c>
      <c r="L20" s="60">
        <v>1894258</v>
      </c>
      <c r="M20" s="60">
        <v>2634659</v>
      </c>
      <c r="N20" s="60">
        <v>4765004</v>
      </c>
      <c r="O20" s="60"/>
      <c r="P20" s="60"/>
      <c r="Q20" s="60"/>
      <c r="R20" s="60"/>
      <c r="S20" s="60"/>
      <c r="T20" s="60"/>
      <c r="U20" s="60"/>
      <c r="V20" s="60"/>
      <c r="W20" s="60">
        <v>4879667</v>
      </c>
      <c r="X20" s="60">
        <v>13061502</v>
      </c>
      <c r="Y20" s="60">
        <v>-8181835</v>
      </c>
      <c r="Z20" s="140">
        <v>-62.64</v>
      </c>
      <c r="AA20" s="62">
        <v>26122600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>
        <v>3050768</v>
      </c>
      <c r="F24" s="100">
        <v>3050768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1525500</v>
      </c>
      <c r="Y24" s="100">
        <v>-1525500</v>
      </c>
      <c r="Z24" s="137">
        <v>-100</v>
      </c>
      <c r="AA24" s="102">
        <v>3050768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189565489</v>
      </c>
      <c r="D25" s="217">
        <f>+D5+D9+D15+D19+D24</f>
        <v>0</v>
      </c>
      <c r="E25" s="230">
        <f t="shared" si="4"/>
        <v>223130754</v>
      </c>
      <c r="F25" s="219">
        <f t="shared" si="4"/>
        <v>223130754</v>
      </c>
      <c r="G25" s="219">
        <f t="shared" si="4"/>
        <v>10465977</v>
      </c>
      <c r="H25" s="219">
        <f t="shared" si="4"/>
        <v>10156327</v>
      </c>
      <c r="I25" s="219">
        <f t="shared" si="4"/>
        <v>4170697</v>
      </c>
      <c r="J25" s="219">
        <f t="shared" si="4"/>
        <v>24793001</v>
      </c>
      <c r="K25" s="219">
        <f t="shared" si="4"/>
        <v>8592524</v>
      </c>
      <c r="L25" s="219">
        <f t="shared" si="4"/>
        <v>29022248</v>
      </c>
      <c r="M25" s="219">
        <f t="shared" si="4"/>
        <v>12187858</v>
      </c>
      <c r="N25" s="219">
        <f t="shared" si="4"/>
        <v>49802630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74595631</v>
      </c>
      <c r="X25" s="219">
        <f t="shared" si="4"/>
        <v>111565498</v>
      </c>
      <c r="Y25" s="219">
        <f t="shared" si="4"/>
        <v>-36969867</v>
      </c>
      <c r="Z25" s="231">
        <f>+IF(X25&lt;&gt;0,+(Y25/X25)*100,0)</f>
        <v>-33.13736563968907</v>
      </c>
      <c r="AA25" s="232">
        <f>+AA5+AA9+AA15+AA19+AA24</f>
        <v>223130754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72316989</v>
      </c>
      <c r="D28" s="155"/>
      <c r="E28" s="156">
        <v>57301150</v>
      </c>
      <c r="F28" s="60">
        <v>57301150</v>
      </c>
      <c r="G28" s="60">
        <v>2881818</v>
      </c>
      <c r="H28" s="60">
        <v>10156327</v>
      </c>
      <c r="I28" s="60">
        <v>3977713</v>
      </c>
      <c r="J28" s="60">
        <v>17015858</v>
      </c>
      <c r="K28" s="60">
        <v>8115957</v>
      </c>
      <c r="L28" s="60">
        <v>1894257</v>
      </c>
      <c r="M28" s="60">
        <v>5243399</v>
      </c>
      <c r="N28" s="60">
        <v>15253613</v>
      </c>
      <c r="O28" s="60"/>
      <c r="P28" s="60"/>
      <c r="Q28" s="60"/>
      <c r="R28" s="60"/>
      <c r="S28" s="60"/>
      <c r="T28" s="60"/>
      <c r="U28" s="60"/>
      <c r="V28" s="60"/>
      <c r="W28" s="60">
        <v>32269471</v>
      </c>
      <c r="X28" s="60">
        <v>28650498</v>
      </c>
      <c r="Y28" s="60">
        <v>3618973</v>
      </c>
      <c r="Z28" s="140">
        <v>12.63</v>
      </c>
      <c r="AA28" s="155">
        <v>57301150</v>
      </c>
    </row>
    <row r="29" spans="1:27" ht="12.75">
      <c r="A29" s="234" t="s">
        <v>134</v>
      </c>
      <c r="B29" s="136"/>
      <c r="C29" s="155">
        <v>74619055</v>
      </c>
      <c r="D29" s="155"/>
      <c r="E29" s="156">
        <v>124862000</v>
      </c>
      <c r="F29" s="60">
        <v>124862000</v>
      </c>
      <c r="G29" s="60">
        <v>7584159</v>
      </c>
      <c r="H29" s="60"/>
      <c r="I29" s="60"/>
      <c r="J29" s="60">
        <v>7584159</v>
      </c>
      <c r="K29" s="60"/>
      <c r="L29" s="60">
        <v>20623001</v>
      </c>
      <c r="M29" s="60">
        <v>6730140</v>
      </c>
      <c r="N29" s="60">
        <v>27353141</v>
      </c>
      <c r="O29" s="60"/>
      <c r="P29" s="60"/>
      <c r="Q29" s="60"/>
      <c r="R29" s="60"/>
      <c r="S29" s="60"/>
      <c r="T29" s="60"/>
      <c r="U29" s="60"/>
      <c r="V29" s="60"/>
      <c r="W29" s="60">
        <v>34937300</v>
      </c>
      <c r="X29" s="60">
        <v>62431002</v>
      </c>
      <c r="Y29" s="60">
        <v>-27493702</v>
      </c>
      <c r="Z29" s="140">
        <v>-44.04</v>
      </c>
      <c r="AA29" s="62">
        <v>124862000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146936044</v>
      </c>
      <c r="D32" s="210">
        <f>SUM(D28:D31)</f>
        <v>0</v>
      </c>
      <c r="E32" s="211">
        <f t="shared" si="5"/>
        <v>182163150</v>
      </c>
      <c r="F32" s="77">
        <f t="shared" si="5"/>
        <v>182163150</v>
      </c>
      <c r="G32" s="77">
        <f t="shared" si="5"/>
        <v>10465977</v>
      </c>
      <c r="H32" s="77">
        <f t="shared" si="5"/>
        <v>10156327</v>
      </c>
      <c r="I32" s="77">
        <f t="shared" si="5"/>
        <v>3977713</v>
      </c>
      <c r="J32" s="77">
        <f t="shared" si="5"/>
        <v>24600017</v>
      </c>
      <c r="K32" s="77">
        <f t="shared" si="5"/>
        <v>8115957</v>
      </c>
      <c r="L32" s="77">
        <f t="shared" si="5"/>
        <v>22517258</v>
      </c>
      <c r="M32" s="77">
        <f t="shared" si="5"/>
        <v>11973539</v>
      </c>
      <c r="N32" s="77">
        <f t="shared" si="5"/>
        <v>42606754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67206771</v>
      </c>
      <c r="X32" s="77">
        <f t="shared" si="5"/>
        <v>91081500</v>
      </c>
      <c r="Y32" s="77">
        <f t="shared" si="5"/>
        <v>-23874729</v>
      </c>
      <c r="Z32" s="212">
        <f>+IF(X32&lt;&gt;0,+(Y32/X32)*100,0)</f>
        <v>-26.212489912880223</v>
      </c>
      <c r="AA32" s="79">
        <f>SUM(AA28:AA31)</f>
        <v>182163150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>
        <v>5626033</v>
      </c>
      <c r="M33" s="60"/>
      <c r="N33" s="60">
        <v>5626033</v>
      </c>
      <c r="O33" s="60"/>
      <c r="P33" s="60"/>
      <c r="Q33" s="60"/>
      <c r="R33" s="60"/>
      <c r="S33" s="60"/>
      <c r="T33" s="60"/>
      <c r="U33" s="60"/>
      <c r="V33" s="60"/>
      <c r="W33" s="60">
        <v>5626033</v>
      </c>
      <c r="X33" s="60"/>
      <c r="Y33" s="60">
        <v>5626033</v>
      </c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42629445</v>
      </c>
      <c r="D35" s="155"/>
      <c r="E35" s="156">
        <v>40967604</v>
      </c>
      <c r="F35" s="60">
        <v>40967604</v>
      </c>
      <c r="G35" s="60"/>
      <c r="H35" s="60"/>
      <c r="I35" s="60">
        <v>192984</v>
      </c>
      <c r="J35" s="60">
        <v>192984</v>
      </c>
      <c r="K35" s="60">
        <v>476566</v>
      </c>
      <c r="L35" s="60">
        <v>878956</v>
      </c>
      <c r="M35" s="60">
        <v>214319</v>
      </c>
      <c r="N35" s="60">
        <v>1569841</v>
      </c>
      <c r="O35" s="60"/>
      <c r="P35" s="60"/>
      <c r="Q35" s="60"/>
      <c r="R35" s="60"/>
      <c r="S35" s="60"/>
      <c r="T35" s="60"/>
      <c r="U35" s="60"/>
      <c r="V35" s="60"/>
      <c r="W35" s="60">
        <v>1762825</v>
      </c>
      <c r="X35" s="60">
        <v>20484000</v>
      </c>
      <c r="Y35" s="60">
        <v>-18721175</v>
      </c>
      <c r="Z35" s="140">
        <v>-91.39</v>
      </c>
      <c r="AA35" s="62">
        <v>40967604</v>
      </c>
    </row>
    <row r="36" spans="1:27" ht="12.75">
      <c r="A36" s="238" t="s">
        <v>139</v>
      </c>
      <c r="B36" s="149"/>
      <c r="C36" s="222">
        <f aca="true" t="shared" si="6" ref="C36:Y36">SUM(C32:C35)</f>
        <v>189565489</v>
      </c>
      <c r="D36" s="222">
        <f>SUM(D32:D35)</f>
        <v>0</v>
      </c>
      <c r="E36" s="218">
        <f t="shared" si="6"/>
        <v>223130754</v>
      </c>
      <c r="F36" s="220">
        <f t="shared" si="6"/>
        <v>223130754</v>
      </c>
      <c r="G36" s="220">
        <f t="shared" si="6"/>
        <v>10465977</v>
      </c>
      <c r="H36" s="220">
        <f t="shared" si="6"/>
        <v>10156327</v>
      </c>
      <c r="I36" s="220">
        <f t="shared" si="6"/>
        <v>4170697</v>
      </c>
      <c r="J36" s="220">
        <f t="shared" si="6"/>
        <v>24793001</v>
      </c>
      <c r="K36" s="220">
        <f t="shared" si="6"/>
        <v>8592523</v>
      </c>
      <c r="L36" s="220">
        <f t="shared" si="6"/>
        <v>29022247</v>
      </c>
      <c r="M36" s="220">
        <f t="shared" si="6"/>
        <v>12187858</v>
      </c>
      <c r="N36" s="220">
        <f t="shared" si="6"/>
        <v>49802628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74595629</v>
      </c>
      <c r="X36" s="220">
        <f t="shared" si="6"/>
        <v>111565500</v>
      </c>
      <c r="Y36" s="220">
        <f t="shared" si="6"/>
        <v>-36969871</v>
      </c>
      <c r="Z36" s="221">
        <f>+IF(X36&lt;&gt;0,+(Y36/X36)*100,0)</f>
        <v>-33.137368630983595</v>
      </c>
      <c r="AA36" s="239">
        <f>SUM(AA32:AA35)</f>
        <v>223130754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7750421</v>
      </c>
      <c r="D6" s="155"/>
      <c r="E6" s="59">
        <v>26623969</v>
      </c>
      <c r="F6" s="60">
        <v>26623969</v>
      </c>
      <c r="G6" s="60">
        <v>13800369</v>
      </c>
      <c r="H6" s="60">
        <v>40942137</v>
      </c>
      <c r="I6" s="60">
        <v>27202981</v>
      </c>
      <c r="J6" s="60">
        <v>27202981</v>
      </c>
      <c r="K6" s="60">
        <v>100286644</v>
      </c>
      <c r="L6" s="60">
        <v>111696718</v>
      </c>
      <c r="M6" s="60">
        <v>11243268</v>
      </c>
      <c r="N6" s="60">
        <v>11243268</v>
      </c>
      <c r="O6" s="60"/>
      <c r="P6" s="60"/>
      <c r="Q6" s="60"/>
      <c r="R6" s="60"/>
      <c r="S6" s="60"/>
      <c r="T6" s="60"/>
      <c r="U6" s="60"/>
      <c r="V6" s="60"/>
      <c r="W6" s="60">
        <v>11243268</v>
      </c>
      <c r="X6" s="60">
        <v>13311985</v>
      </c>
      <c r="Y6" s="60">
        <v>-2068717</v>
      </c>
      <c r="Z6" s="140">
        <v>-15.54</v>
      </c>
      <c r="AA6" s="62">
        <v>26623969</v>
      </c>
    </row>
    <row r="7" spans="1:27" ht="12.75">
      <c r="A7" s="249" t="s">
        <v>144</v>
      </c>
      <c r="B7" s="182"/>
      <c r="C7" s="155">
        <v>87506942</v>
      </c>
      <c r="D7" s="155"/>
      <c r="E7" s="59">
        <v>31177423</v>
      </c>
      <c r="F7" s="60">
        <v>31177423</v>
      </c>
      <c r="G7" s="60">
        <v>147090047</v>
      </c>
      <c r="H7" s="60">
        <v>110337725</v>
      </c>
      <c r="I7" s="60">
        <v>102045374</v>
      </c>
      <c r="J7" s="60">
        <v>102045374</v>
      </c>
      <c r="K7" s="60">
        <v>38161926</v>
      </c>
      <c r="L7" s="60">
        <v>1637184</v>
      </c>
      <c r="M7" s="60">
        <v>129288766</v>
      </c>
      <c r="N7" s="60">
        <v>129288766</v>
      </c>
      <c r="O7" s="60"/>
      <c r="P7" s="60"/>
      <c r="Q7" s="60"/>
      <c r="R7" s="60"/>
      <c r="S7" s="60"/>
      <c r="T7" s="60"/>
      <c r="U7" s="60"/>
      <c r="V7" s="60"/>
      <c r="W7" s="60">
        <v>129288766</v>
      </c>
      <c r="X7" s="60">
        <v>15588712</v>
      </c>
      <c r="Y7" s="60">
        <v>113700054</v>
      </c>
      <c r="Z7" s="140">
        <v>729.37</v>
      </c>
      <c r="AA7" s="62">
        <v>31177423</v>
      </c>
    </row>
    <row r="8" spans="1:27" ht="12.75">
      <c r="A8" s="249" t="s">
        <v>145</v>
      </c>
      <c r="B8" s="182"/>
      <c r="C8" s="155">
        <v>57174042</v>
      </c>
      <c r="D8" s="155"/>
      <c r="E8" s="59">
        <v>281539392</v>
      </c>
      <c r="F8" s="60">
        <v>281539392</v>
      </c>
      <c r="G8" s="60">
        <v>14465242</v>
      </c>
      <c r="H8" s="60">
        <v>56442542</v>
      </c>
      <c r="I8" s="60">
        <v>19088059</v>
      </c>
      <c r="J8" s="60">
        <v>19088059</v>
      </c>
      <c r="K8" s="60">
        <v>18191738</v>
      </c>
      <c r="L8" s="60">
        <v>9816230</v>
      </c>
      <c r="M8" s="60">
        <v>284727759</v>
      </c>
      <c r="N8" s="60">
        <v>284727759</v>
      </c>
      <c r="O8" s="60"/>
      <c r="P8" s="60"/>
      <c r="Q8" s="60"/>
      <c r="R8" s="60"/>
      <c r="S8" s="60"/>
      <c r="T8" s="60"/>
      <c r="U8" s="60"/>
      <c r="V8" s="60"/>
      <c r="W8" s="60">
        <v>284727759</v>
      </c>
      <c r="X8" s="60">
        <v>140769696</v>
      </c>
      <c r="Y8" s="60">
        <v>143958063</v>
      </c>
      <c r="Z8" s="140">
        <v>102.26</v>
      </c>
      <c r="AA8" s="62">
        <v>281539392</v>
      </c>
    </row>
    <row r="9" spans="1:27" ht="12.75">
      <c r="A9" s="249" t="s">
        <v>146</v>
      </c>
      <c r="B9" s="182"/>
      <c r="C9" s="155">
        <v>231422336</v>
      </c>
      <c r="D9" s="155"/>
      <c r="E9" s="59">
        <v>214811171</v>
      </c>
      <c r="F9" s="60">
        <v>214811171</v>
      </c>
      <c r="G9" s="60">
        <v>104243950</v>
      </c>
      <c r="H9" s="60">
        <v>259823220</v>
      </c>
      <c r="I9" s="60">
        <v>327004466</v>
      </c>
      <c r="J9" s="60">
        <v>327004466</v>
      </c>
      <c r="K9" s="60">
        <v>321194131</v>
      </c>
      <c r="L9" s="60">
        <v>223552834</v>
      </c>
      <c r="M9" s="60">
        <v>69253086</v>
      </c>
      <c r="N9" s="60">
        <v>69253086</v>
      </c>
      <c r="O9" s="60"/>
      <c r="P9" s="60"/>
      <c r="Q9" s="60"/>
      <c r="R9" s="60"/>
      <c r="S9" s="60"/>
      <c r="T9" s="60"/>
      <c r="U9" s="60"/>
      <c r="V9" s="60"/>
      <c r="W9" s="60">
        <v>69253086</v>
      </c>
      <c r="X9" s="60">
        <v>107405586</v>
      </c>
      <c r="Y9" s="60">
        <v>-38152500</v>
      </c>
      <c r="Z9" s="140">
        <v>-35.52</v>
      </c>
      <c r="AA9" s="62">
        <v>214811171</v>
      </c>
    </row>
    <row r="10" spans="1:27" ht="12.75">
      <c r="A10" s="249" t="s">
        <v>147</v>
      </c>
      <c r="B10" s="182"/>
      <c r="C10" s="155">
        <v>679653</v>
      </c>
      <c r="D10" s="155"/>
      <c r="E10" s="59">
        <v>679653</v>
      </c>
      <c r="F10" s="60">
        <v>679653</v>
      </c>
      <c r="G10" s="159">
        <v>3453145</v>
      </c>
      <c r="H10" s="159"/>
      <c r="I10" s="159">
        <v>3453145</v>
      </c>
      <c r="J10" s="60">
        <v>3453145</v>
      </c>
      <c r="K10" s="159">
        <v>3453145</v>
      </c>
      <c r="L10" s="159">
        <v>1092521</v>
      </c>
      <c r="M10" s="60">
        <v>3453145</v>
      </c>
      <c r="N10" s="159">
        <v>3453145</v>
      </c>
      <c r="O10" s="159"/>
      <c r="P10" s="159"/>
      <c r="Q10" s="60"/>
      <c r="R10" s="159"/>
      <c r="S10" s="159"/>
      <c r="T10" s="60"/>
      <c r="U10" s="159"/>
      <c r="V10" s="159"/>
      <c r="W10" s="159">
        <v>3453145</v>
      </c>
      <c r="X10" s="60">
        <v>339827</v>
      </c>
      <c r="Y10" s="159">
        <v>3113318</v>
      </c>
      <c r="Z10" s="141">
        <v>916.15</v>
      </c>
      <c r="AA10" s="225">
        <v>679653</v>
      </c>
    </row>
    <row r="11" spans="1:27" ht="12.75">
      <c r="A11" s="249" t="s">
        <v>148</v>
      </c>
      <c r="B11" s="182"/>
      <c r="C11" s="155">
        <v>4531658</v>
      </c>
      <c r="D11" s="155"/>
      <c r="E11" s="59">
        <v>5224057</v>
      </c>
      <c r="F11" s="60">
        <v>5224057</v>
      </c>
      <c r="G11" s="60">
        <v>2882162</v>
      </c>
      <c r="H11" s="60">
        <v>3342532</v>
      </c>
      <c r="I11" s="60">
        <v>5829330</v>
      </c>
      <c r="J11" s="60">
        <v>5829330</v>
      </c>
      <c r="K11" s="60">
        <v>6869202</v>
      </c>
      <c r="L11" s="60">
        <v>4778175</v>
      </c>
      <c r="M11" s="60">
        <v>8227117</v>
      </c>
      <c r="N11" s="60">
        <v>8227117</v>
      </c>
      <c r="O11" s="60"/>
      <c r="P11" s="60"/>
      <c r="Q11" s="60"/>
      <c r="R11" s="60"/>
      <c r="S11" s="60"/>
      <c r="T11" s="60"/>
      <c r="U11" s="60"/>
      <c r="V11" s="60"/>
      <c r="W11" s="60">
        <v>8227117</v>
      </c>
      <c r="X11" s="60">
        <v>2612029</v>
      </c>
      <c r="Y11" s="60">
        <v>5615088</v>
      </c>
      <c r="Z11" s="140">
        <v>214.97</v>
      </c>
      <c r="AA11" s="62">
        <v>5224057</v>
      </c>
    </row>
    <row r="12" spans="1:27" ht="12.75">
      <c r="A12" s="250" t="s">
        <v>56</v>
      </c>
      <c r="B12" s="251"/>
      <c r="C12" s="168">
        <f aca="true" t="shared" si="0" ref="C12:Y12">SUM(C6:C11)</f>
        <v>389065052</v>
      </c>
      <c r="D12" s="168">
        <f>SUM(D6:D11)</f>
        <v>0</v>
      </c>
      <c r="E12" s="72">
        <f t="shared" si="0"/>
        <v>560055665</v>
      </c>
      <c r="F12" s="73">
        <f t="shared" si="0"/>
        <v>560055665</v>
      </c>
      <c r="G12" s="73">
        <f t="shared" si="0"/>
        <v>285934915</v>
      </c>
      <c r="H12" s="73">
        <f t="shared" si="0"/>
        <v>470888156</v>
      </c>
      <c r="I12" s="73">
        <f t="shared" si="0"/>
        <v>484623355</v>
      </c>
      <c r="J12" s="73">
        <f t="shared" si="0"/>
        <v>484623355</v>
      </c>
      <c r="K12" s="73">
        <f t="shared" si="0"/>
        <v>488156786</v>
      </c>
      <c r="L12" s="73">
        <f t="shared" si="0"/>
        <v>352573662</v>
      </c>
      <c r="M12" s="73">
        <f t="shared" si="0"/>
        <v>506193141</v>
      </c>
      <c r="N12" s="73">
        <f t="shared" si="0"/>
        <v>506193141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506193141</v>
      </c>
      <c r="X12" s="73">
        <f t="shared" si="0"/>
        <v>280027835</v>
      </c>
      <c r="Y12" s="73">
        <f t="shared" si="0"/>
        <v>226165306</v>
      </c>
      <c r="Z12" s="170">
        <f>+IF(X12&lt;&gt;0,+(Y12/X12)*100,0)</f>
        <v>80.76529463579934</v>
      </c>
      <c r="AA12" s="74">
        <f>SUM(AA6:AA11)</f>
        <v>560055665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>
        <v>7157481</v>
      </c>
      <c r="F15" s="60">
        <v>7157481</v>
      </c>
      <c r="G15" s="60">
        <v>7157481</v>
      </c>
      <c r="H15" s="60">
        <v>6654573</v>
      </c>
      <c r="I15" s="60">
        <v>6654573</v>
      </c>
      <c r="J15" s="60">
        <v>6654573</v>
      </c>
      <c r="K15" s="60">
        <v>6654573</v>
      </c>
      <c r="L15" s="60">
        <v>6654573</v>
      </c>
      <c r="M15" s="60">
        <v>6654573</v>
      </c>
      <c r="N15" s="60">
        <v>6654573</v>
      </c>
      <c r="O15" s="60"/>
      <c r="P15" s="60"/>
      <c r="Q15" s="60"/>
      <c r="R15" s="60"/>
      <c r="S15" s="60"/>
      <c r="T15" s="60"/>
      <c r="U15" s="60"/>
      <c r="V15" s="60"/>
      <c r="W15" s="60">
        <v>6654573</v>
      </c>
      <c r="X15" s="60">
        <v>3578741</v>
      </c>
      <c r="Y15" s="60">
        <v>3075832</v>
      </c>
      <c r="Z15" s="140">
        <v>85.95</v>
      </c>
      <c r="AA15" s="62">
        <v>7157481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186692600</v>
      </c>
      <c r="D17" s="155"/>
      <c r="E17" s="59">
        <v>235621000</v>
      </c>
      <c r="F17" s="60">
        <v>235621000</v>
      </c>
      <c r="G17" s="60">
        <v>235787696</v>
      </c>
      <c r="H17" s="60">
        <v>186692600</v>
      </c>
      <c r="I17" s="60">
        <v>186692600</v>
      </c>
      <c r="J17" s="60">
        <v>186692600</v>
      </c>
      <c r="K17" s="60">
        <v>186692600</v>
      </c>
      <c r="L17" s="60">
        <v>186692600</v>
      </c>
      <c r="M17" s="60">
        <v>186692600</v>
      </c>
      <c r="N17" s="60">
        <v>186692600</v>
      </c>
      <c r="O17" s="60"/>
      <c r="P17" s="60"/>
      <c r="Q17" s="60"/>
      <c r="R17" s="60"/>
      <c r="S17" s="60"/>
      <c r="T17" s="60"/>
      <c r="U17" s="60"/>
      <c r="V17" s="60"/>
      <c r="W17" s="60">
        <v>186692600</v>
      </c>
      <c r="X17" s="60">
        <v>117810500</v>
      </c>
      <c r="Y17" s="60">
        <v>68882100</v>
      </c>
      <c r="Z17" s="140">
        <v>58.47</v>
      </c>
      <c r="AA17" s="62">
        <v>235621000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1472733411</v>
      </c>
      <c r="D19" s="155"/>
      <c r="E19" s="59">
        <v>1395703000</v>
      </c>
      <c r="F19" s="60">
        <v>1395703000</v>
      </c>
      <c r="G19" s="60">
        <v>1375775094</v>
      </c>
      <c r="H19" s="60">
        <v>1502946337</v>
      </c>
      <c r="I19" s="60">
        <v>1503260268</v>
      </c>
      <c r="J19" s="60">
        <v>1503260268</v>
      </c>
      <c r="K19" s="60">
        <v>1513624902</v>
      </c>
      <c r="L19" s="60">
        <v>1625024144</v>
      </c>
      <c r="M19" s="60">
        <v>1553199586</v>
      </c>
      <c r="N19" s="60">
        <v>1553199586</v>
      </c>
      <c r="O19" s="60"/>
      <c r="P19" s="60"/>
      <c r="Q19" s="60"/>
      <c r="R19" s="60"/>
      <c r="S19" s="60"/>
      <c r="T19" s="60"/>
      <c r="U19" s="60"/>
      <c r="V19" s="60"/>
      <c r="W19" s="60">
        <v>1553199586</v>
      </c>
      <c r="X19" s="60">
        <v>697851500</v>
      </c>
      <c r="Y19" s="60">
        <v>855348086</v>
      </c>
      <c r="Z19" s="140">
        <v>122.57</v>
      </c>
      <c r="AA19" s="62">
        <v>1395703000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198358</v>
      </c>
      <c r="D22" s="155"/>
      <c r="E22" s="59">
        <v>354000</v>
      </c>
      <c r="F22" s="60">
        <v>354000</v>
      </c>
      <c r="G22" s="60">
        <v>354409</v>
      </c>
      <c r="H22" s="60">
        <v>354408</v>
      </c>
      <c r="I22" s="60">
        <v>354409</v>
      </c>
      <c r="J22" s="60">
        <v>354409</v>
      </c>
      <c r="K22" s="60">
        <v>354409</v>
      </c>
      <c r="L22" s="60">
        <v>354409</v>
      </c>
      <c r="M22" s="60">
        <v>354409</v>
      </c>
      <c r="N22" s="60">
        <v>354409</v>
      </c>
      <c r="O22" s="60"/>
      <c r="P22" s="60"/>
      <c r="Q22" s="60"/>
      <c r="R22" s="60"/>
      <c r="S22" s="60"/>
      <c r="T22" s="60"/>
      <c r="U22" s="60"/>
      <c r="V22" s="60"/>
      <c r="W22" s="60">
        <v>354409</v>
      </c>
      <c r="X22" s="60">
        <v>177000</v>
      </c>
      <c r="Y22" s="60">
        <v>177409</v>
      </c>
      <c r="Z22" s="140">
        <v>100.23</v>
      </c>
      <c r="AA22" s="62">
        <v>354000</v>
      </c>
    </row>
    <row r="23" spans="1:27" ht="12.75">
      <c r="A23" s="249" t="s">
        <v>158</v>
      </c>
      <c r="B23" s="182"/>
      <c r="C23" s="155">
        <v>6654573</v>
      </c>
      <c r="D23" s="155"/>
      <c r="E23" s="59">
        <v>1636953</v>
      </c>
      <c r="F23" s="60">
        <v>1636953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818477</v>
      </c>
      <c r="Y23" s="159">
        <v>-818477</v>
      </c>
      <c r="Z23" s="141">
        <v>-100</v>
      </c>
      <c r="AA23" s="225">
        <v>1636953</v>
      </c>
    </row>
    <row r="24" spans="1:27" ht="12.75">
      <c r="A24" s="250" t="s">
        <v>57</v>
      </c>
      <c r="B24" s="253"/>
      <c r="C24" s="168">
        <f aca="true" t="shared" si="1" ref="C24:Y24">SUM(C15:C23)</f>
        <v>1666278942</v>
      </c>
      <c r="D24" s="168">
        <f>SUM(D15:D23)</f>
        <v>0</v>
      </c>
      <c r="E24" s="76">
        <f t="shared" si="1"/>
        <v>1640472434</v>
      </c>
      <c r="F24" s="77">
        <f t="shared" si="1"/>
        <v>1640472434</v>
      </c>
      <c r="G24" s="77">
        <f t="shared" si="1"/>
        <v>1619074680</v>
      </c>
      <c r="H24" s="77">
        <f t="shared" si="1"/>
        <v>1696647918</v>
      </c>
      <c r="I24" s="77">
        <f t="shared" si="1"/>
        <v>1696961850</v>
      </c>
      <c r="J24" s="77">
        <f t="shared" si="1"/>
        <v>1696961850</v>
      </c>
      <c r="K24" s="77">
        <f t="shared" si="1"/>
        <v>1707326484</v>
      </c>
      <c r="L24" s="77">
        <f t="shared" si="1"/>
        <v>1818725726</v>
      </c>
      <c r="M24" s="77">
        <f t="shared" si="1"/>
        <v>1746901168</v>
      </c>
      <c r="N24" s="77">
        <f t="shared" si="1"/>
        <v>1746901168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1746901168</v>
      </c>
      <c r="X24" s="77">
        <f t="shared" si="1"/>
        <v>820236218</v>
      </c>
      <c r="Y24" s="77">
        <f t="shared" si="1"/>
        <v>926664950</v>
      </c>
      <c r="Z24" s="212">
        <f>+IF(X24&lt;&gt;0,+(Y24/X24)*100,0)</f>
        <v>112.97537583252632</v>
      </c>
      <c r="AA24" s="79">
        <f>SUM(AA15:AA23)</f>
        <v>1640472434</v>
      </c>
    </row>
    <row r="25" spans="1:27" ht="12.75">
      <c r="A25" s="250" t="s">
        <v>159</v>
      </c>
      <c r="B25" s="251"/>
      <c r="C25" s="168">
        <f aca="true" t="shared" si="2" ref="C25:Y25">+C12+C24</f>
        <v>2055343994</v>
      </c>
      <c r="D25" s="168">
        <f>+D12+D24</f>
        <v>0</v>
      </c>
      <c r="E25" s="72">
        <f t="shared" si="2"/>
        <v>2200528099</v>
      </c>
      <c r="F25" s="73">
        <f t="shared" si="2"/>
        <v>2200528099</v>
      </c>
      <c r="G25" s="73">
        <f t="shared" si="2"/>
        <v>1905009595</v>
      </c>
      <c r="H25" s="73">
        <f t="shared" si="2"/>
        <v>2167536074</v>
      </c>
      <c r="I25" s="73">
        <f t="shared" si="2"/>
        <v>2181585205</v>
      </c>
      <c r="J25" s="73">
        <f t="shared" si="2"/>
        <v>2181585205</v>
      </c>
      <c r="K25" s="73">
        <f t="shared" si="2"/>
        <v>2195483270</v>
      </c>
      <c r="L25" s="73">
        <f t="shared" si="2"/>
        <v>2171299388</v>
      </c>
      <c r="M25" s="73">
        <f t="shared" si="2"/>
        <v>2253094309</v>
      </c>
      <c r="N25" s="73">
        <f t="shared" si="2"/>
        <v>2253094309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2253094309</v>
      </c>
      <c r="X25" s="73">
        <f t="shared" si="2"/>
        <v>1100264053</v>
      </c>
      <c r="Y25" s="73">
        <f t="shared" si="2"/>
        <v>1152830256</v>
      </c>
      <c r="Z25" s="170">
        <f>+IF(X25&lt;&gt;0,+(Y25/X25)*100,0)</f>
        <v>104.77759887334972</v>
      </c>
      <c r="AA25" s="74">
        <f>+AA12+AA24</f>
        <v>2200528099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9994693</v>
      </c>
      <c r="D30" s="155"/>
      <c r="E30" s="59">
        <v>10220058</v>
      </c>
      <c r="F30" s="60">
        <v>10220058</v>
      </c>
      <c r="G30" s="60">
        <v>20244011</v>
      </c>
      <c r="H30" s="60">
        <v>9994693</v>
      </c>
      <c r="I30" s="60">
        <v>9994693</v>
      </c>
      <c r="J30" s="60">
        <v>9994693</v>
      </c>
      <c r="K30" s="60">
        <v>9994693</v>
      </c>
      <c r="L30" s="60"/>
      <c r="M30" s="60">
        <v>6128949</v>
      </c>
      <c r="N30" s="60">
        <v>6128949</v>
      </c>
      <c r="O30" s="60"/>
      <c r="P30" s="60"/>
      <c r="Q30" s="60"/>
      <c r="R30" s="60"/>
      <c r="S30" s="60"/>
      <c r="T30" s="60"/>
      <c r="U30" s="60"/>
      <c r="V30" s="60"/>
      <c r="W30" s="60">
        <v>6128949</v>
      </c>
      <c r="X30" s="60">
        <v>5110029</v>
      </c>
      <c r="Y30" s="60">
        <v>1018920</v>
      </c>
      <c r="Z30" s="140">
        <v>19.94</v>
      </c>
      <c r="AA30" s="62">
        <v>10220058</v>
      </c>
    </row>
    <row r="31" spans="1:27" ht="12.75">
      <c r="A31" s="249" t="s">
        <v>163</v>
      </c>
      <c r="B31" s="182"/>
      <c r="C31" s="155">
        <v>26872671</v>
      </c>
      <c r="D31" s="155"/>
      <c r="E31" s="59">
        <v>22926137</v>
      </c>
      <c r="F31" s="60">
        <v>22926137</v>
      </c>
      <c r="G31" s="60">
        <v>17735112</v>
      </c>
      <c r="H31" s="60">
        <v>752896</v>
      </c>
      <c r="I31" s="60">
        <v>23370078</v>
      </c>
      <c r="J31" s="60">
        <v>23370078</v>
      </c>
      <c r="K31" s="60">
        <v>23466535</v>
      </c>
      <c r="L31" s="60">
        <v>16652053</v>
      </c>
      <c r="M31" s="60">
        <v>40111874</v>
      </c>
      <c r="N31" s="60">
        <v>40111874</v>
      </c>
      <c r="O31" s="60"/>
      <c r="P31" s="60"/>
      <c r="Q31" s="60"/>
      <c r="R31" s="60"/>
      <c r="S31" s="60"/>
      <c r="T31" s="60"/>
      <c r="U31" s="60"/>
      <c r="V31" s="60"/>
      <c r="W31" s="60">
        <v>40111874</v>
      </c>
      <c r="X31" s="60">
        <v>11463069</v>
      </c>
      <c r="Y31" s="60">
        <v>28648805</v>
      </c>
      <c r="Z31" s="140">
        <v>249.92</v>
      </c>
      <c r="AA31" s="62">
        <v>22926137</v>
      </c>
    </row>
    <row r="32" spans="1:27" ht="12.75">
      <c r="A32" s="249" t="s">
        <v>164</v>
      </c>
      <c r="B32" s="182"/>
      <c r="C32" s="155">
        <v>186072629</v>
      </c>
      <c r="D32" s="155"/>
      <c r="E32" s="59">
        <v>242581644</v>
      </c>
      <c r="F32" s="60">
        <v>242581644</v>
      </c>
      <c r="G32" s="60">
        <v>117115694</v>
      </c>
      <c r="H32" s="60">
        <v>21574949</v>
      </c>
      <c r="I32" s="60">
        <v>52747584</v>
      </c>
      <c r="J32" s="60">
        <v>52747584</v>
      </c>
      <c r="K32" s="60">
        <v>146299628</v>
      </c>
      <c r="L32" s="60">
        <v>70860356</v>
      </c>
      <c r="M32" s="60">
        <v>163012164</v>
      </c>
      <c r="N32" s="60">
        <v>163012164</v>
      </c>
      <c r="O32" s="60"/>
      <c r="P32" s="60"/>
      <c r="Q32" s="60"/>
      <c r="R32" s="60"/>
      <c r="S32" s="60"/>
      <c r="T32" s="60"/>
      <c r="U32" s="60"/>
      <c r="V32" s="60"/>
      <c r="W32" s="60">
        <v>163012164</v>
      </c>
      <c r="X32" s="60">
        <v>121290822</v>
      </c>
      <c r="Y32" s="60">
        <v>41721342</v>
      </c>
      <c r="Z32" s="140">
        <v>34.4</v>
      </c>
      <c r="AA32" s="62">
        <v>242581644</v>
      </c>
    </row>
    <row r="33" spans="1:27" ht="12.75">
      <c r="A33" s="249" t="s">
        <v>165</v>
      </c>
      <c r="B33" s="182"/>
      <c r="C33" s="155">
        <v>41477681</v>
      </c>
      <c r="D33" s="155"/>
      <c r="E33" s="59">
        <v>83711603</v>
      </c>
      <c r="F33" s="60">
        <v>83711603</v>
      </c>
      <c r="G33" s="60">
        <v>878309</v>
      </c>
      <c r="H33" s="60">
        <v>1004376</v>
      </c>
      <c r="I33" s="60">
        <v>1004376</v>
      </c>
      <c r="J33" s="60">
        <v>1004376</v>
      </c>
      <c r="K33" s="60">
        <v>1004376</v>
      </c>
      <c r="L33" s="60"/>
      <c r="M33" s="60">
        <v>1004376</v>
      </c>
      <c r="N33" s="60">
        <v>1004376</v>
      </c>
      <c r="O33" s="60"/>
      <c r="P33" s="60"/>
      <c r="Q33" s="60"/>
      <c r="R33" s="60"/>
      <c r="S33" s="60"/>
      <c r="T33" s="60"/>
      <c r="U33" s="60"/>
      <c r="V33" s="60"/>
      <c r="W33" s="60">
        <v>1004376</v>
      </c>
      <c r="X33" s="60">
        <v>41855802</v>
      </c>
      <c r="Y33" s="60">
        <v>-40851426</v>
      </c>
      <c r="Z33" s="140">
        <v>-97.6</v>
      </c>
      <c r="AA33" s="62">
        <v>83711603</v>
      </c>
    </row>
    <row r="34" spans="1:27" ht="12.75">
      <c r="A34" s="250" t="s">
        <v>58</v>
      </c>
      <c r="B34" s="251"/>
      <c r="C34" s="168">
        <f aca="true" t="shared" si="3" ref="C34:Y34">SUM(C29:C33)</f>
        <v>264417674</v>
      </c>
      <c r="D34" s="168">
        <f>SUM(D29:D33)</f>
        <v>0</v>
      </c>
      <c r="E34" s="72">
        <f t="shared" si="3"/>
        <v>359439442</v>
      </c>
      <c r="F34" s="73">
        <f t="shared" si="3"/>
        <v>359439442</v>
      </c>
      <c r="G34" s="73">
        <f t="shared" si="3"/>
        <v>155973126</v>
      </c>
      <c r="H34" s="73">
        <f t="shared" si="3"/>
        <v>33326914</v>
      </c>
      <c r="I34" s="73">
        <f t="shared" si="3"/>
        <v>87116731</v>
      </c>
      <c r="J34" s="73">
        <f t="shared" si="3"/>
        <v>87116731</v>
      </c>
      <c r="K34" s="73">
        <f t="shared" si="3"/>
        <v>180765232</v>
      </c>
      <c r="L34" s="73">
        <f t="shared" si="3"/>
        <v>87512409</v>
      </c>
      <c r="M34" s="73">
        <f t="shared" si="3"/>
        <v>210257363</v>
      </c>
      <c r="N34" s="73">
        <f t="shared" si="3"/>
        <v>210257363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210257363</v>
      </c>
      <c r="X34" s="73">
        <f t="shared" si="3"/>
        <v>179719722</v>
      </c>
      <c r="Y34" s="73">
        <f t="shared" si="3"/>
        <v>30537641</v>
      </c>
      <c r="Z34" s="170">
        <f>+IF(X34&lt;&gt;0,+(Y34/X34)*100,0)</f>
        <v>16.991814064791395</v>
      </c>
      <c r="AA34" s="74">
        <f>SUM(AA29:AA33)</f>
        <v>359439442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11164333</v>
      </c>
      <c r="D37" s="155"/>
      <c r="E37" s="59">
        <v>11357312</v>
      </c>
      <c r="F37" s="60">
        <v>11357312</v>
      </c>
      <c r="G37" s="60">
        <v>109073805</v>
      </c>
      <c r="H37" s="60">
        <v>104212223</v>
      </c>
      <c r="I37" s="60">
        <v>104212223</v>
      </c>
      <c r="J37" s="60">
        <v>104212223</v>
      </c>
      <c r="K37" s="60">
        <v>104212223</v>
      </c>
      <c r="L37" s="60"/>
      <c r="M37" s="60">
        <v>104212223</v>
      </c>
      <c r="N37" s="60">
        <v>104212223</v>
      </c>
      <c r="O37" s="60"/>
      <c r="P37" s="60"/>
      <c r="Q37" s="60"/>
      <c r="R37" s="60"/>
      <c r="S37" s="60"/>
      <c r="T37" s="60"/>
      <c r="U37" s="60"/>
      <c r="V37" s="60"/>
      <c r="W37" s="60">
        <v>104212223</v>
      </c>
      <c r="X37" s="60">
        <v>5678656</v>
      </c>
      <c r="Y37" s="60">
        <v>98533567</v>
      </c>
      <c r="Z37" s="140">
        <v>1735.16</v>
      </c>
      <c r="AA37" s="62">
        <v>11357312</v>
      </c>
    </row>
    <row r="38" spans="1:27" ht="12.75">
      <c r="A38" s="249" t="s">
        <v>165</v>
      </c>
      <c r="B38" s="182"/>
      <c r="C38" s="155">
        <v>109138000</v>
      </c>
      <c r="D38" s="155"/>
      <c r="E38" s="59">
        <v>128838042</v>
      </c>
      <c r="F38" s="60">
        <v>128838042</v>
      </c>
      <c r="G38" s="60">
        <v>34169042</v>
      </c>
      <c r="H38" s="60">
        <v>35092681</v>
      </c>
      <c r="I38" s="60">
        <v>35092682</v>
      </c>
      <c r="J38" s="60">
        <v>35092682</v>
      </c>
      <c r="K38" s="60">
        <v>35092682</v>
      </c>
      <c r="L38" s="60">
        <v>35092682</v>
      </c>
      <c r="M38" s="60">
        <v>35092682</v>
      </c>
      <c r="N38" s="60">
        <v>35092682</v>
      </c>
      <c r="O38" s="60"/>
      <c r="P38" s="60"/>
      <c r="Q38" s="60"/>
      <c r="R38" s="60"/>
      <c r="S38" s="60"/>
      <c r="T38" s="60"/>
      <c r="U38" s="60"/>
      <c r="V38" s="60"/>
      <c r="W38" s="60">
        <v>35092682</v>
      </c>
      <c r="X38" s="60">
        <v>64419021</v>
      </c>
      <c r="Y38" s="60">
        <v>-29326339</v>
      </c>
      <c r="Z38" s="140">
        <v>-45.52</v>
      </c>
      <c r="AA38" s="62">
        <v>128838042</v>
      </c>
    </row>
    <row r="39" spans="1:27" ht="12.75">
      <c r="A39" s="250" t="s">
        <v>59</v>
      </c>
      <c r="B39" s="253"/>
      <c r="C39" s="168">
        <f aca="true" t="shared" si="4" ref="C39:Y39">SUM(C37:C38)</f>
        <v>120302333</v>
      </c>
      <c r="D39" s="168">
        <f>SUM(D37:D38)</f>
        <v>0</v>
      </c>
      <c r="E39" s="76">
        <f t="shared" si="4"/>
        <v>140195354</v>
      </c>
      <c r="F39" s="77">
        <f t="shared" si="4"/>
        <v>140195354</v>
      </c>
      <c r="G39" s="77">
        <f t="shared" si="4"/>
        <v>143242847</v>
      </c>
      <c r="H39" s="77">
        <f t="shared" si="4"/>
        <v>139304904</v>
      </c>
      <c r="I39" s="77">
        <f t="shared" si="4"/>
        <v>139304905</v>
      </c>
      <c r="J39" s="77">
        <f t="shared" si="4"/>
        <v>139304905</v>
      </c>
      <c r="K39" s="77">
        <f t="shared" si="4"/>
        <v>139304905</v>
      </c>
      <c r="L39" s="77">
        <f t="shared" si="4"/>
        <v>35092682</v>
      </c>
      <c r="M39" s="77">
        <f t="shared" si="4"/>
        <v>139304905</v>
      </c>
      <c r="N39" s="77">
        <f t="shared" si="4"/>
        <v>139304905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139304905</v>
      </c>
      <c r="X39" s="77">
        <f t="shared" si="4"/>
        <v>70097677</v>
      </c>
      <c r="Y39" s="77">
        <f t="shared" si="4"/>
        <v>69207228</v>
      </c>
      <c r="Z39" s="212">
        <f>+IF(X39&lt;&gt;0,+(Y39/X39)*100,0)</f>
        <v>98.72970255490777</v>
      </c>
      <c r="AA39" s="79">
        <f>SUM(AA37:AA38)</f>
        <v>140195354</v>
      </c>
    </row>
    <row r="40" spans="1:27" ht="12.75">
      <c r="A40" s="250" t="s">
        <v>167</v>
      </c>
      <c r="B40" s="251"/>
      <c r="C40" s="168">
        <f aca="true" t="shared" si="5" ref="C40:Y40">+C34+C39</f>
        <v>384720007</v>
      </c>
      <c r="D40" s="168">
        <f>+D34+D39</f>
        <v>0</v>
      </c>
      <c r="E40" s="72">
        <f t="shared" si="5"/>
        <v>499634796</v>
      </c>
      <c r="F40" s="73">
        <f t="shared" si="5"/>
        <v>499634796</v>
      </c>
      <c r="G40" s="73">
        <f t="shared" si="5"/>
        <v>299215973</v>
      </c>
      <c r="H40" s="73">
        <f t="shared" si="5"/>
        <v>172631818</v>
      </c>
      <c r="I40" s="73">
        <f t="shared" si="5"/>
        <v>226421636</v>
      </c>
      <c r="J40" s="73">
        <f t="shared" si="5"/>
        <v>226421636</v>
      </c>
      <c r="K40" s="73">
        <f t="shared" si="5"/>
        <v>320070137</v>
      </c>
      <c r="L40" s="73">
        <f t="shared" si="5"/>
        <v>122605091</v>
      </c>
      <c r="M40" s="73">
        <f t="shared" si="5"/>
        <v>349562268</v>
      </c>
      <c r="N40" s="73">
        <f t="shared" si="5"/>
        <v>349562268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349562268</v>
      </c>
      <c r="X40" s="73">
        <f t="shared" si="5"/>
        <v>249817399</v>
      </c>
      <c r="Y40" s="73">
        <f t="shared" si="5"/>
        <v>99744869</v>
      </c>
      <c r="Z40" s="170">
        <f>+IF(X40&lt;&gt;0,+(Y40/X40)*100,0)</f>
        <v>39.92711052123315</v>
      </c>
      <c r="AA40" s="74">
        <f>+AA34+AA39</f>
        <v>499634796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1670623987</v>
      </c>
      <c r="D42" s="257">
        <f>+D25-D40</f>
        <v>0</v>
      </c>
      <c r="E42" s="258">
        <f t="shared" si="6"/>
        <v>1700893303</v>
      </c>
      <c r="F42" s="259">
        <f t="shared" si="6"/>
        <v>1700893303</v>
      </c>
      <c r="G42" s="259">
        <f t="shared" si="6"/>
        <v>1605793622</v>
      </c>
      <c r="H42" s="259">
        <f t="shared" si="6"/>
        <v>1994904256</v>
      </c>
      <c r="I42" s="259">
        <f t="shared" si="6"/>
        <v>1955163569</v>
      </c>
      <c r="J42" s="259">
        <f t="shared" si="6"/>
        <v>1955163569</v>
      </c>
      <c r="K42" s="259">
        <f t="shared" si="6"/>
        <v>1875413133</v>
      </c>
      <c r="L42" s="259">
        <f t="shared" si="6"/>
        <v>2048694297</v>
      </c>
      <c r="M42" s="259">
        <f t="shared" si="6"/>
        <v>1903532041</v>
      </c>
      <c r="N42" s="259">
        <f t="shared" si="6"/>
        <v>1903532041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1903532041</v>
      </c>
      <c r="X42" s="259">
        <f t="shared" si="6"/>
        <v>850446654</v>
      </c>
      <c r="Y42" s="259">
        <f t="shared" si="6"/>
        <v>1053085387</v>
      </c>
      <c r="Z42" s="260">
        <f>+IF(X42&lt;&gt;0,+(Y42/X42)*100,0)</f>
        <v>123.82733026779596</v>
      </c>
      <c r="AA42" s="261">
        <f>+AA25-AA40</f>
        <v>1700893303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1670623987</v>
      </c>
      <c r="D45" s="155"/>
      <c r="E45" s="59">
        <v>1700893303</v>
      </c>
      <c r="F45" s="60">
        <v>1700893303</v>
      </c>
      <c r="G45" s="60">
        <v>1598097730</v>
      </c>
      <c r="H45" s="60">
        <v>1994904256</v>
      </c>
      <c r="I45" s="60">
        <v>1924484229</v>
      </c>
      <c r="J45" s="60">
        <v>1924484229</v>
      </c>
      <c r="K45" s="60">
        <v>1867717241</v>
      </c>
      <c r="L45" s="60">
        <v>2040998405</v>
      </c>
      <c r="M45" s="60">
        <v>1895836147</v>
      </c>
      <c r="N45" s="60">
        <v>1895836147</v>
      </c>
      <c r="O45" s="60"/>
      <c r="P45" s="60"/>
      <c r="Q45" s="60"/>
      <c r="R45" s="60"/>
      <c r="S45" s="60"/>
      <c r="T45" s="60"/>
      <c r="U45" s="60"/>
      <c r="V45" s="60"/>
      <c r="W45" s="60">
        <v>1895836147</v>
      </c>
      <c r="X45" s="60">
        <v>850446652</v>
      </c>
      <c r="Y45" s="60">
        <v>1045389495</v>
      </c>
      <c r="Z45" s="139">
        <v>122.92</v>
      </c>
      <c r="AA45" s="62">
        <v>1700893303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>
        <v>7695892</v>
      </c>
      <c r="H46" s="60"/>
      <c r="I46" s="60">
        <v>30679339</v>
      </c>
      <c r="J46" s="60">
        <v>30679339</v>
      </c>
      <c r="K46" s="60">
        <v>7695892</v>
      </c>
      <c r="L46" s="60">
        <v>7695892</v>
      </c>
      <c r="M46" s="60">
        <v>7695894</v>
      </c>
      <c r="N46" s="60">
        <v>7695894</v>
      </c>
      <c r="O46" s="60"/>
      <c r="P46" s="60"/>
      <c r="Q46" s="60"/>
      <c r="R46" s="60"/>
      <c r="S46" s="60"/>
      <c r="T46" s="60"/>
      <c r="U46" s="60"/>
      <c r="V46" s="60"/>
      <c r="W46" s="60">
        <v>7695894</v>
      </c>
      <c r="X46" s="60"/>
      <c r="Y46" s="60">
        <v>7695894</v>
      </c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1670623987</v>
      </c>
      <c r="D48" s="217">
        <f>SUM(D45:D47)</f>
        <v>0</v>
      </c>
      <c r="E48" s="264">
        <f t="shared" si="7"/>
        <v>1700893303</v>
      </c>
      <c r="F48" s="219">
        <f t="shared" si="7"/>
        <v>1700893303</v>
      </c>
      <c r="G48" s="219">
        <f t="shared" si="7"/>
        <v>1605793622</v>
      </c>
      <c r="H48" s="219">
        <f t="shared" si="7"/>
        <v>1994904256</v>
      </c>
      <c r="I48" s="219">
        <f t="shared" si="7"/>
        <v>1955163568</v>
      </c>
      <c r="J48" s="219">
        <f t="shared" si="7"/>
        <v>1955163568</v>
      </c>
      <c r="K48" s="219">
        <f t="shared" si="7"/>
        <v>1875413133</v>
      </c>
      <c r="L48" s="219">
        <f t="shared" si="7"/>
        <v>2048694297</v>
      </c>
      <c r="M48" s="219">
        <f t="shared" si="7"/>
        <v>1903532041</v>
      </c>
      <c r="N48" s="219">
        <f t="shared" si="7"/>
        <v>1903532041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1903532041</v>
      </c>
      <c r="X48" s="219">
        <f t="shared" si="7"/>
        <v>850446652</v>
      </c>
      <c r="Y48" s="219">
        <f t="shared" si="7"/>
        <v>1053085389</v>
      </c>
      <c r="Z48" s="265">
        <f>+IF(X48&lt;&gt;0,+(Y48/X48)*100,0)</f>
        <v>123.8273307941719</v>
      </c>
      <c r="AA48" s="232">
        <f>SUM(AA45:AA47)</f>
        <v>1700893303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411879382</v>
      </c>
      <c r="D6" s="155"/>
      <c r="E6" s="59">
        <v>396661852</v>
      </c>
      <c r="F6" s="60">
        <v>396661852</v>
      </c>
      <c r="G6" s="60">
        <v>17371172</v>
      </c>
      <c r="H6" s="60">
        <v>43817445</v>
      </c>
      <c r="I6" s="60">
        <v>17371172</v>
      </c>
      <c r="J6" s="60">
        <v>78559789</v>
      </c>
      <c r="K6" s="60">
        <v>39044931</v>
      </c>
      <c r="L6" s="60">
        <v>1005</v>
      </c>
      <c r="M6" s="60">
        <v>37278148</v>
      </c>
      <c r="N6" s="60">
        <v>76324084</v>
      </c>
      <c r="O6" s="60"/>
      <c r="P6" s="60"/>
      <c r="Q6" s="60"/>
      <c r="R6" s="60"/>
      <c r="S6" s="60"/>
      <c r="T6" s="60"/>
      <c r="U6" s="60"/>
      <c r="V6" s="60"/>
      <c r="W6" s="60">
        <v>154883873</v>
      </c>
      <c r="X6" s="60">
        <v>198330924</v>
      </c>
      <c r="Y6" s="60">
        <v>-43447051</v>
      </c>
      <c r="Z6" s="140">
        <v>-21.91</v>
      </c>
      <c r="AA6" s="62">
        <v>396661852</v>
      </c>
    </row>
    <row r="7" spans="1:27" ht="12.75">
      <c r="A7" s="249" t="s">
        <v>32</v>
      </c>
      <c r="B7" s="182"/>
      <c r="C7" s="155">
        <v>145266120</v>
      </c>
      <c r="D7" s="155"/>
      <c r="E7" s="59">
        <v>177699277</v>
      </c>
      <c r="F7" s="60">
        <v>177699277</v>
      </c>
      <c r="G7" s="60">
        <v>16627368</v>
      </c>
      <c r="H7" s="60">
        <v>21100222</v>
      </c>
      <c r="I7" s="60">
        <v>19214812</v>
      </c>
      <c r="J7" s="60">
        <v>56942402</v>
      </c>
      <c r="K7" s="60">
        <v>15226781</v>
      </c>
      <c r="L7" s="60">
        <v>10023782</v>
      </c>
      <c r="M7" s="60">
        <v>9422902</v>
      </c>
      <c r="N7" s="60">
        <v>34673465</v>
      </c>
      <c r="O7" s="60"/>
      <c r="P7" s="60"/>
      <c r="Q7" s="60"/>
      <c r="R7" s="60"/>
      <c r="S7" s="60"/>
      <c r="T7" s="60"/>
      <c r="U7" s="60"/>
      <c r="V7" s="60"/>
      <c r="W7" s="60">
        <v>91615867</v>
      </c>
      <c r="X7" s="60">
        <v>88849638</v>
      </c>
      <c r="Y7" s="60">
        <v>2766229</v>
      </c>
      <c r="Z7" s="140">
        <v>3.11</v>
      </c>
      <c r="AA7" s="62">
        <v>177699277</v>
      </c>
    </row>
    <row r="8" spans="1:27" ht="12.75">
      <c r="A8" s="249" t="s">
        <v>178</v>
      </c>
      <c r="B8" s="182"/>
      <c r="C8" s="155">
        <v>29469901</v>
      </c>
      <c r="D8" s="155"/>
      <c r="E8" s="59">
        <v>56686284</v>
      </c>
      <c r="F8" s="60">
        <v>56686284</v>
      </c>
      <c r="G8" s="60">
        <v>18374929</v>
      </c>
      <c r="H8" s="60">
        <v>2815504</v>
      </c>
      <c r="I8" s="60">
        <v>1768181</v>
      </c>
      <c r="J8" s="60">
        <v>22958614</v>
      </c>
      <c r="K8" s="60">
        <v>3031755</v>
      </c>
      <c r="L8" s="60">
        <v>-5766899</v>
      </c>
      <c r="M8" s="60">
        <v>1974836</v>
      </c>
      <c r="N8" s="60">
        <v>-760308</v>
      </c>
      <c r="O8" s="60"/>
      <c r="P8" s="60"/>
      <c r="Q8" s="60"/>
      <c r="R8" s="60"/>
      <c r="S8" s="60"/>
      <c r="T8" s="60"/>
      <c r="U8" s="60"/>
      <c r="V8" s="60"/>
      <c r="W8" s="60">
        <v>22198306</v>
      </c>
      <c r="X8" s="60">
        <v>28343142</v>
      </c>
      <c r="Y8" s="60">
        <v>-6144836</v>
      </c>
      <c r="Z8" s="140">
        <v>-21.68</v>
      </c>
      <c r="AA8" s="62">
        <v>56686284</v>
      </c>
    </row>
    <row r="9" spans="1:27" ht="12.75">
      <c r="A9" s="249" t="s">
        <v>179</v>
      </c>
      <c r="B9" s="182"/>
      <c r="C9" s="155">
        <v>222334660</v>
      </c>
      <c r="D9" s="155"/>
      <c r="E9" s="59">
        <v>232938000</v>
      </c>
      <c r="F9" s="60">
        <v>232938000</v>
      </c>
      <c r="G9" s="60">
        <v>81439618</v>
      </c>
      <c r="H9" s="60">
        <v>10104104</v>
      </c>
      <c r="I9" s="60">
        <v>10933913</v>
      </c>
      <c r="J9" s="60">
        <v>102477635</v>
      </c>
      <c r="K9" s="60"/>
      <c r="L9" s="60">
        <v>-550917</v>
      </c>
      <c r="M9" s="60">
        <v>61775000</v>
      </c>
      <c r="N9" s="60">
        <v>61224083</v>
      </c>
      <c r="O9" s="60"/>
      <c r="P9" s="60"/>
      <c r="Q9" s="60"/>
      <c r="R9" s="60"/>
      <c r="S9" s="60"/>
      <c r="T9" s="60"/>
      <c r="U9" s="60"/>
      <c r="V9" s="60"/>
      <c r="W9" s="60">
        <v>163701718</v>
      </c>
      <c r="X9" s="60">
        <v>116469000</v>
      </c>
      <c r="Y9" s="60">
        <v>47232718</v>
      </c>
      <c r="Z9" s="140">
        <v>40.55</v>
      </c>
      <c r="AA9" s="62">
        <v>232938000</v>
      </c>
    </row>
    <row r="10" spans="1:27" ht="12.75">
      <c r="A10" s="249" t="s">
        <v>180</v>
      </c>
      <c r="B10" s="182"/>
      <c r="C10" s="155">
        <v>63484137</v>
      </c>
      <c r="D10" s="155"/>
      <c r="E10" s="59">
        <v>182163000</v>
      </c>
      <c r="F10" s="60">
        <v>182163000</v>
      </c>
      <c r="G10" s="60">
        <v>32005001</v>
      </c>
      <c r="H10" s="60">
        <v>9298190</v>
      </c>
      <c r="I10" s="60">
        <v>1479489</v>
      </c>
      <c r="J10" s="60">
        <v>42782680</v>
      </c>
      <c r="K10" s="60">
        <v>13403990</v>
      </c>
      <c r="L10" s="60">
        <v>601507</v>
      </c>
      <c r="M10" s="60">
        <v>3412423</v>
      </c>
      <c r="N10" s="60">
        <v>17417920</v>
      </c>
      <c r="O10" s="60"/>
      <c r="P10" s="60"/>
      <c r="Q10" s="60"/>
      <c r="R10" s="60"/>
      <c r="S10" s="60"/>
      <c r="T10" s="60"/>
      <c r="U10" s="60"/>
      <c r="V10" s="60"/>
      <c r="W10" s="60">
        <v>60200600</v>
      </c>
      <c r="X10" s="60">
        <v>91081500</v>
      </c>
      <c r="Y10" s="60">
        <v>-30880900</v>
      </c>
      <c r="Z10" s="140">
        <v>-33.9</v>
      </c>
      <c r="AA10" s="62">
        <v>182163000</v>
      </c>
    </row>
    <row r="11" spans="1:27" ht="12.75">
      <c r="A11" s="249" t="s">
        <v>181</v>
      </c>
      <c r="B11" s="182"/>
      <c r="C11" s="155">
        <v>20825845</v>
      </c>
      <c r="D11" s="155"/>
      <c r="E11" s="59">
        <v>19406952</v>
      </c>
      <c r="F11" s="60">
        <v>19406952</v>
      </c>
      <c r="G11" s="60">
        <v>-66022434</v>
      </c>
      <c r="H11" s="60">
        <v>52513636</v>
      </c>
      <c r="I11" s="60">
        <v>10292229</v>
      </c>
      <c r="J11" s="60">
        <v>-3216569</v>
      </c>
      <c r="K11" s="60">
        <v>321878</v>
      </c>
      <c r="L11" s="60">
        <v>16062262</v>
      </c>
      <c r="M11" s="60">
        <v>708693</v>
      </c>
      <c r="N11" s="60">
        <v>17092833</v>
      </c>
      <c r="O11" s="60"/>
      <c r="P11" s="60"/>
      <c r="Q11" s="60"/>
      <c r="R11" s="60"/>
      <c r="S11" s="60"/>
      <c r="T11" s="60"/>
      <c r="U11" s="60"/>
      <c r="V11" s="60"/>
      <c r="W11" s="60">
        <v>13876264</v>
      </c>
      <c r="X11" s="60">
        <v>9703476</v>
      </c>
      <c r="Y11" s="60">
        <v>4172788</v>
      </c>
      <c r="Z11" s="140">
        <v>43</v>
      </c>
      <c r="AA11" s="62">
        <v>19406952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-782481817</v>
      </c>
      <c r="D14" s="155"/>
      <c r="E14" s="59">
        <v>-859299570</v>
      </c>
      <c r="F14" s="60">
        <v>-859299570</v>
      </c>
      <c r="G14" s="60">
        <v>-55087520</v>
      </c>
      <c r="H14" s="60">
        <v>-72099449</v>
      </c>
      <c r="I14" s="60">
        <v>-102468605</v>
      </c>
      <c r="J14" s="60">
        <v>-229655574</v>
      </c>
      <c r="K14" s="60">
        <v>-67012666</v>
      </c>
      <c r="L14" s="60">
        <v>-39056009</v>
      </c>
      <c r="M14" s="60">
        <v>-61535146</v>
      </c>
      <c r="N14" s="60">
        <v>-167603821</v>
      </c>
      <c r="O14" s="60"/>
      <c r="P14" s="60"/>
      <c r="Q14" s="60"/>
      <c r="R14" s="60"/>
      <c r="S14" s="60"/>
      <c r="T14" s="60"/>
      <c r="U14" s="60"/>
      <c r="V14" s="60"/>
      <c r="W14" s="60">
        <v>-397259395</v>
      </c>
      <c r="X14" s="60">
        <v>-429649782</v>
      </c>
      <c r="Y14" s="60">
        <v>32390387</v>
      </c>
      <c r="Z14" s="140">
        <v>-7.54</v>
      </c>
      <c r="AA14" s="62">
        <v>-859299570</v>
      </c>
    </row>
    <row r="15" spans="1:27" ht="12.75">
      <c r="A15" s="249" t="s">
        <v>40</v>
      </c>
      <c r="B15" s="182"/>
      <c r="C15" s="155">
        <v>-14707783</v>
      </c>
      <c r="D15" s="155"/>
      <c r="E15" s="59">
        <v>-3399996</v>
      </c>
      <c r="F15" s="60">
        <v>-3399996</v>
      </c>
      <c r="G15" s="60"/>
      <c r="H15" s="60"/>
      <c r="I15" s="60"/>
      <c r="J15" s="60"/>
      <c r="K15" s="60"/>
      <c r="L15" s="60">
        <v>-1156907</v>
      </c>
      <c r="M15" s="60"/>
      <c r="N15" s="60">
        <v>-1156907</v>
      </c>
      <c r="O15" s="60"/>
      <c r="P15" s="60"/>
      <c r="Q15" s="60"/>
      <c r="R15" s="60"/>
      <c r="S15" s="60"/>
      <c r="T15" s="60"/>
      <c r="U15" s="60"/>
      <c r="V15" s="60"/>
      <c r="W15" s="60">
        <v>-1156907</v>
      </c>
      <c r="X15" s="60">
        <v>-1699998</v>
      </c>
      <c r="Y15" s="60">
        <v>543091</v>
      </c>
      <c r="Z15" s="140">
        <v>-31.95</v>
      </c>
      <c r="AA15" s="62">
        <v>-3399996</v>
      </c>
    </row>
    <row r="16" spans="1:27" ht="12.75">
      <c r="A16" s="249" t="s">
        <v>42</v>
      </c>
      <c r="B16" s="182"/>
      <c r="C16" s="155">
        <v>-5003928</v>
      </c>
      <c r="D16" s="155"/>
      <c r="E16" s="59">
        <v>-5902870</v>
      </c>
      <c r="F16" s="60">
        <v>-5902870</v>
      </c>
      <c r="G16" s="60">
        <v>-305030</v>
      </c>
      <c r="H16" s="60">
        <v>-475510</v>
      </c>
      <c r="I16" s="60">
        <v>-344596</v>
      </c>
      <c r="J16" s="60">
        <v>-1125136</v>
      </c>
      <c r="K16" s="60">
        <v>-448436</v>
      </c>
      <c r="L16" s="60">
        <v>-607467</v>
      </c>
      <c r="M16" s="60">
        <v>-612370</v>
      </c>
      <c r="N16" s="60">
        <v>-1668273</v>
      </c>
      <c r="O16" s="60"/>
      <c r="P16" s="60"/>
      <c r="Q16" s="60"/>
      <c r="R16" s="60"/>
      <c r="S16" s="60"/>
      <c r="T16" s="60"/>
      <c r="U16" s="60"/>
      <c r="V16" s="60"/>
      <c r="W16" s="60">
        <v>-2793409</v>
      </c>
      <c r="X16" s="60">
        <v>-2951436</v>
      </c>
      <c r="Y16" s="60">
        <v>158027</v>
      </c>
      <c r="Z16" s="140">
        <v>-5.35</v>
      </c>
      <c r="AA16" s="62">
        <v>-5902870</v>
      </c>
    </row>
    <row r="17" spans="1:27" ht="12.75">
      <c r="A17" s="250" t="s">
        <v>185</v>
      </c>
      <c r="B17" s="251"/>
      <c r="C17" s="168">
        <f aca="true" t="shared" si="0" ref="C17:Y17">SUM(C6:C16)</f>
        <v>91066517</v>
      </c>
      <c r="D17" s="168">
        <f t="shared" si="0"/>
        <v>0</v>
      </c>
      <c r="E17" s="72">
        <f t="shared" si="0"/>
        <v>196952929</v>
      </c>
      <c r="F17" s="73">
        <f t="shared" si="0"/>
        <v>196952929</v>
      </c>
      <c r="G17" s="73">
        <f t="shared" si="0"/>
        <v>44403104</v>
      </c>
      <c r="H17" s="73">
        <f t="shared" si="0"/>
        <v>67074142</v>
      </c>
      <c r="I17" s="73">
        <f t="shared" si="0"/>
        <v>-41753405</v>
      </c>
      <c r="J17" s="73">
        <f t="shared" si="0"/>
        <v>69723841</v>
      </c>
      <c r="K17" s="73">
        <f t="shared" si="0"/>
        <v>3568233</v>
      </c>
      <c r="L17" s="73">
        <f t="shared" si="0"/>
        <v>-20449643</v>
      </c>
      <c r="M17" s="73">
        <f t="shared" si="0"/>
        <v>52424486</v>
      </c>
      <c r="N17" s="73">
        <f t="shared" si="0"/>
        <v>35543076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105266917</v>
      </c>
      <c r="X17" s="73">
        <f t="shared" si="0"/>
        <v>98476464</v>
      </c>
      <c r="Y17" s="73">
        <f t="shared" si="0"/>
        <v>6790453</v>
      </c>
      <c r="Z17" s="170">
        <f>+IF(X17&lt;&gt;0,+(Y17/X17)*100,0)</f>
        <v>6.895508555221886</v>
      </c>
      <c r="AA17" s="74">
        <f>SUM(AA6:AA16)</f>
        <v>196952929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36358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>
        <v>502908</v>
      </c>
      <c r="H22" s="60"/>
      <c r="I22" s="60"/>
      <c r="J22" s="60">
        <v>502908</v>
      </c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>
        <v>502908</v>
      </c>
      <c r="X22" s="60"/>
      <c r="Y22" s="60">
        <v>502908</v>
      </c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-79736262</v>
      </c>
      <c r="D26" s="155"/>
      <c r="E26" s="59">
        <v>-223130754</v>
      </c>
      <c r="F26" s="60">
        <v>-223130754</v>
      </c>
      <c r="G26" s="60">
        <v>-10465977</v>
      </c>
      <c r="H26" s="60">
        <v>-4452738</v>
      </c>
      <c r="I26" s="60">
        <v>-2610977</v>
      </c>
      <c r="J26" s="60">
        <v>-17529692</v>
      </c>
      <c r="K26" s="60">
        <v>-10364636</v>
      </c>
      <c r="L26" s="60">
        <v>-28045048</v>
      </c>
      <c r="M26" s="60">
        <v>-11529632</v>
      </c>
      <c r="N26" s="60">
        <v>-49939316</v>
      </c>
      <c r="O26" s="60"/>
      <c r="P26" s="60"/>
      <c r="Q26" s="60"/>
      <c r="R26" s="60"/>
      <c r="S26" s="60"/>
      <c r="T26" s="60"/>
      <c r="U26" s="60"/>
      <c r="V26" s="60"/>
      <c r="W26" s="60">
        <v>-67469008</v>
      </c>
      <c r="X26" s="60">
        <v>-111565380</v>
      </c>
      <c r="Y26" s="60">
        <v>44096372</v>
      </c>
      <c r="Z26" s="140">
        <v>-39.53</v>
      </c>
      <c r="AA26" s="62">
        <v>-223130754</v>
      </c>
    </row>
    <row r="27" spans="1:27" ht="12.75">
      <c r="A27" s="250" t="s">
        <v>192</v>
      </c>
      <c r="B27" s="251"/>
      <c r="C27" s="168">
        <f aca="true" t="shared" si="1" ref="C27:Y27">SUM(C21:C26)</f>
        <v>-79699904</v>
      </c>
      <c r="D27" s="168">
        <f>SUM(D21:D26)</f>
        <v>0</v>
      </c>
      <c r="E27" s="72">
        <f t="shared" si="1"/>
        <v>-223130754</v>
      </c>
      <c r="F27" s="73">
        <f t="shared" si="1"/>
        <v>-223130754</v>
      </c>
      <c r="G27" s="73">
        <f t="shared" si="1"/>
        <v>-9963069</v>
      </c>
      <c r="H27" s="73">
        <f t="shared" si="1"/>
        <v>-4452738</v>
      </c>
      <c r="I27" s="73">
        <f t="shared" si="1"/>
        <v>-2610977</v>
      </c>
      <c r="J27" s="73">
        <f t="shared" si="1"/>
        <v>-17026784</v>
      </c>
      <c r="K27" s="73">
        <f t="shared" si="1"/>
        <v>-10364636</v>
      </c>
      <c r="L27" s="73">
        <f t="shared" si="1"/>
        <v>-28045048</v>
      </c>
      <c r="M27" s="73">
        <f t="shared" si="1"/>
        <v>-11529632</v>
      </c>
      <c r="N27" s="73">
        <f t="shared" si="1"/>
        <v>-49939316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-66966100</v>
      </c>
      <c r="X27" s="73">
        <f t="shared" si="1"/>
        <v>-111565380</v>
      </c>
      <c r="Y27" s="73">
        <f t="shared" si="1"/>
        <v>44599280</v>
      </c>
      <c r="Z27" s="170">
        <f>+IF(X27&lt;&gt;0,+(Y27/X27)*100,0)</f>
        <v>-39.975913675012805</v>
      </c>
      <c r="AA27" s="74">
        <f>SUM(AA21:AA26)</f>
        <v>-223130754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>
        <v>679653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>
        <v>-151429</v>
      </c>
      <c r="H32" s="60">
        <v>151429</v>
      </c>
      <c r="I32" s="60"/>
      <c r="J32" s="60"/>
      <c r="K32" s="60"/>
      <c r="L32" s="60"/>
      <c r="M32" s="60">
        <v>-311366</v>
      </c>
      <c r="N32" s="60">
        <v>-311366</v>
      </c>
      <c r="O32" s="60"/>
      <c r="P32" s="60"/>
      <c r="Q32" s="60"/>
      <c r="R32" s="60"/>
      <c r="S32" s="60"/>
      <c r="T32" s="60"/>
      <c r="U32" s="60"/>
      <c r="V32" s="60"/>
      <c r="W32" s="60">
        <v>-311366</v>
      </c>
      <c r="X32" s="60"/>
      <c r="Y32" s="60">
        <v>-311366</v>
      </c>
      <c r="Z32" s="140"/>
      <c r="AA32" s="62"/>
    </row>
    <row r="33" spans="1:27" ht="12.75">
      <c r="A33" s="249" t="s">
        <v>196</v>
      </c>
      <c r="B33" s="182"/>
      <c r="C33" s="155"/>
      <c r="D33" s="155"/>
      <c r="E33" s="59">
        <v>22926137</v>
      </c>
      <c r="F33" s="60">
        <v>22926137</v>
      </c>
      <c r="G33" s="60">
        <v>23697</v>
      </c>
      <c r="H33" s="159">
        <v>70350</v>
      </c>
      <c r="I33" s="159">
        <v>104350</v>
      </c>
      <c r="J33" s="159">
        <v>198397</v>
      </c>
      <c r="K33" s="60">
        <v>96456</v>
      </c>
      <c r="L33" s="60">
        <v>216095</v>
      </c>
      <c r="M33" s="60">
        <v>-1625097</v>
      </c>
      <c r="N33" s="60">
        <v>-1312546</v>
      </c>
      <c r="O33" s="159"/>
      <c r="P33" s="159"/>
      <c r="Q33" s="159"/>
      <c r="R33" s="60"/>
      <c r="S33" s="60"/>
      <c r="T33" s="60"/>
      <c r="U33" s="60"/>
      <c r="V33" s="159"/>
      <c r="W33" s="159">
        <v>-1114149</v>
      </c>
      <c r="X33" s="159">
        <v>11463066</v>
      </c>
      <c r="Y33" s="60">
        <v>-12577215</v>
      </c>
      <c r="Z33" s="140">
        <v>-109.72</v>
      </c>
      <c r="AA33" s="62">
        <v>22926137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-10345992</v>
      </c>
      <c r="D35" s="155"/>
      <c r="E35" s="59">
        <v>-10222569</v>
      </c>
      <c r="F35" s="60">
        <v>-10222569</v>
      </c>
      <c r="G35" s="60"/>
      <c r="H35" s="60"/>
      <c r="I35" s="60">
        <v>-4988894</v>
      </c>
      <c r="J35" s="60">
        <v>-4988894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-4988894</v>
      </c>
      <c r="X35" s="60">
        <v>-5111286</v>
      </c>
      <c r="Y35" s="60">
        <v>122392</v>
      </c>
      <c r="Z35" s="140">
        <v>-2.39</v>
      </c>
      <c r="AA35" s="62">
        <v>-10222569</v>
      </c>
    </row>
    <row r="36" spans="1:27" ht="12.75">
      <c r="A36" s="250" t="s">
        <v>198</v>
      </c>
      <c r="B36" s="251"/>
      <c r="C36" s="168">
        <f aca="true" t="shared" si="2" ref="C36:Y36">SUM(C31:C35)</f>
        <v>-9666339</v>
      </c>
      <c r="D36" s="168">
        <f>SUM(D31:D35)</f>
        <v>0</v>
      </c>
      <c r="E36" s="72">
        <f t="shared" si="2"/>
        <v>12703568</v>
      </c>
      <c r="F36" s="73">
        <f t="shared" si="2"/>
        <v>12703568</v>
      </c>
      <c r="G36" s="73">
        <f t="shared" si="2"/>
        <v>-127732</v>
      </c>
      <c r="H36" s="73">
        <f t="shared" si="2"/>
        <v>221779</v>
      </c>
      <c r="I36" s="73">
        <f t="shared" si="2"/>
        <v>-4884544</v>
      </c>
      <c r="J36" s="73">
        <f t="shared" si="2"/>
        <v>-4790497</v>
      </c>
      <c r="K36" s="73">
        <f t="shared" si="2"/>
        <v>96456</v>
      </c>
      <c r="L36" s="73">
        <f t="shared" si="2"/>
        <v>216095</v>
      </c>
      <c r="M36" s="73">
        <f t="shared" si="2"/>
        <v>-1936463</v>
      </c>
      <c r="N36" s="73">
        <f t="shared" si="2"/>
        <v>-1623912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-6414409</v>
      </c>
      <c r="X36" s="73">
        <f t="shared" si="2"/>
        <v>6351780</v>
      </c>
      <c r="Y36" s="73">
        <f t="shared" si="2"/>
        <v>-12766189</v>
      </c>
      <c r="Z36" s="170">
        <f>+IF(X36&lt;&gt;0,+(Y36/X36)*100,0)</f>
        <v>-200.98600707203335</v>
      </c>
      <c r="AA36" s="74">
        <f>SUM(AA31:AA35)</f>
        <v>12703568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1700274</v>
      </c>
      <c r="D38" s="153">
        <f>+D17+D27+D36</f>
        <v>0</v>
      </c>
      <c r="E38" s="99">
        <f t="shared" si="3"/>
        <v>-13474257</v>
      </c>
      <c r="F38" s="100">
        <f t="shared" si="3"/>
        <v>-13474257</v>
      </c>
      <c r="G38" s="100">
        <f t="shared" si="3"/>
        <v>34312303</v>
      </c>
      <c r="H38" s="100">
        <f t="shared" si="3"/>
        <v>62843183</v>
      </c>
      <c r="I38" s="100">
        <f t="shared" si="3"/>
        <v>-49248926</v>
      </c>
      <c r="J38" s="100">
        <f t="shared" si="3"/>
        <v>47906560</v>
      </c>
      <c r="K38" s="100">
        <f t="shared" si="3"/>
        <v>-6699947</v>
      </c>
      <c r="L38" s="100">
        <f t="shared" si="3"/>
        <v>-48278596</v>
      </c>
      <c r="M38" s="100">
        <f t="shared" si="3"/>
        <v>38958391</v>
      </c>
      <c r="N38" s="100">
        <f t="shared" si="3"/>
        <v>-16020152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31886408</v>
      </c>
      <c r="X38" s="100">
        <f t="shared" si="3"/>
        <v>-6737136</v>
      </c>
      <c r="Y38" s="100">
        <f t="shared" si="3"/>
        <v>38623544</v>
      </c>
      <c r="Z38" s="137">
        <f>+IF(X38&lt;&gt;0,+(Y38/X38)*100,0)</f>
        <v>-573.2932213332193</v>
      </c>
      <c r="AA38" s="102">
        <f>+AA17+AA27+AA36</f>
        <v>-13474257</v>
      </c>
    </row>
    <row r="39" spans="1:27" ht="12.75">
      <c r="A39" s="249" t="s">
        <v>200</v>
      </c>
      <c r="B39" s="182"/>
      <c r="C39" s="153">
        <v>93557089</v>
      </c>
      <c r="D39" s="153"/>
      <c r="E39" s="99">
        <v>93557090</v>
      </c>
      <c r="F39" s="100">
        <v>93557090</v>
      </c>
      <c r="G39" s="100">
        <v>95215064</v>
      </c>
      <c r="H39" s="100">
        <v>129527367</v>
      </c>
      <c r="I39" s="100">
        <v>192370550</v>
      </c>
      <c r="J39" s="100">
        <v>95215064</v>
      </c>
      <c r="K39" s="100">
        <v>143121624</v>
      </c>
      <c r="L39" s="100">
        <v>136421677</v>
      </c>
      <c r="M39" s="100">
        <v>88143081</v>
      </c>
      <c r="N39" s="100">
        <v>143121624</v>
      </c>
      <c r="O39" s="100"/>
      <c r="P39" s="100"/>
      <c r="Q39" s="100"/>
      <c r="R39" s="100"/>
      <c r="S39" s="100"/>
      <c r="T39" s="100"/>
      <c r="U39" s="100"/>
      <c r="V39" s="100"/>
      <c r="W39" s="100">
        <v>95215064</v>
      </c>
      <c r="X39" s="100">
        <v>93557090</v>
      </c>
      <c r="Y39" s="100">
        <v>1657974</v>
      </c>
      <c r="Z39" s="137">
        <v>1.77</v>
      </c>
      <c r="AA39" s="102">
        <v>93557090</v>
      </c>
    </row>
    <row r="40" spans="1:27" ht="12.75">
      <c r="A40" s="269" t="s">
        <v>201</v>
      </c>
      <c r="B40" s="256"/>
      <c r="C40" s="257">
        <v>95257363</v>
      </c>
      <c r="D40" s="257"/>
      <c r="E40" s="258">
        <v>80082833</v>
      </c>
      <c r="F40" s="259">
        <v>80082833</v>
      </c>
      <c r="G40" s="259">
        <v>129527367</v>
      </c>
      <c r="H40" s="259">
        <v>192370550</v>
      </c>
      <c r="I40" s="259">
        <v>143121624</v>
      </c>
      <c r="J40" s="259">
        <v>143121624</v>
      </c>
      <c r="K40" s="259">
        <v>136421677</v>
      </c>
      <c r="L40" s="259">
        <v>88143081</v>
      </c>
      <c r="M40" s="259">
        <v>127101472</v>
      </c>
      <c r="N40" s="259">
        <v>127101472</v>
      </c>
      <c r="O40" s="259"/>
      <c r="P40" s="259"/>
      <c r="Q40" s="259"/>
      <c r="R40" s="259"/>
      <c r="S40" s="259"/>
      <c r="T40" s="259"/>
      <c r="U40" s="259"/>
      <c r="V40" s="259"/>
      <c r="W40" s="259">
        <v>127101472</v>
      </c>
      <c r="X40" s="259">
        <v>86819954</v>
      </c>
      <c r="Y40" s="259">
        <v>40281518</v>
      </c>
      <c r="Z40" s="260">
        <v>46.4</v>
      </c>
      <c r="AA40" s="261">
        <v>80082833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189565489</v>
      </c>
      <c r="D5" s="200">
        <f t="shared" si="0"/>
        <v>0</v>
      </c>
      <c r="E5" s="106">
        <f t="shared" si="0"/>
        <v>222335754</v>
      </c>
      <c r="F5" s="106">
        <f t="shared" si="0"/>
        <v>222335754</v>
      </c>
      <c r="G5" s="106">
        <f t="shared" si="0"/>
        <v>10465977</v>
      </c>
      <c r="H5" s="106">
        <f t="shared" si="0"/>
        <v>10156327</v>
      </c>
      <c r="I5" s="106">
        <f t="shared" si="0"/>
        <v>4170697</v>
      </c>
      <c r="J5" s="106">
        <f t="shared" si="0"/>
        <v>24793001</v>
      </c>
      <c r="K5" s="106">
        <f t="shared" si="0"/>
        <v>8592524</v>
      </c>
      <c r="L5" s="106">
        <f t="shared" si="0"/>
        <v>29022248</v>
      </c>
      <c r="M5" s="106">
        <f t="shared" si="0"/>
        <v>12187858</v>
      </c>
      <c r="N5" s="106">
        <f t="shared" si="0"/>
        <v>49802630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74595631</v>
      </c>
      <c r="X5" s="106">
        <f t="shared" si="0"/>
        <v>111167877</v>
      </c>
      <c r="Y5" s="106">
        <f t="shared" si="0"/>
        <v>-36572246</v>
      </c>
      <c r="Z5" s="201">
        <f>+IF(X5&lt;&gt;0,+(Y5/X5)*100,0)</f>
        <v>-32.89821393278923</v>
      </c>
      <c r="AA5" s="199">
        <f>SUM(AA11:AA18)</f>
        <v>222335754</v>
      </c>
    </row>
    <row r="6" spans="1:27" ht="12.75">
      <c r="A6" s="291" t="s">
        <v>206</v>
      </c>
      <c r="B6" s="142"/>
      <c r="C6" s="62"/>
      <c r="D6" s="156"/>
      <c r="E6" s="60">
        <v>31411900</v>
      </c>
      <c r="F6" s="60">
        <v>31411900</v>
      </c>
      <c r="G6" s="60">
        <v>2881818</v>
      </c>
      <c r="H6" s="60">
        <v>5649915</v>
      </c>
      <c r="I6" s="60">
        <v>2830594</v>
      </c>
      <c r="J6" s="60">
        <v>11362327</v>
      </c>
      <c r="K6" s="60">
        <v>2740902</v>
      </c>
      <c r="L6" s="60">
        <v>3877528</v>
      </c>
      <c r="M6" s="60">
        <v>1758572</v>
      </c>
      <c r="N6" s="60">
        <v>8377002</v>
      </c>
      <c r="O6" s="60"/>
      <c r="P6" s="60"/>
      <c r="Q6" s="60"/>
      <c r="R6" s="60"/>
      <c r="S6" s="60"/>
      <c r="T6" s="60"/>
      <c r="U6" s="60"/>
      <c r="V6" s="60"/>
      <c r="W6" s="60">
        <v>19739329</v>
      </c>
      <c r="X6" s="60">
        <v>15705950</v>
      </c>
      <c r="Y6" s="60">
        <v>4033379</v>
      </c>
      <c r="Z6" s="140">
        <v>25.68</v>
      </c>
      <c r="AA6" s="155">
        <v>31411900</v>
      </c>
    </row>
    <row r="7" spans="1:27" ht="12.75">
      <c r="A7" s="291" t="s">
        <v>207</v>
      </c>
      <c r="B7" s="142"/>
      <c r="C7" s="62"/>
      <c r="D7" s="156"/>
      <c r="E7" s="60">
        <v>26122600</v>
      </c>
      <c r="F7" s="60">
        <v>26122600</v>
      </c>
      <c r="G7" s="60"/>
      <c r="H7" s="60">
        <v>1730768</v>
      </c>
      <c r="I7" s="60">
        <v>114663</v>
      </c>
      <c r="J7" s="60">
        <v>1845431</v>
      </c>
      <c r="K7" s="60">
        <v>1506907</v>
      </c>
      <c r="L7" s="60">
        <v>1894258</v>
      </c>
      <c r="M7" s="60">
        <v>2614839</v>
      </c>
      <c r="N7" s="60">
        <v>6016004</v>
      </c>
      <c r="O7" s="60"/>
      <c r="P7" s="60"/>
      <c r="Q7" s="60"/>
      <c r="R7" s="60"/>
      <c r="S7" s="60"/>
      <c r="T7" s="60"/>
      <c r="U7" s="60"/>
      <c r="V7" s="60"/>
      <c r="W7" s="60">
        <v>7861435</v>
      </c>
      <c r="X7" s="60">
        <v>13061300</v>
      </c>
      <c r="Y7" s="60">
        <v>-5199865</v>
      </c>
      <c r="Z7" s="140">
        <v>-39.81</v>
      </c>
      <c r="AA7" s="155">
        <v>26122600</v>
      </c>
    </row>
    <row r="8" spans="1:27" ht="12.75">
      <c r="A8" s="291" t="s">
        <v>208</v>
      </c>
      <c r="B8" s="142"/>
      <c r="C8" s="62"/>
      <c r="D8" s="156"/>
      <c r="E8" s="60">
        <v>5256500</v>
      </c>
      <c r="F8" s="60">
        <v>5256500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2628250</v>
      </c>
      <c r="Y8" s="60">
        <v>-2628250</v>
      </c>
      <c r="Z8" s="140">
        <v>-100</v>
      </c>
      <c r="AA8" s="155">
        <v>5256500</v>
      </c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>
        <v>93215926</v>
      </c>
      <c r="D10" s="156"/>
      <c r="E10" s="60">
        <v>122625706</v>
      </c>
      <c r="F10" s="60">
        <v>122625706</v>
      </c>
      <c r="G10" s="60">
        <v>7584159</v>
      </c>
      <c r="H10" s="60"/>
      <c r="I10" s="60">
        <v>899793</v>
      </c>
      <c r="J10" s="60">
        <v>8483952</v>
      </c>
      <c r="K10" s="60">
        <v>2724045</v>
      </c>
      <c r="L10" s="60">
        <v>20623001</v>
      </c>
      <c r="M10" s="60">
        <v>6730140</v>
      </c>
      <c r="N10" s="60">
        <v>30077186</v>
      </c>
      <c r="O10" s="60"/>
      <c r="P10" s="60"/>
      <c r="Q10" s="60"/>
      <c r="R10" s="60"/>
      <c r="S10" s="60"/>
      <c r="T10" s="60"/>
      <c r="U10" s="60"/>
      <c r="V10" s="60"/>
      <c r="W10" s="60">
        <v>38561138</v>
      </c>
      <c r="X10" s="60">
        <v>61312853</v>
      </c>
      <c r="Y10" s="60">
        <v>-22751715</v>
      </c>
      <c r="Z10" s="140">
        <v>-37.11</v>
      </c>
      <c r="AA10" s="155">
        <v>122625706</v>
      </c>
    </row>
    <row r="11" spans="1:27" ht="12.75">
      <c r="A11" s="292" t="s">
        <v>211</v>
      </c>
      <c r="B11" s="142"/>
      <c r="C11" s="293">
        <f aca="true" t="shared" si="1" ref="C11:Y11">SUM(C6:C10)</f>
        <v>93215926</v>
      </c>
      <c r="D11" s="294">
        <f t="shared" si="1"/>
        <v>0</v>
      </c>
      <c r="E11" s="295">
        <f t="shared" si="1"/>
        <v>185416706</v>
      </c>
      <c r="F11" s="295">
        <f t="shared" si="1"/>
        <v>185416706</v>
      </c>
      <c r="G11" s="295">
        <f t="shared" si="1"/>
        <v>10465977</v>
      </c>
      <c r="H11" s="295">
        <f t="shared" si="1"/>
        <v>7380683</v>
      </c>
      <c r="I11" s="295">
        <f t="shared" si="1"/>
        <v>3845050</v>
      </c>
      <c r="J11" s="295">
        <f t="shared" si="1"/>
        <v>21691710</v>
      </c>
      <c r="K11" s="295">
        <f t="shared" si="1"/>
        <v>6971854</v>
      </c>
      <c r="L11" s="295">
        <f t="shared" si="1"/>
        <v>26394787</v>
      </c>
      <c r="M11" s="295">
        <f t="shared" si="1"/>
        <v>11103551</v>
      </c>
      <c r="N11" s="295">
        <f t="shared" si="1"/>
        <v>44470192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66161902</v>
      </c>
      <c r="X11" s="295">
        <f t="shared" si="1"/>
        <v>92708353</v>
      </c>
      <c r="Y11" s="295">
        <f t="shared" si="1"/>
        <v>-26546451</v>
      </c>
      <c r="Z11" s="296">
        <f>+IF(X11&lt;&gt;0,+(Y11/X11)*100,0)</f>
        <v>-28.634368038012713</v>
      </c>
      <c r="AA11" s="297">
        <f>SUM(AA6:AA10)</f>
        <v>185416706</v>
      </c>
    </row>
    <row r="12" spans="1:27" ht="12.75">
      <c r="A12" s="298" t="s">
        <v>212</v>
      </c>
      <c r="B12" s="136"/>
      <c r="C12" s="62"/>
      <c r="D12" s="156"/>
      <c r="E12" s="60">
        <v>33215880</v>
      </c>
      <c r="F12" s="60">
        <v>33215880</v>
      </c>
      <c r="G12" s="60"/>
      <c r="H12" s="60">
        <v>2775644</v>
      </c>
      <c r="I12" s="60">
        <v>196413</v>
      </c>
      <c r="J12" s="60">
        <v>2972057</v>
      </c>
      <c r="K12" s="60">
        <v>1558104</v>
      </c>
      <c r="L12" s="60">
        <v>1761265</v>
      </c>
      <c r="M12" s="60">
        <v>869988</v>
      </c>
      <c r="N12" s="60">
        <v>4189357</v>
      </c>
      <c r="O12" s="60"/>
      <c r="P12" s="60"/>
      <c r="Q12" s="60"/>
      <c r="R12" s="60"/>
      <c r="S12" s="60"/>
      <c r="T12" s="60"/>
      <c r="U12" s="60"/>
      <c r="V12" s="60"/>
      <c r="W12" s="60">
        <v>7161414</v>
      </c>
      <c r="X12" s="60">
        <v>16607940</v>
      </c>
      <c r="Y12" s="60">
        <v>-9446526</v>
      </c>
      <c r="Z12" s="140">
        <v>-56.88</v>
      </c>
      <c r="AA12" s="155">
        <v>33215880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96349563</v>
      </c>
      <c r="D15" s="156"/>
      <c r="E15" s="60">
        <v>3703168</v>
      </c>
      <c r="F15" s="60">
        <v>3703168</v>
      </c>
      <c r="G15" s="60"/>
      <c r="H15" s="60"/>
      <c r="I15" s="60">
        <v>129234</v>
      </c>
      <c r="J15" s="60">
        <v>129234</v>
      </c>
      <c r="K15" s="60">
        <v>62566</v>
      </c>
      <c r="L15" s="60">
        <v>866196</v>
      </c>
      <c r="M15" s="60">
        <v>214319</v>
      </c>
      <c r="N15" s="60">
        <v>1143081</v>
      </c>
      <c r="O15" s="60"/>
      <c r="P15" s="60"/>
      <c r="Q15" s="60"/>
      <c r="R15" s="60"/>
      <c r="S15" s="60"/>
      <c r="T15" s="60"/>
      <c r="U15" s="60"/>
      <c r="V15" s="60"/>
      <c r="W15" s="60">
        <v>1272315</v>
      </c>
      <c r="X15" s="60">
        <v>1851584</v>
      </c>
      <c r="Y15" s="60">
        <v>-579269</v>
      </c>
      <c r="Z15" s="140">
        <v>-31.29</v>
      </c>
      <c r="AA15" s="155">
        <v>3703168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795000</v>
      </c>
      <c r="F20" s="100">
        <f t="shared" si="2"/>
        <v>795000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397500</v>
      </c>
      <c r="Y20" s="100">
        <f t="shared" si="2"/>
        <v>-397500</v>
      </c>
      <c r="Z20" s="137">
        <f>+IF(X20&lt;&gt;0,+(Y20/X20)*100,0)</f>
        <v>-100</v>
      </c>
      <c r="AA20" s="153">
        <f>SUM(AA26:AA33)</f>
        <v>795000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>
        <v>795000</v>
      </c>
      <c r="F25" s="60">
        <v>795000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397500</v>
      </c>
      <c r="Y25" s="60">
        <v>-397500</v>
      </c>
      <c r="Z25" s="140">
        <v>-100</v>
      </c>
      <c r="AA25" s="155">
        <v>795000</v>
      </c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795000</v>
      </c>
      <c r="F26" s="295">
        <f t="shared" si="3"/>
        <v>795000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397500</v>
      </c>
      <c r="Y26" s="295">
        <f t="shared" si="3"/>
        <v>-397500</v>
      </c>
      <c r="Z26" s="296">
        <f>+IF(X26&lt;&gt;0,+(Y26/X26)*100,0)</f>
        <v>-100</v>
      </c>
      <c r="AA26" s="297">
        <f>SUM(AA21:AA25)</f>
        <v>795000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31411900</v>
      </c>
      <c r="F36" s="60">
        <f t="shared" si="4"/>
        <v>31411900</v>
      </c>
      <c r="G36" s="60">
        <f t="shared" si="4"/>
        <v>2881818</v>
      </c>
      <c r="H36" s="60">
        <f t="shared" si="4"/>
        <v>5649915</v>
      </c>
      <c r="I36" s="60">
        <f t="shared" si="4"/>
        <v>2830594</v>
      </c>
      <c r="J36" s="60">
        <f t="shared" si="4"/>
        <v>11362327</v>
      </c>
      <c r="K36" s="60">
        <f t="shared" si="4"/>
        <v>2740902</v>
      </c>
      <c r="L36" s="60">
        <f t="shared" si="4"/>
        <v>3877528</v>
      </c>
      <c r="M36" s="60">
        <f t="shared" si="4"/>
        <v>1758572</v>
      </c>
      <c r="N36" s="60">
        <f t="shared" si="4"/>
        <v>8377002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19739329</v>
      </c>
      <c r="X36" s="60">
        <f t="shared" si="4"/>
        <v>15705950</v>
      </c>
      <c r="Y36" s="60">
        <f t="shared" si="4"/>
        <v>4033379</v>
      </c>
      <c r="Z36" s="140">
        <f aca="true" t="shared" si="5" ref="Z36:Z49">+IF(X36&lt;&gt;0,+(Y36/X36)*100,0)</f>
        <v>25.680579652934078</v>
      </c>
      <c r="AA36" s="155">
        <f>AA6+AA21</f>
        <v>31411900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26122600</v>
      </c>
      <c r="F37" s="60">
        <f t="shared" si="4"/>
        <v>26122600</v>
      </c>
      <c r="G37" s="60">
        <f t="shared" si="4"/>
        <v>0</v>
      </c>
      <c r="H37" s="60">
        <f t="shared" si="4"/>
        <v>1730768</v>
      </c>
      <c r="I37" s="60">
        <f t="shared" si="4"/>
        <v>114663</v>
      </c>
      <c r="J37" s="60">
        <f t="shared" si="4"/>
        <v>1845431</v>
      </c>
      <c r="K37" s="60">
        <f t="shared" si="4"/>
        <v>1506907</v>
      </c>
      <c r="L37" s="60">
        <f t="shared" si="4"/>
        <v>1894258</v>
      </c>
      <c r="M37" s="60">
        <f t="shared" si="4"/>
        <v>2614839</v>
      </c>
      <c r="N37" s="60">
        <f t="shared" si="4"/>
        <v>6016004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7861435</v>
      </c>
      <c r="X37" s="60">
        <f t="shared" si="4"/>
        <v>13061300</v>
      </c>
      <c r="Y37" s="60">
        <f t="shared" si="4"/>
        <v>-5199865</v>
      </c>
      <c r="Z37" s="140">
        <f t="shared" si="5"/>
        <v>-39.81123624754044</v>
      </c>
      <c r="AA37" s="155">
        <f>AA7+AA22</f>
        <v>26122600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5256500</v>
      </c>
      <c r="F38" s="60">
        <f t="shared" si="4"/>
        <v>5256500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2628250</v>
      </c>
      <c r="Y38" s="60">
        <f t="shared" si="4"/>
        <v>-2628250</v>
      </c>
      <c r="Z38" s="140">
        <f t="shared" si="5"/>
        <v>-100</v>
      </c>
      <c r="AA38" s="155">
        <f>AA8+AA23</f>
        <v>5256500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93215926</v>
      </c>
      <c r="D40" s="156">
        <f t="shared" si="4"/>
        <v>0</v>
      </c>
      <c r="E40" s="60">
        <f t="shared" si="4"/>
        <v>123420706</v>
      </c>
      <c r="F40" s="60">
        <f t="shared" si="4"/>
        <v>123420706</v>
      </c>
      <c r="G40" s="60">
        <f t="shared" si="4"/>
        <v>7584159</v>
      </c>
      <c r="H40" s="60">
        <f t="shared" si="4"/>
        <v>0</v>
      </c>
      <c r="I40" s="60">
        <f t="shared" si="4"/>
        <v>899793</v>
      </c>
      <c r="J40" s="60">
        <f t="shared" si="4"/>
        <v>8483952</v>
      </c>
      <c r="K40" s="60">
        <f t="shared" si="4"/>
        <v>2724045</v>
      </c>
      <c r="L40" s="60">
        <f t="shared" si="4"/>
        <v>20623001</v>
      </c>
      <c r="M40" s="60">
        <f t="shared" si="4"/>
        <v>6730140</v>
      </c>
      <c r="N40" s="60">
        <f t="shared" si="4"/>
        <v>30077186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38561138</v>
      </c>
      <c r="X40" s="60">
        <f t="shared" si="4"/>
        <v>61710353</v>
      </c>
      <c r="Y40" s="60">
        <f t="shared" si="4"/>
        <v>-23149215</v>
      </c>
      <c r="Z40" s="140">
        <f t="shared" si="5"/>
        <v>-37.512692562299875</v>
      </c>
      <c r="AA40" s="155">
        <f>AA10+AA25</f>
        <v>123420706</v>
      </c>
    </row>
    <row r="41" spans="1:27" ht="12.75">
      <c r="A41" s="292" t="s">
        <v>211</v>
      </c>
      <c r="B41" s="142"/>
      <c r="C41" s="293">
        <f aca="true" t="shared" si="6" ref="C41:Y41">SUM(C36:C40)</f>
        <v>93215926</v>
      </c>
      <c r="D41" s="294">
        <f t="shared" si="6"/>
        <v>0</v>
      </c>
      <c r="E41" s="295">
        <f t="shared" si="6"/>
        <v>186211706</v>
      </c>
      <c r="F41" s="295">
        <f t="shared" si="6"/>
        <v>186211706</v>
      </c>
      <c r="G41" s="295">
        <f t="shared" si="6"/>
        <v>10465977</v>
      </c>
      <c r="H41" s="295">
        <f t="shared" si="6"/>
        <v>7380683</v>
      </c>
      <c r="I41" s="295">
        <f t="shared" si="6"/>
        <v>3845050</v>
      </c>
      <c r="J41" s="295">
        <f t="shared" si="6"/>
        <v>21691710</v>
      </c>
      <c r="K41" s="295">
        <f t="shared" si="6"/>
        <v>6971854</v>
      </c>
      <c r="L41" s="295">
        <f t="shared" si="6"/>
        <v>26394787</v>
      </c>
      <c r="M41" s="295">
        <f t="shared" si="6"/>
        <v>11103551</v>
      </c>
      <c r="N41" s="295">
        <f t="shared" si="6"/>
        <v>44470192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66161902</v>
      </c>
      <c r="X41" s="295">
        <f t="shared" si="6"/>
        <v>93105853</v>
      </c>
      <c r="Y41" s="295">
        <f t="shared" si="6"/>
        <v>-26943951</v>
      </c>
      <c r="Z41" s="296">
        <f t="shared" si="5"/>
        <v>-28.939051769387685</v>
      </c>
      <c r="AA41" s="297">
        <f>SUM(AA36:AA40)</f>
        <v>186211706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33215880</v>
      </c>
      <c r="F42" s="54">
        <f t="shared" si="7"/>
        <v>33215880</v>
      </c>
      <c r="G42" s="54">
        <f t="shared" si="7"/>
        <v>0</v>
      </c>
      <c r="H42" s="54">
        <f t="shared" si="7"/>
        <v>2775644</v>
      </c>
      <c r="I42" s="54">
        <f t="shared" si="7"/>
        <v>196413</v>
      </c>
      <c r="J42" s="54">
        <f t="shared" si="7"/>
        <v>2972057</v>
      </c>
      <c r="K42" s="54">
        <f t="shared" si="7"/>
        <v>1558104</v>
      </c>
      <c r="L42" s="54">
        <f t="shared" si="7"/>
        <v>1761265</v>
      </c>
      <c r="M42" s="54">
        <f t="shared" si="7"/>
        <v>869988</v>
      </c>
      <c r="N42" s="54">
        <f t="shared" si="7"/>
        <v>4189357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7161414</v>
      </c>
      <c r="X42" s="54">
        <f t="shared" si="7"/>
        <v>16607940</v>
      </c>
      <c r="Y42" s="54">
        <f t="shared" si="7"/>
        <v>-9446526</v>
      </c>
      <c r="Z42" s="184">
        <f t="shared" si="5"/>
        <v>-56.87957687708409</v>
      </c>
      <c r="AA42" s="130">
        <f aca="true" t="shared" si="8" ref="AA42:AA48">AA12+AA27</f>
        <v>33215880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96349563</v>
      </c>
      <c r="D45" s="129">
        <f t="shared" si="7"/>
        <v>0</v>
      </c>
      <c r="E45" s="54">
        <f t="shared" si="7"/>
        <v>3703168</v>
      </c>
      <c r="F45" s="54">
        <f t="shared" si="7"/>
        <v>3703168</v>
      </c>
      <c r="G45" s="54">
        <f t="shared" si="7"/>
        <v>0</v>
      </c>
      <c r="H45" s="54">
        <f t="shared" si="7"/>
        <v>0</v>
      </c>
      <c r="I45" s="54">
        <f t="shared" si="7"/>
        <v>129234</v>
      </c>
      <c r="J45" s="54">
        <f t="shared" si="7"/>
        <v>129234</v>
      </c>
      <c r="K45" s="54">
        <f t="shared" si="7"/>
        <v>62566</v>
      </c>
      <c r="L45" s="54">
        <f t="shared" si="7"/>
        <v>866196</v>
      </c>
      <c r="M45" s="54">
        <f t="shared" si="7"/>
        <v>214319</v>
      </c>
      <c r="N45" s="54">
        <f t="shared" si="7"/>
        <v>1143081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1272315</v>
      </c>
      <c r="X45" s="54">
        <f t="shared" si="7"/>
        <v>1851584</v>
      </c>
      <c r="Y45" s="54">
        <f t="shared" si="7"/>
        <v>-579269</v>
      </c>
      <c r="Z45" s="184">
        <f t="shared" si="5"/>
        <v>-31.285051069786736</v>
      </c>
      <c r="AA45" s="130">
        <f t="shared" si="8"/>
        <v>3703168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189565489</v>
      </c>
      <c r="D49" s="218">
        <f t="shared" si="9"/>
        <v>0</v>
      </c>
      <c r="E49" s="220">
        <f t="shared" si="9"/>
        <v>223130754</v>
      </c>
      <c r="F49" s="220">
        <f t="shared" si="9"/>
        <v>223130754</v>
      </c>
      <c r="G49" s="220">
        <f t="shared" si="9"/>
        <v>10465977</v>
      </c>
      <c r="H49" s="220">
        <f t="shared" si="9"/>
        <v>10156327</v>
      </c>
      <c r="I49" s="220">
        <f t="shared" si="9"/>
        <v>4170697</v>
      </c>
      <c r="J49" s="220">
        <f t="shared" si="9"/>
        <v>24793001</v>
      </c>
      <c r="K49" s="220">
        <f t="shared" si="9"/>
        <v>8592524</v>
      </c>
      <c r="L49" s="220">
        <f t="shared" si="9"/>
        <v>29022248</v>
      </c>
      <c r="M49" s="220">
        <f t="shared" si="9"/>
        <v>12187858</v>
      </c>
      <c r="N49" s="220">
        <f t="shared" si="9"/>
        <v>49802630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74595631</v>
      </c>
      <c r="X49" s="220">
        <f t="shared" si="9"/>
        <v>111565377</v>
      </c>
      <c r="Y49" s="220">
        <f t="shared" si="9"/>
        <v>-36969746</v>
      </c>
      <c r="Z49" s="221">
        <f t="shared" si="5"/>
        <v>-33.13729312275797</v>
      </c>
      <c r="AA49" s="222">
        <f>SUM(AA41:AA48)</f>
        <v>223130754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39984801</v>
      </c>
      <c r="F51" s="54">
        <f t="shared" si="10"/>
        <v>39984801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19992402</v>
      </c>
      <c r="Y51" s="54">
        <f t="shared" si="10"/>
        <v>-19992402</v>
      </c>
      <c r="Z51" s="184">
        <f>+IF(X51&lt;&gt;0,+(Y51/X51)*100,0)</f>
        <v>-100</v>
      </c>
      <c r="AA51" s="130">
        <f>SUM(AA57:AA61)</f>
        <v>39984801</v>
      </c>
    </row>
    <row r="52" spans="1:27" ht="12.75">
      <c r="A52" s="310" t="s">
        <v>206</v>
      </c>
      <c r="B52" s="142"/>
      <c r="C52" s="62"/>
      <c r="D52" s="156"/>
      <c r="E52" s="60">
        <v>12624000</v>
      </c>
      <c r="F52" s="60">
        <v>12624000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6312000</v>
      </c>
      <c r="Y52" s="60">
        <v>-6312000</v>
      </c>
      <c r="Z52" s="140">
        <v>-100</v>
      </c>
      <c r="AA52" s="155">
        <v>12624000</v>
      </c>
    </row>
    <row r="53" spans="1:27" ht="12.75">
      <c r="A53" s="310" t="s">
        <v>207</v>
      </c>
      <c r="B53" s="142"/>
      <c r="C53" s="62"/>
      <c r="D53" s="156"/>
      <c r="E53" s="60">
        <v>2864781</v>
      </c>
      <c r="F53" s="60">
        <v>2864781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1432391</v>
      </c>
      <c r="Y53" s="60">
        <v>-1432391</v>
      </c>
      <c r="Z53" s="140">
        <v>-100</v>
      </c>
      <c r="AA53" s="155">
        <v>2864781</v>
      </c>
    </row>
    <row r="54" spans="1:27" ht="12.75">
      <c r="A54" s="310" t="s">
        <v>208</v>
      </c>
      <c r="B54" s="142"/>
      <c r="C54" s="62"/>
      <c r="D54" s="156"/>
      <c r="E54" s="60">
        <v>2419600</v>
      </c>
      <c r="F54" s="60">
        <v>2419600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1209800</v>
      </c>
      <c r="Y54" s="60">
        <v>-1209800</v>
      </c>
      <c r="Z54" s="140">
        <v>-100</v>
      </c>
      <c r="AA54" s="155">
        <v>2419600</v>
      </c>
    </row>
    <row r="55" spans="1:27" ht="12.75">
      <c r="A55" s="310" t="s">
        <v>209</v>
      </c>
      <c r="B55" s="142"/>
      <c r="C55" s="62"/>
      <c r="D55" s="156"/>
      <c r="E55" s="60">
        <v>3521254</v>
      </c>
      <c r="F55" s="60">
        <v>3521254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1760627</v>
      </c>
      <c r="Y55" s="60">
        <v>-1760627</v>
      </c>
      <c r="Z55" s="140">
        <v>-100</v>
      </c>
      <c r="AA55" s="155">
        <v>3521254</v>
      </c>
    </row>
    <row r="56" spans="1:27" ht="12.75">
      <c r="A56" s="310" t="s">
        <v>210</v>
      </c>
      <c r="B56" s="142"/>
      <c r="C56" s="62"/>
      <c r="D56" s="156"/>
      <c r="E56" s="60">
        <v>12916781</v>
      </c>
      <c r="F56" s="60">
        <v>12916781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6458391</v>
      </c>
      <c r="Y56" s="60">
        <v>-6458391</v>
      </c>
      <c r="Z56" s="140">
        <v>-100</v>
      </c>
      <c r="AA56" s="155">
        <v>12916781</v>
      </c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34346416</v>
      </c>
      <c r="F57" s="295">
        <f t="shared" si="11"/>
        <v>34346416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17173209</v>
      </c>
      <c r="Y57" s="295">
        <f t="shared" si="11"/>
        <v>-17173209</v>
      </c>
      <c r="Z57" s="296">
        <f>+IF(X57&lt;&gt;0,+(Y57/X57)*100,0)</f>
        <v>-100</v>
      </c>
      <c r="AA57" s="297">
        <f>SUM(AA52:AA56)</f>
        <v>34346416</v>
      </c>
    </row>
    <row r="58" spans="1:27" ht="12.75">
      <c r="A58" s="311" t="s">
        <v>212</v>
      </c>
      <c r="B58" s="136"/>
      <c r="C58" s="62"/>
      <c r="D58" s="156"/>
      <c r="E58" s="60">
        <v>41032</v>
      </c>
      <c r="F58" s="60">
        <v>41032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20516</v>
      </c>
      <c r="Y58" s="60">
        <v>-20516</v>
      </c>
      <c r="Z58" s="140">
        <v>-100</v>
      </c>
      <c r="AA58" s="155">
        <v>41032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5597353</v>
      </c>
      <c r="F61" s="60">
        <v>5597353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2798677</v>
      </c>
      <c r="Y61" s="60">
        <v>-2798677</v>
      </c>
      <c r="Z61" s="140">
        <v>-100</v>
      </c>
      <c r="AA61" s="155">
        <v>5597353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>
        <v>4748417</v>
      </c>
      <c r="L65" s="60"/>
      <c r="M65" s="60"/>
      <c r="N65" s="60">
        <v>4748417</v>
      </c>
      <c r="O65" s="60"/>
      <c r="P65" s="60"/>
      <c r="Q65" s="60"/>
      <c r="R65" s="60"/>
      <c r="S65" s="60"/>
      <c r="T65" s="60"/>
      <c r="U65" s="60"/>
      <c r="V65" s="60"/>
      <c r="W65" s="60">
        <v>4748417</v>
      </c>
      <c r="X65" s="60"/>
      <c r="Y65" s="60">
        <v>4748417</v>
      </c>
      <c r="Z65" s="140"/>
      <c r="AA65" s="155"/>
    </row>
    <row r="66" spans="1:27" ht="12.75">
      <c r="A66" s="311" t="s">
        <v>225</v>
      </c>
      <c r="B66" s="316"/>
      <c r="C66" s="273"/>
      <c r="D66" s="274"/>
      <c r="E66" s="275">
        <v>6862766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>
        <v>33121776</v>
      </c>
      <c r="F67" s="60"/>
      <c r="G67" s="60">
        <v>211548</v>
      </c>
      <c r="H67" s="60">
        <v>122158</v>
      </c>
      <c r="I67" s="60">
        <v>599822</v>
      </c>
      <c r="J67" s="60">
        <v>933528</v>
      </c>
      <c r="K67" s="60">
        <v>398295</v>
      </c>
      <c r="L67" s="60">
        <v>326855</v>
      </c>
      <c r="M67" s="60">
        <v>168554</v>
      </c>
      <c r="N67" s="60">
        <v>893704</v>
      </c>
      <c r="O67" s="60"/>
      <c r="P67" s="60"/>
      <c r="Q67" s="60"/>
      <c r="R67" s="60"/>
      <c r="S67" s="60"/>
      <c r="T67" s="60"/>
      <c r="U67" s="60"/>
      <c r="V67" s="60"/>
      <c r="W67" s="60">
        <v>1827232</v>
      </c>
      <c r="X67" s="60"/>
      <c r="Y67" s="60">
        <v>1827232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39984542</v>
      </c>
      <c r="F69" s="220">
        <f t="shared" si="12"/>
        <v>0</v>
      </c>
      <c r="G69" s="220">
        <f t="shared" si="12"/>
        <v>211548</v>
      </c>
      <c r="H69" s="220">
        <f t="shared" si="12"/>
        <v>122158</v>
      </c>
      <c r="I69" s="220">
        <f t="shared" si="12"/>
        <v>599822</v>
      </c>
      <c r="J69" s="220">
        <f t="shared" si="12"/>
        <v>933528</v>
      </c>
      <c r="K69" s="220">
        <f t="shared" si="12"/>
        <v>5146712</v>
      </c>
      <c r="L69" s="220">
        <f t="shared" si="12"/>
        <v>326855</v>
      </c>
      <c r="M69" s="220">
        <f t="shared" si="12"/>
        <v>168554</v>
      </c>
      <c r="N69" s="220">
        <f t="shared" si="12"/>
        <v>5642121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6575649</v>
      </c>
      <c r="X69" s="220">
        <f t="shared" si="12"/>
        <v>0</v>
      </c>
      <c r="Y69" s="220">
        <f t="shared" si="12"/>
        <v>6575649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93215926</v>
      </c>
      <c r="D5" s="357">
        <f t="shared" si="0"/>
        <v>0</v>
      </c>
      <c r="E5" s="356">
        <f t="shared" si="0"/>
        <v>185416706</v>
      </c>
      <c r="F5" s="358">
        <f t="shared" si="0"/>
        <v>185416706</v>
      </c>
      <c r="G5" s="358">
        <f t="shared" si="0"/>
        <v>10465977</v>
      </c>
      <c r="H5" s="356">
        <f t="shared" si="0"/>
        <v>7380683</v>
      </c>
      <c r="I5" s="356">
        <f t="shared" si="0"/>
        <v>3845050</v>
      </c>
      <c r="J5" s="358">
        <f t="shared" si="0"/>
        <v>21691710</v>
      </c>
      <c r="K5" s="358">
        <f t="shared" si="0"/>
        <v>6971854</v>
      </c>
      <c r="L5" s="356">
        <f t="shared" si="0"/>
        <v>26394787</v>
      </c>
      <c r="M5" s="356">
        <f t="shared" si="0"/>
        <v>11103551</v>
      </c>
      <c r="N5" s="358">
        <f t="shared" si="0"/>
        <v>44470192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66161902</v>
      </c>
      <c r="X5" s="356">
        <f t="shared" si="0"/>
        <v>92708353</v>
      </c>
      <c r="Y5" s="358">
        <f t="shared" si="0"/>
        <v>-26546451</v>
      </c>
      <c r="Z5" s="359">
        <f>+IF(X5&lt;&gt;0,+(Y5/X5)*100,0)</f>
        <v>-28.634368038012713</v>
      </c>
      <c r="AA5" s="360">
        <f>+AA6+AA8+AA11+AA13+AA15</f>
        <v>185416706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31411900</v>
      </c>
      <c r="F6" s="59">
        <f t="shared" si="1"/>
        <v>31411900</v>
      </c>
      <c r="G6" s="59">
        <f t="shared" si="1"/>
        <v>2881818</v>
      </c>
      <c r="H6" s="60">
        <f t="shared" si="1"/>
        <v>5649915</v>
      </c>
      <c r="I6" s="60">
        <f t="shared" si="1"/>
        <v>2830594</v>
      </c>
      <c r="J6" s="59">
        <f t="shared" si="1"/>
        <v>11362327</v>
      </c>
      <c r="K6" s="59">
        <f t="shared" si="1"/>
        <v>2740902</v>
      </c>
      <c r="L6" s="60">
        <f t="shared" si="1"/>
        <v>3877528</v>
      </c>
      <c r="M6" s="60">
        <f t="shared" si="1"/>
        <v>1758572</v>
      </c>
      <c r="N6" s="59">
        <f t="shared" si="1"/>
        <v>8377002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19739329</v>
      </c>
      <c r="X6" s="60">
        <f t="shared" si="1"/>
        <v>15705950</v>
      </c>
      <c r="Y6" s="59">
        <f t="shared" si="1"/>
        <v>4033379</v>
      </c>
      <c r="Z6" s="61">
        <f>+IF(X6&lt;&gt;0,+(Y6/X6)*100,0)</f>
        <v>25.680579652934078</v>
      </c>
      <c r="AA6" s="62">
        <f t="shared" si="1"/>
        <v>31411900</v>
      </c>
    </row>
    <row r="7" spans="1:27" ht="12.75">
      <c r="A7" s="291" t="s">
        <v>230</v>
      </c>
      <c r="B7" s="142"/>
      <c r="C7" s="60"/>
      <c r="D7" s="340"/>
      <c r="E7" s="60">
        <v>31411900</v>
      </c>
      <c r="F7" s="59">
        <v>31411900</v>
      </c>
      <c r="G7" s="59">
        <v>2881818</v>
      </c>
      <c r="H7" s="60">
        <v>5649915</v>
      </c>
      <c r="I7" s="60">
        <v>2830594</v>
      </c>
      <c r="J7" s="59">
        <v>11362327</v>
      </c>
      <c r="K7" s="59">
        <v>2740902</v>
      </c>
      <c r="L7" s="60">
        <v>3877528</v>
      </c>
      <c r="M7" s="60">
        <v>1758572</v>
      </c>
      <c r="N7" s="59">
        <v>8377002</v>
      </c>
      <c r="O7" s="59"/>
      <c r="P7" s="60"/>
      <c r="Q7" s="60"/>
      <c r="R7" s="59"/>
      <c r="S7" s="59"/>
      <c r="T7" s="60"/>
      <c r="U7" s="60"/>
      <c r="V7" s="59"/>
      <c r="W7" s="59">
        <v>19739329</v>
      </c>
      <c r="X7" s="60">
        <v>15705950</v>
      </c>
      <c r="Y7" s="59">
        <v>4033379</v>
      </c>
      <c r="Z7" s="61">
        <v>25.68</v>
      </c>
      <c r="AA7" s="62">
        <v>31411900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26122600</v>
      </c>
      <c r="F8" s="59">
        <f t="shared" si="2"/>
        <v>26122600</v>
      </c>
      <c r="G8" s="59">
        <f t="shared" si="2"/>
        <v>0</v>
      </c>
      <c r="H8" s="60">
        <f t="shared" si="2"/>
        <v>1730768</v>
      </c>
      <c r="I8" s="60">
        <f t="shared" si="2"/>
        <v>114663</v>
      </c>
      <c r="J8" s="59">
        <f t="shared" si="2"/>
        <v>1845431</v>
      </c>
      <c r="K8" s="59">
        <f t="shared" si="2"/>
        <v>1506907</v>
      </c>
      <c r="L8" s="60">
        <f t="shared" si="2"/>
        <v>1894258</v>
      </c>
      <c r="M8" s="60">
        <f t="shared" si="2"/>
        <v>2614839</v>
      </c>
      <c r="N8" s="59">
        <f t="shared" si="2"/>
        <v>6016004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7861435</v>
      </c>
      <c r="X8" s="60">
        <f t="shared" si="2"/>
        <v>13061300</v>
      </c>
      <c r="Y8" s="59">
        <f t="shared" si="2"/>
        <v>-5199865</v>
      </c>
      <c r="Z8" s="61">
        <f>+IF(X8&lt;&gt;0,+(Y8/X8)*100,0)</f>
        <v>-39.81123624754044</v>
      </c>
      <c r="AA8" s="62">
        <f>SUM(AA9:AA10)</f>
        <v>26122600</v>
      </c>
    </row>
    <row r="9" spans="1:27" ht="12.75">
      <c r="A9" s="291" t="s">
        <v>231</v>
      </c>
      <c r="B9" s="142"/>
      <c r="C9" s="60"/>
      <c r="D9" s="340"/>
      <c r="E9" s="60">
        <v>26122600</v>
      </c>
      <c r="F9" s="59">
        <v>26122600</v>
      </c>
      <c r="G9" s="59"/>
      <c r="H9" s="60">
        <v>112730</v>
      </c>
      <c r="I9" s="60">
        <v>53083</v>
      </c>
      <c r="J9" s="59">
        <v>165813</v>
      </c>
      <c r="K9" s="59">
        <v>1063958</v>
      </c>
      <c r="L9" s="60">
        <v>1874560</v>
      </c>
      <c r="M9" s="60">
        <v>2614839</v>
      </c>
      <c r="N9" s="59">
        <v>5553357</v>
      </c>
      <c r="O9" s="59"/>
      <c r="P9" s="60"/>
      <c r="Q9" s="60"/>
      <c r="R9" s="59"/>
      <c r="S9" s="59"/>
      <c r="T9" s="60"/>
      <c r="U9" s="60"/>
      <c r="V9" s="59"/>
      <c r="W9" s="59">
        <v>5719170</v>
      </c>
      <c r="X9" s="60">
        <v>13061300</v>
      </c>
      <c r="Y9" s="59">
        <v>-7342130</v>
      </c>
      <c r="Z9" s="61">
        <v>-56.21</v>
      </c>
      <c r="AA9" s="62">
        <v>26122600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>
        <v>1618038</v>
      </c>
      <c r="I10" s="60">
        <v>61580</v>
      </c>
      <c r="J10" s="59">
        <v>1679618</v>
      </c>
      <c r="K10" s="59">
        <v>442949</v>
      </c>
      <c r="L10" s="60">
        <v>19698</v>
      </c>
      <c r="M10" s="60"/>
      <c r="N10" s="59">
        <v>462647</v>
      </c>
      <c r="O10" s="59"/>
      <c r="P10" s="60"/>
      <c r="Q10" s="60"/>
      <c r="R10" s="59"/>
      <c r="S10" s="59"/>
      <c r="T10" s="60"/>
      <c r="U10" s="60"/>
      <c r="V10" s="59"/>
      <c r="W10" s="59">
        <v>2142265</v>
      </c>
      <c r="X10" s="60"/>
      <c r="Y10" s="59">
        <v>2142265</v>
      </c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5256500</v>
      </c>
      <c r="F11" s="364">
        <f t="shared" si="3"/>
        <v>5256500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2628250</v>
      </c>
      <c r="Y11" s="364">
        <f t="shared" si="3"/>
        <v>-2628250</v>
      </c>
      <c r="Z11" s="365">
        <f>+IF(X11&lt;&gt;0,+(Y11/X11)*100,0)</f>
        <v>-100</v>
      </c>
      <c r="AA11" s="366">
        <f t="shared" si="3"/>
        <v>5256500</v>
      </c>
    </row>
    <row r="12" spans="1:27" ht="12.75">
      <c r="A12" s="291" t="s">
        <v>233</v>
      </c>
      <c r="B12" s="136"/>
      <c r="C12" s="60"/>
      <c r="D12" s="340"/>
      <c r="E12" s="60">
        <v>5256500</v>
      </c>
      <c r="F12" s="59">
        <v>5256500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2628250</v>
      </c>
      <c r="Y12" s="59">
        <v>-2628250</v>
      </c>
      <c r="Z12" s="61">
        <v>-100</v>
      </c>
      <c r="AA12" s="62">
        <v>5256500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93215926</v>
      </c>
      <c r="D15" s="340">
        <f t="shared" si="5"/>
        <v>0</v>
      </c>
      <c r="E15" s="60">
        <f t="shared" si="5"/>
        <v>122625706</v>
      </c>
      <c r="F15" s="59">
        <f t="shared" si="5"/>
        <v>122625706</v>
      </c>
      <c r="G15" s="59">
        <f t="shared" si="5"/>
        <v>7584159</v>
      </c>
      <c r="H15" s="60">
        <f t="shared" si="5"/>
        <v>0</v>
      </c>
      <c r="I15" s="60">
        <f t="shared" si="5"/>
        <v>899793</v>
      </c>
      <c r="J15" s="59">
        <f t="shared" si="5"/>
        <v>8483952</v>
      </c>
      <c r="K15" s="59">
        <f t="shared" si="5"/>
        <v>2724045</v>
      </c>
      <c r="L15" s="60">
        <f t="shared" si="5"/>
        <v>20623001</v>
      </c>
      <c r="M15" s="60">
        <f t="shared" si="5"/>
        <v>6730140</v>
      </c>
      <c r="N15" s="59">
        <f t="shared" si="5"/>
        <v>30077186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38561138</v>
      </c>
      <c r="X15" s="60">
        <f t="shared" si="5"/>
        <v>61312853</v>
      </c>
      <c r="Y15" s="59">
        <f t="shared" si="5"/>
        <v>-22751715</v>
      </c>
      <c r="Z15" s="61">
        <f>+IF(X15&lt;&gt;0,+(Y15/X15)*100,0)</f>
        <v>-37.10757840611332</v>
      </c>
      <c r="AA15" s="62">
        <f>SUM(AA16:AA20)</f>
        <v>122625706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>
        <v>122625706</v>
      </c>
      <c r="F18" s="59">
        <v>122625706</v>
      </c>
      <c r="G18" s="59">
        <v>7584159</v>
      </c>
      <c r="H18" s="60"/>
      <c r="I18" s="60">
        <v>899793</v>
      </c>
      <c r="J18" s="59">
        <v>8483952</v>
      </c>
      <c r="K18" s="59">
        <v>2724045</v>
      </c>
      <c r="L18" s="60">
        <v>20623001</v>
      </c>
      <c r="M18" s="60">
        <v>6730140</v>
      </c>
      <c r="N18" s="59">
        <v>30077186</v>
      </c>
      <c r="O18" s="59"/>
      <c r="P18" s="60"/>
      <c r="Q18" s="60"/>
      <c r="R18" s="59"/>
      <c r="S18" s="59"/>
      <c r="T18" s="60"/>
      <c r="U18" s="60"/>
      <c r="V18" s="59"/>
      <c r="W18" s="59">
        <v>38561138</v>
      </c>
      <c r="X18" s="60">
        <v>61312853</v>
      </c>
      <c r="Y18" s="59">
        <v>-22751715</v>
      </c>
      <c r="Z18" s="61">
        <v>-37.11</v>
      </c>
      <c r="AA18" s="62">
        <v>122625706</v>
      </c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93215926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33215880</v>
      </c>
      <c r="F22" s="345">
        <f t="shared" si="6"/>
        <v>33215880</v>
      </c>
      <c r="G22" s="345">
        <f t="shared" si="6"/>
        <v>0</v>
      </c>
      <c r="H22" s="343">
        <f t="shared" si="6"/>
        <v>2775644</v>
      </c>
      <c r="I22" s="343">
        <f t="shared" si="6"/>
        <v>196413</v>
      </c>
      <c r="J22" s="345">
        <f t="shared" si="6"/>
        <v>2972057</v>
      </c>
      <c r="K22" s="345">
        <f t="shared" si="6"/>
        <v>1558104</v>
      </c>
      <c r="L22" s="343">
        <f t="shared" si="6"/>
        <v>1761265</v>
      </c>
      <c r="M22" s="343">
        <f t="shared" si="6"/>
        <v>869988</v>
      </c>
      <c r="N22" s="345">
        <f t="shared" si="6"/>
        <v>4189357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7161414</v>
      </c>
      <c r="X22" s="343">
        <f t="shared" si="6"/>
        <v>16607941</v>
      </c>
      <c r="Y22" s="345">
        <f t="shared" si="6"/>
        <v>-9446527</v>
      </c>
      <c r="Z22" s="336">
        <f>+IF(X22&lt;&gt;0,+(Y22/X22)*100,0)</f>
        <v>-56.87957947345791</v>
      </c>
      <c r="AA22" s="350">
        <f>SUM(AA23:AA32)</f>
        <v>33215880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6695625</v>
      </c>
      <c r="F24" s="59">
        <v>6695625</v>
      </c>
      <c r="G24" s="59"/>
      <c r="H24" s="60">
        <v>1974973</v>
      </c>
      <c r="I24" s="60"/>
      <c r="J24" s="59">
        <v>1974973</v>
      </c>
      <c r="K24" s="59">
        <v>1034582</v>
      </c>
      <c r="L24" s="60">
        <v>406317</v>
      </c>
      <c r="M24" s="60"/>
      <c r="N24" s="59">
        <v>1440899</v>
      </c>
      <c r="O24" s="59"/>
      <c r="P24" s="60"/>
      <c r="Q24" s="60"/>
      <c r="R24" s="59"/>
      <c r="S24" s="59"/>
      <c r="T24" s="60"/>
      <c r="U24" s="60"/>
      <c r="V24" s="59"/>
      <c r="W24" s="59">
        <v>3415872</v>
      </c>
      <c r="X24" s="60">
        <v>3347813</v>
      </c>
      <c r="Y24" s="59">
        <v>68059</v>
      </c>
      <c r="Z24" s="61">
        <v>2.03</v>
      </c>
      <c r="AA24" s="62">
        <v>6695625</v>
      </c>
    </row>
    <row r="25" spans="1:27" ht="12.75">
      <c r="A25" s="361" t="s">
        <v>240</v>
      </c>
      <c r="B25" s="142"/>
      <c r="C25" s="60"/>
      <c r="D25" s="340"/>
      <c r="E25" s="60">
        <v>25797655</v>
      </c>
      <c r="F25" s="59">
        <v>25797655</v>
      </c>
      <c r="G25" s="59"/>
      <c r="H25" s="60">
        <v>800671</v>
      </c>
      <c r="I25" s="60">
        <v>196413</v>
      </c>
      <c r="J25" s="59">
        <v>997084</v>
      </c>
      <c r="K25" s="59">
        <v>287435</v>
      </c>
      <c r="L25" s="60">
        <v>1354948</v>
      </c>
      <c r="M25" s="60">
        <v>869988</v>
      </c>
      <c r="N25" s="59">
        <v>2512371</v>
      </c>
      <c r="O25" s="59"/>
      <c r="P25" s="60"/>
      <c r="Q25" s="60"/>
      <c r="R25" s="59"/>
      <c r="S25" s="59"/>
      <c r="T25" s="60"/>
      <c r="U25" s="60"/>
      <c r="V25" s="59"/>
      <c r="W25" s="59">
        <v>3509455</v>
      </c>
      <c r="X25" s="60">
        <v>12898828</v>
      </c>
      <c r="Y25" s="59">
        <v>-9389373</v>
      </c>
      <c r="Z25" s="61">
        <v>-72.79</v>
      </c>
      <c r="AA25" s="62">
        <v>25797655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722600</v>
      </c>
      <c r="F32" s="59">
        <v>722600</v>
      </c>
      <c r="G32" s="59"/>
      <c r="H32" s="60"/>
      <c r="I32" s="60"/>
      <c r="J32" s="59"/>
      <c r="K32" s="59">
        <v>236087</v>
      </c>
      <c r="L32" s="60"/>
      <c r="M32" s="60"/>
      <c r="N32" s="59">
        <v>236087</v>
      </c>
      <c r="O32" s="59"/>
      <c r="P32" s="60"/>
      <c r="Q32" s="60"/>
      <c r="R32" s="59"/>
      <c r="S32" s="59"/>
      <c r="T32" s="60"/>
      <c r="U32" s="60"/>
      <c r="V32" s="59"/>
      <c r="W32" s="59">
        <v>236087</v>
      </c>
      <c r="X32" s="60">
        <v>361300</v>
      </c>
      <c r="Y32" s="59">
        <v>-125213</v>
      </c>
      <c r="Z32" s="61">
        <v>-34.66</v>
      </c>
      <c r="AA32" s="62">
        <v>722600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96349563</v>
      </c>
      <c r="D40" s="344">
        <f t="shared" si="9"/>
        <v>0</v>
      </c>
      <c r="E40" s="343">
        <f t="shared" si="9"/>
        <v>3703168</v>
      </c>
      <c r="F40" s="345">
        <f t="shared" si="9"/>
        <v>3703168</v>
      </c>
      <c r="G40" s="345">
        <f t="shared" si="9"/>
        <v>0</v>
      </c>
      <c r="H40" s="343">
        <f t="shared" si="9"/>
        <v>0</v>
      </c>
      <c r="I40" s="343">
        <f t="shared" si="9"/>
        <v>129234</v>
      </c>
      <c r="J40" s="345">
        <f t="shared" si="9"/>
        <v>129234</v>
      </c>
      <c r="K40" s="345">
        <f t="shared" si="9"/>
        <v>62566</v>
      </c>
      <c r="L40" s="343">
        <f t="shared" si="9"/>
        <v>866196</v>
      </c>
      <c r="M40" s="343">
        <f t="shared" si="9"/>
        <v>214319</v>
      </c>
      <c r="N40" s="345">
        <f t="shared" si="9"/>
        <v>1143081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1272315</v>
      </c>
      <c r="X40" s="343">
        <f t="shared" si="9"/>
        <v>1851584</v>
      </c>
      <c r="Y40" s="345">
        <f t="shared" si="9"/>
        <v>-579269</v>
      </c>
      <c r="Z40" s="336">
        <f>+IF(X40&lt;&gt;0,+(Y40/X40)*100,0)</f>
        <v>-31.285051069786736</v>
      </c>
      <c r="AA40" s="350">
        <f>SUM(AA41:AA49)</f>
        <v>3703168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767125</v>
      </c>
      <c r="D43" s="369"/>
      <c r="E43" s="305">
        <v>1121000</v>
      </c>
      <c r="F43" s="370">
        <v>1121000</v>
      </c>
      <c r="G43" s="370"/>
      <c r="H43" s="305"/>
      <c r="I43" s="305">
        <v>286</v>
      </c>
      <c r="J43" s="370">
        <v>286</v>
      </c>
      <c r="K43" s="370"/>
      <c r="L43" s="305">
        <v>122673</v>
      </c>
      <c r="M43" s="305">
        <v>190896</v>
      </c>
      <c r="N43" s="370">
        <v>313569</v>
      </c>
      <c r="O43" s="370"/>
      <c r="P43" s="305"/>
      <c r="Q43" s="305"/>
      <c r="R43" s="370"/>
      <c r="S43" s="370"/>
      <c r="T43" s="305"/>
      <c r="U43" s="305"/>
      <c r="V43" s="370"/>
      <c r="W43" s="370">
        <v>313855</v>
      </c>
      <c r="X43" s="305">
        <v>560500</v>
      </c>
      <c r="Y43" s="370">
        <v>-246645</v>
      </c>
      <c r="Z43" s="371">
        <v>-44</v>
      </c>
      <c r="AA43" s="303">
        <v>1121000</v>
      </c>
    </row>
    <row r="44" spans="1:27" ht="12.75">
      <c r="A44" s="361" t="s">
        <v>252</v>
      </c>
      <c r="B44" s="136"/>
      <c r="C44" s="60">
        <v>1628828</v>
      </c>
      <c r="D44" s="368"/>
      <c r="E44" s="54">
        <v>2582168</v>
      </c>
      <c r="F44" s="53">
        <v>2582168</v>
      </c>
      <c r="G44" s="53"/>
      <c r="H44" s="54"/>
      <c r="I44" s="54">
        <v>128948</v>
      </c>
      <c r="J44" s="53">
        <v>128948</v>
      </c>
      <c r="K44" s="53">
        <v>62566</v>
      </c>
      <c r="L44" s="54">
        <v>338253</v>
      </c>
      <c r="M44" s="54">
        <v>23423</v>
      </c>
      <c r="N44" s="53">
        <v>424242</v>
      </c>
      <c r="O44" s="53"/>
      <c r="P44" s="54"/>
      <c r="Q44" s="54"/>
      <c r="R44" s="53"/>
      <c r="S44" s="53"/>
      <c r="T44" s="54"/>
      <c r="U44" s="54"/>
      <c r="V44" s="53"/>
      <c r="W44" s="53">
        <v>553190</v>
      </c>
      <c r="X44" s="54">
        <v>1291084</v>
      </c>
      <c r="Y44" s="53">
        <v>-737894</v>
      </c>
      <c r="Z44" s="94">
        <v>-57.15</v>
      </c>
      <c r="AA44" s="95">
        <v>2582168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>
        <v>93801471</v>
      </c>
      <c r="D47" s="368"/>
      <c r="E47" s="54"/>
      <c r="F47" s="53"/>
      <c r="G47" s="53"/>
      <c r="H47" s="54"/>
      <c r="I47" s="54"/>
      <c r="J47" s="53"/>
      <c r="K47" s="53"/>
      <c r="L47" s="54">
        <v>231345</v>
      </c>
      <c r="M47" s="54"/>
      <c r="N47" s="53">
        <v>231345</v>
      </c>
      <c r="O47" s="53"/>
      <c r="P47" s="54"/>
      <c r="Q47" s="54"/>
      <c r="R47" s="53"/>
      <c r="S47" s="53"/>
      <c r="T47" s="54"/>
      <c r="U47" s="54"/>
      <c r="V47" s="53"/>
      <c r="W47" s="53">
        <v>231345</v>
      </c>
      <c r="X47" s="54"/>
      <c r="Y47" s="53">
        <v>231345</v>
      </c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152139</v>
      </c>
      <c r="D49" s="368"/>
      <c r="E49" s="54"/>
      <c r="F49" s="53"/>
      <c r="G49" s="53"/>
      <c r="H49" s="54"/>
      <c r="I49" s="54"/>
      <c r="J49" s="53"/>
      <c r="K49" s="53"/>
      <c r="L49" s="54">
        <v>173925</v>
      </c>
      <c r="M49" s="54"/>
      <c r="N49" s="53">
        <v>173925</v>
      </c>
      <c r="O49" s="53"/>
      <c r="P49" s="54"/>
      <c r="Q49" s="54"/>
      <c r="R49" s="53"/>
      <c r="S49" s="53"/>
      <c r="T49" s="54"/>
      <c r="U49" s="54"/>
      <c r="V49" s="53"/>
      <c r="W49" s="53">
        <v>173925</v>
      </c>
      <c r="X49" s="54"/>
      <c r="Y49" s="53">
        <v>173925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189565489</v>
      </c>
      <c r="D60" s="346">
        <f t="shared" si="14"/>
        <v>0</v>
      </c>
      <c r="E60" s="219">
        <f t="shared" si="14"/>
        <v>222335754</v>
      </c>
      <c r="F60" s="264">
        <f t="shared" si="14"/>
        <v>222335754</v>
      </c>
      <c r="G60" s="264">
        <f t="shared" si="14"/>
        <v>10465977</v>
      </c>
      <c r="H60" s="219">
        <f t="shared" si="14"/>
        <v>10156327</v>
      </c>
      <c r="I60" s="219">
        <f t="shared" si="14"/>
        <v>4170697</v>
      </c>
      <c r="J60" s="264">
        <f t="shared" si="14"/>
        <v>24793001</v>
      </c>
      <c r="K60" s="264">
        <f t="shared" si="14"/>
        <v>8592524</v>
      </c>
      <c r="L60" s="219">
        <f t="shared" si="14"/>
        <v>29022248</v>
      </c>
      <c r="M60" s="219">
        <f t="shared" si="14"/>
        <v>12187858</v>
      </c>
      <c r="N60" s="264">
        <f t="shared" si="14"/>
        <v>49802630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74595631</v>
      </c>
      <c r="X60" s="219">
        <f t="shared" si="14"/>
        <v>111167878</v>
      </c>
      <c r="Y60" s="264">
        <f t="shared" si="14"/>
        <v>-36572247</v>
      </c>
      <c r="Z60" s="337">
        <f>+IF(X60&lt;&gt;0,+(Y60/X60)*100,0)</f>
        <v>-32.89821453639693</v>
      </c>
      <c r="AA60" s="232">
        <f>+AA57+AA54+AA51+AA40+AA37+AA34+AA22+AA5</f>
        <v>222335754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795000</v>
      </c>
      <c r="F5" s="358">
        <f t="shared" si="0"/>
        <v>795000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397500</v>
      </c>
      <c r="Y5" s="358">
        <f t="shared" si="0"/>
        <v>-397500</v>
      </c>
      <c r="Z5" s="359">
        <f>+IF(X5&lt;&gt;0,+(Y5/X5)*100,0)</f>
        <v>-100</v>
      </c>
      <c r="AA5" s="360">
        <f>+AA6+AA8+AA11+AA13+AA15</f>
        <v>795000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795000</v>
      </c>
      <c r="F15" s="59">
        <f t="shared" si="5"/>
        <v>795000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397500</v>
      </c>
      <c r="Y15" s="59">
        <f t="shared" si="5"/>
        <v>-397500</v>
      </c>
      <c r="Z15" s="61">
        <f>+IF(X15&lt;&gt;0,+(Y15/X15)*100,0)</f>
        <v>-100</v>
      </c>
      <c r="AA15" s="62">
        <f>SUM(AA16:AA20)</f>
        <v>795000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>
        <v>795000</v>
      </c>
      <c r="F18" s="59">
        <v>795000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397500</v>
      </c>
      <c r="Y18" s="59">
        <v>-397500</v>
      </c>
      <c r="Z18" s="61">
        <v>-100</v>
      </c>
      <c r="AA18" s="62">
        <v>795000</v>
      </c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795000</v>
      </c>
      <c r="F60" s="264">
        <f t="shared" si="14"/>
        <v>795000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397500</v>
      </c>
      <c r="Y60" s="264">
        <f t="shared" si="14"/>
        <v>-397500</v>
      </c>
      <c r="Z60" s="337">
        <f>+IF(X60&lt;&gt;0,+(Y60/X60)*100,0)</f>
        <v>-100</v>
      </c>
      <c r="AA60" s="232">
        <f>+AA57+AA54+AA51+AA40+AA37+AA34+AA22+AA5</f>
        <v>795000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2019-01-31T13:34:03Z</dcterms:created>
  <dcterms:modified xsi:type="dcterms:W3CDTF">2019-01-31T13:34:07Z</dcterms:modified>
  <cp:category/>
  <cp:version/>
  <cp:contentType/>
  <cp:contentStatus/>
</cp:coreProperties>
</file>