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<sst xmlns="http://schemas.openxmlformats.org/spreadsheetml/2006/main" count="859" uniqueCount="304">
  <si>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Kwazulu-Natal: uMngeni(KZN222)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</si>
  <si>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</si>
  <si>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</si>
  <si>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</si>
  <si>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</si>
  <si>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</si>
  <si>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</si>
  <si>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</si>
  <si>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</si>
  <si>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</si>
  <si>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</si>
  <si>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</si>
  <si>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</si>
  <si>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</si>
  <si>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</si>
  <si>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</si>
  <si>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</si>
  <si>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</si>
  <si>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</si>
  <si>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</si>
  <si>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</si>
  <si>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</si>
  <si>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</si>
  <si>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</si>
  <si>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</si>
  <si>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</si>
  <si>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</si>
  <si>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</si>
  <si>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</si>
  <si>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</si>
  <si>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</si>
  <si>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</si>
  <si>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</si>
  <si>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</si>
  <si>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</si>
  <si>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</si>
  <si>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</si>
  <si>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</si>
  <si>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</si>
  <si>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</si>
  <si>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</si>
  <si>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</si>
  <si>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</si>
  <si>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</si>
  <si>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</si>
  <si>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</si>
  <si>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</si>
  <si>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</si>
  <si>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</si>
  <si>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</si>
  <si>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</si>
  <si>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</si>
  <si>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</si>
  <si>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</si>
  <si>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</si>
  <si>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</si>
  <si>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</si>
  <si>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</si>
  <si>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</si>
  <si>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</si>
  <si>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</si>
  <si>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</si>
  <si>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</si>
  <si>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</si>
  <si>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</si>
  <si>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</si>
  <si>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</si>
  <si>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</si>
  <si>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</si>
  <si>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</si>
  <si>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uMngeni(KZN222)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</si>
  <si>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</si>
  <si>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</si>
  <si>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</si>
  <si>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</si>
  <si>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</si>
  <si>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</si>
  <si>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</si>
  <si>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</si>
  <si>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</si>
  <si>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</si>
  <si>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</si>
  <si>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</si>
  <si>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</si>
  <si>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</si>
  <si>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</si>
  <si>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</si>
  <si>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</si>
  <si>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</si>
  <si>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</si>
  <si>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</si>
  <si>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</si>
  <si>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</si>
  <si>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</si>
  <si>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</si>
  <si>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</si>
  <si>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</si>
  <si>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</si>
  <si>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</si>
  <si>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</si>
  <si>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uMngeni(KZN222)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</si>
  <si>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</si>
  <si>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</si>
  <si>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</si>
  <si>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</si>
  <si>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</si>
  <si>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</si>
  <si>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</si>
  <si>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</si>
  <si>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</si>
  <si>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</si>
  <si>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</si>
  <si>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</si>
  <si>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</si>
  <si>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</si>
  <si>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</si>
  <si>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</si>
  <si>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</si>
  <si>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</si>
  <si>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</si>
  <si>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</si>
  <si>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</si>
  <si>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</si>
  <si>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</si>
  <si>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</si>
  <si>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</si>
  <si>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</si>
  <si>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</si>
  <si>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</si>
  <si>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uMngeni(KZN222)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</si>
  <si>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</si>
  <si>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</si>
  <si>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</si>
  <si>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</si>
  <si>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</si>
  <si>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</si>
  <si>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</si>
  <si>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</si>
  <si>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</si>
  <si>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</si>
  <si>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uMngeni(KZN222)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</si>
  <si>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</si>
  <si>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</si>
  <si>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</si>
  <si>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</si>
  <si>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</si>
  <si>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</si>
  <si>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</si>
  <si>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</si>
  <si>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</si>
  <si>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</si>
  <si>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</si>
  <si>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</si>
  <si>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</si>
  <si>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</si>
  <si>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</si>
  <si>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</si>
  <si>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</si>
  <si>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</si>
  <si>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</si>
  <si>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</si>
  <si>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</si>
  <si>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</si>
  <si>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</si>
  <si>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</si>
  <si>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</si>
  <si>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</si>
  <si>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</si>
  <si>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</si>
  <si>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</si>
  <si>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</si>
  <si>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</si>
  <si>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</si>
  <si>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</si>
  <si>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uMngeni(KZN222)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</si>
  <si>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</si>
  <si>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</si>
  <si>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</si>
  <si>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</si>
  <si>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</si>
  <si>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</si>
  <si>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</si>
  <si>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</si>
  <si>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</si>
  <si>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</si>
  <si>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</si>
  <si>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</si>
  <si>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</si>
  <si>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</si>
  <si>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</si>
  <si>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</si>
  <si>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</si>
  <si>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</si>
  <si>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</si>
  <si>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</si>
  <si>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</si>
  <si>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</si>
  <si>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</si>
  <si>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</si>
  <si>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</si>
  <si>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</si>
  <si>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</si>
  <si>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uMngeni(KZN222)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</si>
  <si>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</si>
  <si>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</si>
  <si>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</si>
  <si>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</si>
  <si>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</si>
  <si>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</si>
  <si>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</si>
  <si>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</si>
  <si>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</si>
  <si>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</si>
  <si>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</si>
  <si>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</si>
  <si>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</si>
  <si>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</si>
  <si>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</si>
  <si>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</si>
  <si>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</si>
  <si>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</si>
  <si>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</si>
  <si>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</si>
  <si>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</si>
  <si>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</si>
  <si>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</si>
  <si>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</si>
  <si>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</si>
  <si>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uMngeni(KZN222)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</si>
  <si>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</si>
  <si>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</si>
  <si>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</si>
  <si>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</si>
  <si>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</si>
  <si>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</si>
  <si>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</si>
  <si>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</si>
  <si>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</si>
  <si>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</si>
  <si>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</si>
  <si>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</si>
  <si>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</si>
  <si>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</si>
  <si>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</si>
  <si>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</si>
  <si>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</si>
  <si>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</si>
  <si>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</si>
  <si>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</si>
  <si>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</si>
  <si>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</si>
  <si>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</si>
  <si>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</si>
  <si>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</si>
  <si>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</si>
  <si>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</si>
  <si>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</si>
  <si>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</si>
  <si>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</si>
  <si>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</si>
  <si>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</si>
  <si>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</si>
  <si>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</si>
  <si>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</si>
  <si>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uMngeni(KZN222)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</si>
  <si>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</si>
  <si>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</si>
  <si>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Kwazulu-Natal: uMngeni(KZN222)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</si>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</sst>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185299213</v>
      </c>
      <c r="C5" s="19">
        <v>0</v>
      </c>
      <c r="D5" s="59">
        <v>199345529</v>
      </c>
      <c r="E5" s="60">
        <v>199345529</v>
      </c>
      <c r="F5" s="60">
        <v>16458046</v>
      </c>
      <c r="G5" s="60">
        <v>15928464</v>
      </c>
      <c r="H5" s="60">
        <v>16719709</v>
      </c>
      <c r="I5" s="60">
        <v>49106219</v>
      </c>
      <c r="J5" s="60">
        <v>16499861</v>
      </c>
      <c r="K5" s="60">
        <v>16920233</v>
      </c>
      <c r="L5" s="60">
        <v>16640295</v>
      </c>
      <c r="M5" s="60">
        <v>50060389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99166608</v>
      </c>
      <c r="W5" s="60">
        <v>107928295</v>
      </c>
      <c r="X5" s="60">
        <v>-8761687</v>
      </c>
      <c r="Y5" s="61">
        <v>-8.12</v>
      </c>
      <c r="Z5" s="62">
        <v>199345529</v>
      </c>
    </row>
    <row r="6" spans="1:26" ht="12.75">
      <c r="A6" s="58" t="s">
        <v>32</v>
      </c>
      <c r="B6" s="19">
        <v>70273837</v>
      </c>
      <c r="C6" s="19">
        <v>0</v>
      </c>
      <c r="D6" s="59">
        <v>89874165</v>
      </c>
      <c r="E6" s="60">
        <v>89874165</v>
      </c>
      <c r="F6" s="60">
        <v>7938457</v>
      </c>
      <c r="G6" s="60">
        <v>8632335</v>
      </c>
      <c r="H6" s="60">
        <v>7651102</v>
      </c>
      <c r="I6" s="60">
        <v>24221894</v>
      </c>
      <c r="J6" s="60">
        <v>6111771</v>
      </c>
      <c r="K6" s="60">
        <v>7111233</v>
      </c>
      <c r="L6" s="60">
        <v>6810905</v>
      </c>
      <c r="M6" s="60">
        <v>20033909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44255803</v>
      </c>
      <c r="W6" s="60">
        <v>39817405</v>
      </c>
      <c r="X6" s="60">
        <v>4438398</v>
      </c>
      <c r="Y6" s="61">
        <v>11.15</v>
      </c>
      <c r="Z6" s="62">
        <v>89874165</v>
      </c>
    </row>
    <row r="7" spans="1:26" ht="12.75">
      <c r="A7" s="58" t="s">
        <v>33</v>
      </c>
      <c r="B7" s="19">
        <v>1928003</v>
      </c>
      <c r="C7" s="19">
        <v>0</v>
      </c>
      <c r="D7" s="59">
        <v>2458734</v>
      </c>
      <c r="E7" s="60">
        <v>2458734</v>
      </c>
      <c r="F7" s="60">
        <v>123148</v>
      </c>
      <c r="G7" s="60">
        <v>183130</v>
      </c>
      <c r="H7" s="60">
        <v>156403</v>
      </c>
      <c r="I7" s="60">
        <v>462681</v>
      </c>
      <c r="J7" s="60">
        <v>106630</v>
      </c>
      <c r="K7" s="60">
        <v>43389</v>
      </c>
      <c r="L7" s="60">
        <v>170568</v>
      </c>
      <c r="M7" s="60">
        <v>320587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783268</v>
      </c>
      <c r="W7" s="60">
        <v>1345500</v>
      </c>
      <c r="X7" s="60">
        <v>-562232</v>
      </c>
      <c r="Y7" s="61">
        <v>-41.79</v>
      </c>
      <c r="Z7" s="62">
        <v>2458734</v>
      </c>
    </row>
    <row r="8" spans="1:26" ht="12.75">
      <c r="A8" s="58" t="s">
        <v>34</v>
      </c>
      <c r="B8" s="19">
        <v>65774623</v>
      </c>
      <c r="C8" s="19">
        <v>0</v>
      </c>
      <c r="D8" s="59">
        <v>75373000</v>
      </c>
      <c r="E8" s="60">
        <v>75373000</v>
      </c>
      <c r="F8" s="60">
        <v>21799130</v>
      </c>
      <c r="G8" s="60">
        <v>3269870</v>
      </c>
      <c r="H8" s="60">
        <v>191338</v>
      </c>
      <c r="I8" s="60">
        <v>25260338</v>
      </c>
      <c r="J8" s="60">
        <v>0</v>
      </c>
      <c r="K8" s="60">
        <v>0</v>
      </c>
      <c r="L8" s="60">
        <v>22218860</v>
      </c>
      <c r="M8" s="60">
        <v>22218860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47479198</v>
      </c>
      <c r="W8" s="60">
        <v>44481000</v>
      </c>
      <c r="X8" s="60">
        <v>2998198</v>
      </c>
      <c r="Y8" s="61">
        <v>6.74</v>
      </c>
      <c r="Z8" s="62">
        <v>75373000</v>
      </c>
    </row>
    <row r="9" spans="1:26" ht="12.75">
      <c r="A9" s="58" t="s">
        <v>35</v>
      </c>
      <c r="B9" s="19">
        <v>11376325</v>
      </c>
      <c r="C9" s="19">
        <v>0</v>
      </c>
      <c r="D9" s="59">
        <v>24766691</v>
      </c>
      <c r="E9" s="60">
        <v>24766691</v>
      </c>
      <c r="F9" s="60">
        <v>745664</v>
      </c>
      <c r="G9" s="60">
        <v>554775</v>
      </c>
      <c r="H9" s="60">
        <v>495550</v>
      </c>
      <c r="I9" s="60">
        <v>1795989</v>
      </c>
      <c r="J9" s="60">
        <v>737027</v>
      </c>
      <c r="K9" s="60">
        <v>756937</v>
      </c>
      <c r="L9" s="60">
        <v>641164</v>
      </c>
      <c r="M9" s="60">
        <v>2135128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3931117</v>
      </c>
      <c r="W9" s="60">
        <v>11781348</v>
      </c>
      <c r="X9" s="60">
        <v>-7850231</v>
      </c>
      <c r="Y9" s="61">
        <v>-66.63</v>
      </c>
      <c r="Z9" s="62">
        <v>24766691</v>
      </c>
    </row>
    <row r="10" spans="1:26" ht="22.5">
      <c r="A10" s="63" t="s">
        <v>279</v>
      </c>
      <c r="B10" s="64">
        <f>SUM(B5:B9)</f>
        <v>334652001</v>
      </c>
      <c r="C10" s="64">
        <f>SUM(C5:C9)</f>
        <v>0</v>
      </c>
      <c r="D10" s="65">
        <f aca="true" t="shared" si="0" ref="D10:Z10">SUM(D5:D9)</f>
        <v>391818119</v>
      </c>
      <c r="E10" s="66">
        <f t="shared" si="0"/>
        <v>391818119</v>
      </c>
      <c r="F10" s="66">
        <f t="shared" si="0"/>
        <v>47064445</v>
      </c>
      <c r="G10" s="66">
        <f t="shared" si="0"/>
        <v>28568574</v>
      </c>
      <c r="H10" s="66">
        <f t="shared" si="0"/>
        <v>25214102</v>
      </c>
      <c r="I10" s="66">
        <f t="shared" si="0"/>
        <v>100847121</v>
      </c>
      <c r="J10" s="66">
        <f t="shared" si="0"/>
        <v>23455289</v>
      </c>
      <c r="K10" s="66">
        <f t="shared" si="0"/>
        <v>24831792</v>
      </c>
      <c r="L10" s="66">
        <f t="shared" si="0"/>
        <v>46481792</v>
      </c>
      <c r="M10" s="66">
        <f t="shared" si="0"/>
        <v>94768873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195615994</v>
      </c>
      <c r="W10" s="66">
        <f t="shared" si="0"/>
        <v>205353548</v>
      </c>
      <c r="X10" s="66">
        <f t="shared" si="0"/>
        <v>-9737554</v>
      </c>
      <c r="Y10" s="67">
        <f>+IF(W10&lt;&gt;0,(X10/W10)*100,0)</f>
        <v>-4.7418484339993</v>
      </c>
      <c r="Z10" s="68">
        <f t="shared" si="0"/>
        <v>391818119</v>
      </c>
    </row>
    <row r="11" spans="1:26" ht="12.75">
      <c r="A11" s="58" t="s">
        <v>37</v>
      </c>
      <c r="B11" s="19">
        <v>104142301</v>
      </c>
      <c r="C11" s="19">
        <v>0</v>
      </c>
      <c r="D11" s="59">
        <v>112196991</v>
      </c>
      <c r="E11" s="60">
        <v>112196991</v>
      </c>
      <c r="F11" s="60">
        <v>7544810</v>
      </c>
      <c r="G11" s="60">
        <v>8925240</v>
      </c>
      <c r="H11" s="60">
        <v>8388992</v>
      </c>
      <c r="I11" s="60">
        <v>24859042</v>
      </c>
      <c r="J11" s="60">
        <v>8174298</v>
      </c>
      <c r="K11" s="60">
        <v>83144</v>
      </c>
      <c r="L11" s="60">
        <v>18413293</v>
      </c>
      <c r="M11" s="60">
        <v>26670735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51529777</v>
      </c>
      <c r="W11" s="60">
        <v>55937778</v>
      </c>
      <c r="X11" s="60">
        <v>-4408001</v>
      </c>
      <c r="Y11" s="61">
        <v>-7.88</v>
      </c>
      <c r="Z11" s="62">
        <v>112196991</v>
      </c>
    </row>
    <row r="12" spans="1:26" ht="12.75">
      <c r="A12" s="58" t="s">
        <v>38</v>
      </c>
      <c r="B12" s="19">
        <v>8914273</v>
      </c>
      <c r="C12" s="19">
        <v>0</v>
      </c>
      <c r="D12" s="59">
        <v>9517433</v>
      </c>
      <c r="E12" s="60">
        <v>9517433</v>
      </c>
      <c r="F12" s="60">
        <v>687439</v>
      </c>
      <c r="G12" s="60">
        <v>661945</v>
      </c>
      <c r="H12" s="60">
        <v>689953</v>
      </c>
      <c r="I12" s="60">
        <v>2039337</v>
      </c>
      <c r="J12" s="60">
        <v>687439</v>
      </c>
      <c r="K12" s="60">
        <v>0</v>
      </c>
      <c r="L12" s="60">
        <v>1426704</v>
      </c>
      <c r="M12" s="60">
        <v>2114143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4153480</v>
      </c>
      <c r="W12" s="60">
        <v>3950322</v>
      </c>
      <c r="X12" s="60">
        <v>203158</v>
      </c>
      <c r="Y12" s="61">
        <v>5.14</v>
      </c>
      <c r="Z12" s="62">
        <v>9517433</v>
      </c>
    </row>
    <row r="13" spans="1:26" ht="12.75">
      <c r="A13" s="58" t="s">
        <v>280</v>
      </c>
      <c r="B13" s="19">
        <v>45090244</v>
      </c>
      <c r="C13" s="19">
        <v>0</v>
      </c>
      <c r="D13" s="59">
        <v>32339632</v>
      </c>
      <c r="E13" s="60">
        <v>32339632</v>
      </c>
      <c r="F13" s="60">
        <v>2692967</v>
      </c>
      <c r="G13" s="60">
        <v>2698974</v>
      </c>
      <c r="H13" s="60">
        <v>2692967</v>
      </c>
      <c r="I13" s="60">
        <v>8084908</v>
      </c>
      <c r="J13" s="60">
        <v>2692967</v>
      </c>
      <c r="K13" s="60">
        <v>3061797</v>
      </c>
      <c r="L13" s="60">
        <v>2330124</v>
      </c>
      <c r="M13" s="60">
        <v>8084888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16169796</v>
      </c>
      <c r="W13" s="60">
        <v>15370548</v>
      </c>
      <c r="X13" s="60">
        <v>799248</v>
      </c>
      <c r="Y13" s="61">
        <v>5.2</v>
      </c>
      <c r="Z13" s="62">
        <v>32339632</v>
      </c>
    </row>
    <row r="14" spans="1:26" ht="12.75">
      <c r="A14" s="58" t="s">
        <v>40</v>
      </c>
      <c r="B14" s="19">
        <v>2635178</v>
      </c>
      <c r="C14" s="19">
        <v>0</v>
      </c>
      <c r="D14" s="59">
        <v>6801448</v>
      </c>
      <c r="E14" s="60">
        <v>6801448</v>
      </c>
      <c r="F14" s="60">
        <v>0</v>
      </c>
      <c r="G14" s="60">
        <v>0</v>
      </c>
      <c r="H14" s="60">
        <v>978462</v>
      </c>
      <c r="I14" s="60">
        <v>978462</v>
      </c>
      <c r="J14" s="60">
        <v>1529</v>
      </c>
      <c r="K14" s="60">
        <v>24</v>
      </c>
      <c r="L14" s="60">
        <v>252309</v>
      </c>
      <c r="M14" s="60">
        <v>253862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1232324</v>
      </c>
      <c r="W14" s="60">
        <v>2704492</v>
      </c>
      <c r="X14" s="60">
        <v>-1472168</v>
      </c>
      <c r="Y14" s="61">
        <v>-54.43</v>
      </c>
      <c r="Z14" s="62">
        <v>6801448</v>
      </c>
    </row>
    <row r="15" spans="1:26" ht="12.75">
      <c r="A15" s="58" t="s">
        <v>41</v>
      </c>
      <c r="B15" s="19">
        <v>104708075</v>
      </c>
      <c r="C15" s="19">
        <v>0</v>
      </c>
      <c r="D15" s="59">
        <v>110422400</v>
      </c>
      <c r="E15" s="60">
        <v>110422400</v>
      </c>
      <c r="F15" s="60">
        <v>14732140</v>
      </c>
      <c r="G15" s="60">
        <v>12304433</v>
      </c>
      <c r="H15" s="60">
        <v>15491187</v>
      </c>
      <c r="I15" s="60">
        <v>42527760</v>
      </c>
      <c r="J15" s="60">
        <v>4829549</v>
      </c>
      <c r="K15" s="60">
        <v>-4667435</v>
      </c>
      <c r="L15" s="60">
        <v>7534270</v>
      </c>
      <c r="M15" s="60">
        <v>7696384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50224144</v>
      </c>
      <c r="W15" s="60">
        <v>49227728</v>
      </c>
      <c r="X15" s="60">
        <v>996416</v>
      </c>
      <c r="Y15" s="61">
        <v>2.02</v>
      </c>
      <c r="Z15" s="62">
        <v>110422400</v>
      </c>
    </row>
    <row r="16" spans="1:26" ht="12.75">
      <c r="A16" s="69" t="s">
        <v>42</v>
      </c>
      <c r="B16" s="19">
        <v>5980749</v>
      </c>
      <c r="C16" s="19">
        <v>0</v>
      </c>
      <c r="D16" s="59">
        <v>2289202</v>
      </c>
      <c r="E16" s="60">
        <v>2289202</v>
      </c>
      <c r="F16" s="60">
        <v>110232</v>
      </c>
      <c r="G16" s="60">
        <v>185413</v>
      </c>
      <c r="H16" s="60">
        <v>129008</v>
      </c>
      <c r="I16" s="60">
        <v>424653</v>
      </c>
      <c r="J16" s="60">
        <v>128909</v>
      </c>
      <c r="K16" s="60">
        <v>172681</v>
      </c>
      <c r="L16" s="60">
        <v>180947</v>
      </c>
      <c r="M16" s="60">
        <v>482537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907190</v>
      </c>
      <c r="W16" s="60">
        <v>1333000</v>
      </c>
      <c r="X16" s="60">
        <v>-425810</v>
      </c>
      <c r="Y16" s="61">
        <v>-31.94</v>
      </c>
      <c r="Z16" s="62">
        <v>2289202</v>
      </c>
    </row>
    <row r="17" spans="1:26" ht="12.75">
      <c r="A17" s="58" t="s">
        <v>43</v>
      </c>
      <c r="B17" s="19">
        <v>112757405</v>
      </c>
      <c r="C17" s="19">
        <v>0</v>
      </c>
      <c r="D17" s="59">
        <v>118040953</v>
      </c>
      <c r="E17" s="60">
        <v>118040953</v>
      </c>
      <c r="F17" s="60">
        <v>5647301</v>
      </c>
      <c r="G17" s="60">
        <v>6921003</v>
      </c>
      <c r="H17" s="60">
        <v>9802769</v>
      </c>
      <c r="I17" s="60">
        <v>22371073</v>
      </c>
      <c r="J17" s="60">
        <v>10347297</v>
      </c>
      <c r="K17" s="60">
        <v>5775104</v>
      </c>
      <c r="L17" s="60">
        <v>8925775</v>
      </c>
      <c r="M17" s="60">
        <v>25048176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47419249</v>
      </c>
      <c r="W17" s="60">
        <v>59868259</v>
      </c>
      <c r="X17" s="60">
        <v>-12449010</v>
      </c>
      <c r="Y17" s="61">
        <v>-20.79</v>
      </c>
      <c r="Z17" s="62">
        <v>118040953</v>
      </c>
    </row>
    <row r="18" spans="1:26" ht="12.75">
      <c r="A18" s="70" t="s">
        <v>44</v>
      </c>
      <c r="B18" s="71">
        <f>SUM(B11:B17)</f>
        <v>384228225</v>
      </c>
      <c r="C18" s="71">
        <f>SUM(C11:C17)</f>
        <v>0</v>
      </c>
      <c r="D18" s="72">
        <f aca="true" t="shared" si="1" ref="D18:Z18">SUM(D11:D17)</f>
        <v>391608059</v>
      </c>
      <c r="E18" s="73">
        <f t="shared" si="1"/>
        <v>391608059</v>
      </c>
      <c r="F18" s="73">
        <f t="shared" si="1"/>
        <v>31414889</v>
      </c>
      <c r="G18" s="73">
        <f t="shared" si="1"/>
        <v>31697008</v>
      </c>
      <c r="H18" s="73">
        <f t="shared" si="1"/>
        <v>38173338</v>
      </c>
      <c r="I18" s="73">
        <f t="shared" si="1"/>
        <v>101285235</v>
      </c>
      <c r="J18" s="73">
        <f t="shared" si="1"/>
        <v>26861988</v>
      </c>
      <c r="K18" s="73">
        <f t="shared" si="1"/>
        <v>4425315</v>
      </c>
      <c r="L18" s="73">
        <f t="shared" si="1"/>
        <v>39063422</v>
      </c>
      <c r="M18" s="73">
        <f t="shared" si="1"/>
        <v>70350725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171635960</v>
      </c>
      <c r="W18" s="73">
        <f t="shared" si="1"/>
        <v>188392127</v>
      </c>
      <c r="X18" s="73">
        <f t="shared" si="1"/>
        <v>-16756167</v>
      </c>
      <c r="Y18" s="67">
        <f>+IF(W18&lt;&gt;0,(X18/W18)*100,0)</f>
        <v>-8.894303210452101</v>
      </c>
      <c r="Z18" s="74">
        <f t="shared" si="1"/>
        <v>391608059</v>
      </c>
    </row>
    <row r="19" spans="1:26" ht="12.75">
      <c r="A19" s="70" t="s">
        <v>45</v>
      </c>
      <c r="B19" s="75">
        <f>+B10-B18</f>
        <v>-49576224</v>
      </c>
      <c r="C19" s="75">
        <f>+C10-C18</f>
        <v>0</v>
      </c>
      <c r="D19" s="76">
        <f aca="true" t="shared" si="2" ref="D19:Z19">+D10-D18</f>
        <v>210060</v>
      </c>
      <c r="E19" s="77">
        <f t="shared" si="2"/>
        <v>210060</v>
      </c>
      <c r="F19" s="77">
        <f t="shared" si="2"/>
        <v>15649556</v>
      </c>
      <c r="G19" s="77">
        <f t="shared" si="2"/>
        <v>-3128434</v>
      </c>
      <c r="H19" s="77">
        <f t="shared" si="2"/>
        <v>-12959236</v>
      </c>
      <c r="I19" s="77">
        <f t="shared" si="2"/>
        <v>-438114</v>
      </c>
      <c r="J19" s="77">
        <f t="shared" si="2"/>
        <v>-3406699</v>
      </c>
      <c r="K19" s="77">
        <f t="shared" si="2"/>
        <v>20406477</v>
      </c>
      <c r="L19" s="77">
        <f t="shared" si="2"/>
        <v>7418370</v>
      </c>
      <c r="M19" s="77">
        <f t="shared" si="2"/>
        <v>24418148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23980034</v>
      </c>
      <c r="W19" s="77">
        <f>IF(E10=E18,0,W10-W18)</f>
        <v>16961421</v>
      </c>
      <c r="X19" s="77">
        <f t="shared" si="2"/>
        <v>7018613</v>
      </c>
      <c r="Y19" s="78">
        <f>+IF(W19&lt;&gt;0,(X19/W19)*100,0)</f>
        <v>41.379864340375725</v>
      </c>
      <c r="Z19" s="79">
        <f t="shared" si="2"/>
        <v>210060</v>
      </c>
    </row>
    <row r="20" spans="1:26" ht="12.75">
      <c r="A20" s="58" t="s">
        <v>46</v>
      </c>
      <c r="B20" s="19">
        <v>33437932</v>
      </c>
      <c r="C20" s="19">
        <v>0</v>
      </c>
      <c r="D20" s="59">
        <v>27646000</v>
      </c>
      <c r="E20" s="60">
        <v>27646000</v>
      </c>
      <c r="F20" s="60">
        <v>0</v>
      </c>
      <c r="G20" s="60">
        <v>0</v>
      </c>
      <c r="H20" s="60">
        <v>6673558</v>
      </c>
      <c r="I20" s="60">
        <v>6673558</v>
      </c>
      <c r="J20" s="60">
        <v>0</v>
      </c>
      <c r="K20" s="60">
        <v>0</v>
      </c>
      <c r="L20" s="60">
        <v>16184744</v>
      </c>
      <c r="M20" s="60">
        <v>16184744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22858302</v>
      </c>
      <c r="W20" s="60">
        <v>12627000</v>
      </c>
      <c r="X20" s="60">
        <v>10231302</v>
      </c>
      <c r="Y20" s="61">
        <v>81.03</v>
      </c>
      <c r="Z20" s="62">
        <v>27646000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-16138292</v>
      </c>
      <c r="C22" s="86">
        <f>SUM(C19:C21)</f>
        <v>0</v>
      </c>
      <c r="D22" s="87">
        <f aca="true" t="shared" si="3" ref="D22:Z22">SUM(D19:D21)</f>
        <v>27856060</v>
      </c>
      <c r="E22" s="88">
        <f t="shared" si="3"/>
        <v>27856060</v>
      </c>
      <c r="F22" s="88">
        <f t="shared" si="3"/>
        <v>15649556</v>
      </c>
      <c r="G22" s="88">
        <f t="shared" si="3"/>
        <v>-3128434</v>
      </c>
      <c r="H22" s="88">
        <f t="shared" si="3"/>
        <v>-6285678</v>
      </c>
      <c r="I22" s="88">
        <f t="shared" si="3"/>
        <v>6235444</v>
      </c>
      <c r="J22" s="88">
        <f t="shared" si="3"/>
        <v>-3406699</v>
      </c>
      <c r="K22" s="88">
        <f t="shared" si="3"/>
        <v>20406477</v>
      </c>
      <c r="L22" s="88">
        <f t="shared" si="3"/>
        <v>23603114</v>
      </c>
      <c r="M22" s="88">
        <f t="shared" si="3"/>
        <v>40602892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46838336</v>
      </c>
      <c r="W22" s="88">
        <f t="shared" si="3"/>
        <v>29588421</v>
      </c>
      <c r="X22" s="88">
        <f t="shared" si="3"/>
        <v>17249915</v>
      </c>
      <c r="Y22" s="89">
        <f>+IF(W22&lt;&gt;0,(X22/W22)*100,0)</f>
        <v>58.29954562293135</v>
      </c>
      <c r="Z22" s="90">
        <f t="shared" si="3"/>
        <v>27856060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-16138292</v>
      </c>
      <c r="C24" s="75">
        <f>SUM(C22:C23)</f>
        <v>0</v>
      </c>
      <c r="D24" s="76">
        <f aca="true" t="shared" si="4" ref="D24:Z24">SUM(D22:D23)</f>
        <v>27856060</v>
      </c>
      <c r="E24" s="77">
        <f t="shared" si="4"/>
        <v>27856060</v>
      </c>
      <c r="F24" s="77">
        <f t="shared" si="4"/>
        <v>15649556</v>
      </c>
      <c r="G24" s="77">
        <f t="shared" si="4"/>
        <v>-3128434</v>
      </c>
      <c r="H24" s="77">
        <f t="shared" si="4"/>
        <v>-6285678</v>
      </c>
      <c r="I24" s="77">
        <f t="shared" si="4"/>
        <v>6235444</v>
      </c>
      <c r="J24" s="77">
        <f t="shared" si="4"/>
        <v>-3406699</v>
      </c>
      <c r="K24" s="77">
        <f t="shared" si="4"/>
        <v>20406477</v>
      </c>
      <c r="L24" s="77">
        <f t="shared" si="4"/>
        <v>23603114</v>
      </c>
      <c r="M24" s="77">
        <f t="shared" si="4"/>
        <v>40602892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46838336</v>
      </c>
      <c r="W24" s="77">
        <f t="shared" si="4"/>
        <v>29588421</v>
      </c>
      <c r="X24" s="77">
        <f t="shared" si="4"/>
        <v>17249915</v>
      </c>
      <c r="Y24" s="78">
        <f>+IF(W24&lt;&gt;0,(X24/W24)*100,0)</f>
        <v>58.29954562293135</v>
      </c>
      <c r="Z24" s="79">
        <f t="shared" si="4"/>
        <v>27856060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89417638</v>
      </c>
      <c r="C27" s="22">
        <v>0</v>
      </c>
      <c r="D27" s="99">
        <v>34500189</v>
      </c>
      <c r="E27" s="100">
        <v>34500189</v>
      </c>
      <c r="F27" s="100">
        <v>2662242</v>
      </c>
      <c r="G27" s="100">
        <v>2909423</v>
      </c>
      <c r="H27" s="100">
        <v>3780298</v>
      </c>
      <c r="I27" s="100">
        <v>9351963</v>
      </c>
      <c r="J27" s="100">
        <v>2386290</v>
      </c>
      <c r="K27" s="100">
        <v>0</v>
      </c>
      <c r="L27" s="100">
        <v>7864787</v>
      </c>
      <c r="M27" s="100">
        <v>10251077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19603040</v>
      </c>
      <c r="W27" s="100">
        <v>17250095</v>
      </c>
      <c r="X27" s="100">
        <v>2352945</v>
      </c>
      <c r="Y27" s="101">
        <v>13.64</v>
      </c>
      <c r="Z27" s="102">
        <v>34500189</v>
      </c>
    </row>
    <row r="28" spans="1:26" ht="12.75">
      <c r="A28" s="103" t="s">
        <v>46</v>
      </c>
      <c r="B28" s="19">
        <v>23379000</v>
      </c>
      <c r="C28" s="19">
        <v>0</v>
      </c>
      <c r="D28" s="59">
        <v>27646000</v>
      </c>
      <c r="E28" s="60">
        <v>27646000</v>
      </c>
      <c r="F28" s="60">
        <v>2662242</v>
      </c>
      <c r="G28" s="60">
        <v>2820003</v>
      </c>
      <c r="H28" s="60">
        <v>3754599</v>
      </c>
      <c r="I28" s="60">
        <v>9236844</v>
      </c>
      <c r="J28" s="60">
        <v>2360616</v>
      </c>
      <c r="K28" s="60">
        <v>0</v>
      </c>
      <c r="L28" s="60">
        <v>7787087</v>
      </c>
      <c r="M28" s="60">
        <v>10147703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19384547</v>
      </c>
      <c r="W28" s="60">
        <v>13823000</v>
      </c>
      <c r="X28" s="60">
        <v>5561547</v>
      </c>
      <c r="Y28" s="61">
        <v>40.23</v>
      </c>
      <c r="Z28" s="62">
        <v>27646000</v>
      </c>
    </row>
    <row r="29" spans="1:26" ht="12.75">
      <c r="A29" s="58" t="s">
        <v>284</v>
      </c>
      <c r="B29" s="19">
        <v>18643497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47395141</v>
      </c>
      <c r="C31" s="19">
        <v>0</v>
      </c>
      <c r="D31" s="59">
        <v>6854189</v>
      </c>
      <c r="E31" s="60">
        <v>6854189</v>
      </c>
      <c r="F31" s="60">
        <v>0</v>
      </c>
      <c r="G31" s="60">
        <v>89420</v>
      </c>
      <c r="H31" s="60">
        <v>25699</v>
      </c>
      <c r="I31" s="60">
        <v>115119</v>
      </c>
      <c r="J31" s="60">
        <v>25674</v>
      </c>
      <c r="K31" s="60">
        <v>0</v>
      </c>
      <c r="L31" s="60">
        <v>77700</v>
      </c>
      <c r="M31" s="60">
        <v>103374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218493</v>
      </c>
      <c r="W31" s="60">
        <v>3427095</v>
      </c>
      <c r="X31" s="60">
        <v>-3208602</v>
      </c>
      <c r="Y31" s="61">
        <v>-93.62</v>
      </c>
      <c r="Z31" s="62">
        <v>6854189</v>
      </c>
    </row>
    <row r="32" spans="1:26" ht="12.75">
      <c r="A32" s="70" t="s">
        <v>54</v>
      </c>
      <c r="B32" s="22">
        <f>SUM(B28:B31)</f>
        <v>89417638</v>
      </c>
      <c r="C32" s="22">
        <f>SUM(C28:C31)</f>
        <v>0</v>
      </c>
      <c r="D32" s="99">
        <f aca="true" t="shared" si="5" ref="D32:Z32">SUM(D28:D31)</f>
        <v>34500189</v>
      </c>
      <c r="E32" s="100">
        <f t="shared" si="5"/>
        <v>34500189</v>
      </c>
      <c r="F32" s="100">
        <f t="shared" si="5"/>
        <v>2662242</v>
      </c>
      <c r="G32" s="100">
        <f t="shared" si="5"/>
        <v>2909423</v>
      </c>
      <c r="H32" s="100">
        <f t="shared" si="5"/>
        <v>3780298</v>
      </c>
      <c r="I32" s="100">
        <f t="shared" si="5"/>
        <v>9351963</v>
      </c>
      <c r="J32" s="100">
        <f t="shared" si="5"/>
        <v>2386290</v>
      </c>
      <c r="K32" s="100">
        <f t="shared" si="5"/>
        <v>0</v>
      </c>
      <c r="L32" s="100">
        <f t="shared" si="5"/>
        <v>7864787</v>
      </c>
      <c r="M32" s="100">
        <f t="shared" si="5"/>
        <v>10251077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19603040</v>
      </c>
      <c r="W32" s="100">
        <f t="shared" si="5"/>
        <v>17250095</v>
      </c>
      <c r="X32" s="100">
        <f t="shared" si="5"/>
        <v>2352945</v>
      </c>
      <c r="Y32" s="101">
        <f>+IF(W32&lt;&gt;0,(X32/W32)*100,0)</f>
        <v>13.640185749701669</v>
      </c>
      <c r="Z32" s="102">
        <f t="shared" si="5"/>
        <v>34500189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99512084</v>
      </c>
      <c r="C35" s="19">
        <v>0</v>
      </c>
      <c r="D35" s="59">
        <v>72944367</v>
      </c>
      <c r="E35" s="60">
        <v>72944367</v>
      </c>
      <c r="F35" s="60">
        <v>149778444</v>
      </c>
      <c r="G35" s="60">
        <v>142017512</v>
      </c>
      <c r="H35" s="60">
        <v>135209628</v>
      </c>
      <c r="I35" s="60">
        <v>135209628</v>
      </c>
      <c r="J35" s="60">
        <v>137998015</v>
      </c>
      <c r="K35" s="60">
        <v>140617719</v>
      </c>
      <c r="L35" s="60">
        <v>162304822</v>
      </c>
      <c r="M35" s="60">
        <v>162304822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162304822</v>
      </c>
      <c r="W35" s="60">
        <v>36472184</v>
      </c>
      <c r="X35" s="60">
        <v>125832638</v>
      </c>
      <c r="Y35" s="61">
        <v>345.01</v>
      </c>
      <c r="Z35" s="62">
        <v>72944367</v>
      </c>
    </row>
    <row r="36" spans="1:26" ht="12.75">
      <c r="A36" s="58" t="s">
        <v>57</v>
      </c>
      <c r="B36" s="19">
        <v>794988058</v>
      </c>
      <c r="C36" s="19">
        <v>0</v>
      </c>
      <c r="D36" s="59">
        <v>773446759</v>
      </c>
      <c r="E36" s="60">
        <v>773446759</v>
      </c>
      <c r="F36" s="60">
        <v>789182921</v>
      </c>
      <c r="G36" s="60">
        <v>789182921</v>
      </c>
      <c r="H36" s="60">
        <v>989469143</v>
      </c>
      <c r="I36" s="60">
        <v>989469143</v>
      </c>
      <c r="J36" s="60">
        <v>989469143</v>
      </c>
      <c r="K36" s="60">
        <v>794988058</v>
      </c>
      <c r="L36" s="60">
        <v>794988058</v>
      </c>
      <c r="M36" s="60">
        <v>794988058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794988058</v>
      </c>
      <c r="W36" s="60">
        <v>386723380</v>
      </c>
      <c r="X36" s="60">
        <v>408264678</v>
      </c>
      <c r="Y36" s="61">
        <v>105.57</v>
      </c>
      <c r="Z36" s="62">
        <v>773446759</v>
      </c>
    </row>
    <row r="37" spans="1:26" ht="12.75">
      <c r="A37" s="58" t="s">
        <v>58</v>
      </c>
      <c r="B37" s="19">
        <v>47691910</v>
      </c>
      <c r="C37" s="19">
        <v>0</v>
      </c>
      <c r="D37" s="59">
        <v>25583031</v>
      </c>
      <c r="E37" s="60">
        <v>25583031</v>
      </c>
      <c r="F37" s="60">
        <v>42009259</v>
      </c>
      <c r="G37" s="60">
        <v>39747043</v>
      </c>
      <c r="H37" s="60">
        <v>21355265</v>
      </c>
      <c r="I37" s="60">
        <v>21355265</v>
      </c>
      <c r="J37" s="60">
        <v>20916418</v>
      </c>
      <c r="K37" s="60">
        <v>120223234</v>
      </c>
      <c r="L37" s="60">
        <v>127615674</v>
      </c>
      <c r="M37" s="60">
        <v>127615674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127615674</v>
      </c>
      <c r="W37" s="60">
        <v>12791516</v>
      </c>
      <c r="X37" s="60">
        <v>114824158</v>
      </c>
      <c r="Y37" s="61">
        <v>897.66</v>
      </c>
      <c r="Z37" s="62">
        <v>25583031</v>
      </c>
    </row>
    <row r="38" spans="1:26" ht="12.75">
      <c r="A38" s="58" t="s">
        <v>59</v>
      </c>
      <c r="B38" s="19">
        <v>98308921</v>
      </c>
      <c r="C38" s="19">
        <v>0</v>
      </c>
      <c r="D38" s="59">
        <v>42356098</v>
      </c>
      <c r="E38" s="60">
        <v>42356098</v>
      </c>
      <c r="F38" s="60">
        <v>63242713</v>
      </c>
      <c r="G38" s="60">
        <v>63242713</v>
      </c>
      <c r="H38" s="60">
        <v>66883232</v>
      </c>
      <c r="I38" s="60">
        <v>66883232</v>
      </c>
      <c r="J38" s="60">
        <v>66883232</v>
      </c>
      <c r="K38" s="60">
        <v>66883232</v>
      </c>
      <c r="L38" s="60">
        <v>66883232</v>
      </c>
      <c r="M38" s="60">
        <v>66883232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66883232</v>
      </c>
      <c r="W38" s="60">
        <v>21178049</v>
      </c>
      <c r="X38" s="60">
        <v>45705183</v>
      </c>
      <c r="Y38" s="61">
        <v>215.81</v>
      </c>
      <c r="Z38" s="62">
        <v>42356098</v>
      </c>
    </row>
    <row r="39" spans="1:26" ht="12.75">
      <c r="A39" s="58" t="s">
        <v>60</v>
      </c>
      <c r="B39" s="19">
        <v>748499311</v>
      </c>
      <c r="C39" s="19">
        <v>0</v>
      </c>
      <c r="D39" s="59">
        <v>778451998</v>
      </c>
      <c r="E39" s="60">
        <v>778451998</v>
      </c>
      <c r="F39" s="60">
        <v>833709393</v>
      </c>
      <c r="G39" s="60">
        <v>828210677</v>
      </c>
      <c r="H39" s="60">
        <v>1036440274</v>
      </c>
      <c r="I39" s="60">
        <v>1036440274</v>
      </c>
      <c r="J39" s="60">
        <v>1039667508</v>
      </c>
      <c r="K39" s="60">
        <v>748499311</v>
      </c>
      <c r="L39" s="60">
        <v>762793974</v>
      </c>
      <c r="M39" s="60">
        <v>762793974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762793974</v>
      </c>
      <c r="W39" s="60">
        <v>389225999</v>
      </c>
      <c r="X39" s="60">
        <v>373567975</v>
      </c>
      <c r="Y39" s="61">
        <v>95.98</v>
      </c>
      <c r="Z39" s="62">
        <v>778451998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85396561</v>
      </c>
      <c r="C42" s="19">
        <v>0</v>
      </c>
      <c r="D42" s="59">
        <v>32959817</v>
      </c>
      <c r="E42" s="60">
        <v>32959817</v>
      </c>
      <c r="F42" s="60">
        <v>23815347</v>
      </c>
      <c r="G42" s="60">
        <v>-5228247</v>
      </c>
      <c r="H42" s="60">
        <v>-4549638</v>
      </c>
      <c r="I42" s="60">
        <v>14037462</v>
      </c>
      <c r="J42" s="60">
        <v>5097301</v>
      </c>
      <c r="K42" s="60">
        <v>546318</v>
      </c>
      <c r="L42" s="60">
        <v>27585751</v>
      </c>
      <c r="M42" s="60">
        <v>33229370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47266832</v>
      </c>
      <c r="W42" s="60">
        <v>35485129</v>
      </c>
      <c r="X42" s="60">
        <v>11781703</v>
      </c>
      <c r="Y42" s="61">
        <v>33.2</v>
      </c>
      <c r="Z42" s="62">
        <v>32959817</v>
      </c>
    </row>
    <row r="43" spans="1:26" ht="12.75">
      <c r="A43" s="58" t="s">
        <v>63</v>
      </c>
      <c r="B43" s="19">
        <v>-89417638</v>
      </c>
      <c r="C43" s="19">
        <v>0</v>
      </c>
      <c r="D43" s="59">
        <v>-34500189</v>
      </c>
      <c r="E43" s="60">
        <v>-34500189</v>
      </c>
      <c r="F43" s="60">
        <v>-3264296</v>
      </c>
      <c r="G43" s="60">
        <v>-3308352</v>
      </c>
      <c r="H43" s="60">
        <v>-3462602</v>
      </c>
      <c r="I43" s="60">
        <v>-10035250</v>
      </c>
      <c r="J43" s="60">
        <v>-2267730</v>
      </c>
      <c r="K43" s="60">
        <v>-143980</v>
      </c>
      <c r="L43" s="60">
        <v>-9669329</v>
      </c>
      <c r="M43" s="60">
        <v>-12081039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-22116289</v>
      </c>
      <c r="W43" s="60">
        <v>-12627000</v>
      </c>
      <c r="X43" s="60">
        <v>-9489289</v>
      </c>
      <c r="Y43" s="61">
        <v>75.15</v>
      </c>
      <c r="Z43" s="62">
        <v>-34500189</v>
      </c>
    </row>
    <row r="44" spans="1:26" ht="12.75">
      <c r="A44" s="58" t="s">
        <v>64</v>
      </c>
      <c r="B44" s="19">
        <v>-2977755</v>
      </c>
      <c r="C44" s="19">
        <v>0</v>
      </c>
      <c r="D44" s="59">
        <v>-3124354</v>
      </c>
      <c r="E44" s="60">
        <v>-3124354</v>
      </c>
      <c r="F44" s="60">
        <v>0</v>
      </c>
      <c r="G44" s="60">
        <v>0</v>
      </c>
      <c r="H44" s="60">
        <v>-881889</v>
      </c>
      <c r="I44" s="60">
        <v>-881889</v>
      </c>
      <c r="J44" s="60">
        <v>0</v>
      </c>
      <c r="K44" s="60">
        <v>0</v>
      </c>
      <c r="L44" s="60">
        <v>-666667</v>
      </c>
      <c r="M44" s="60">
        <v>-666667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-1548556</v>
      </c>
      <c r="W44" s="60"/>
      <c r="X44" s="60">
        <v>-1548556</v>
      </c>
      <c r="Y44" s="61">
        <v>0</v>
      </c>
      <c r="Z44" s="62">
        <v>-3124354</v>
      </c>
    </row>
    <row r="45" spans="1:26" ht="12.75">
      <c r="A45" s="70" t="s">
        <v>65</v>
      </c>
      <c r="B45" s="22">
        <v>3680609</v>
      </c>
      <c r="C45" s="22">
        <v>0</v>
      </c>
      <c r="D45" s="99">
        <v>4970482</v>
      </c>
      <c r="E45" s="100">
        <v>4970482</v>
      </c>
      <c r="F45" s="100">
        <v>32536457</v>
      </c>
      <c r="G45" s="100">
        <v>23999858</v>
      </c>
      <c r="H45" s="100">
        <v>15105729</v>
      </c>
      <c r="I45" s="100">
        <v>15105729</v>
      </c>
      <c r="J45" s="100">
        <v>17935300</v>
      </c>
      <c r="K45" s="100">
        <v>18337638</v>
      </c>
      <c r="L45" s="100">
        <v>35587393</v>
      </c>
      <c r="M45" s="100">
        <v>35587393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35587393</v>
      </c>
      <c r="W45" s="100">
        <v>32493337</v>
      </c>
      <c r="X45" s="100">
        <v>3094056</v>
      </c>
      <c r="Y45" s="101">
        <v>9.52</v>
      </c>
      <c r="Z45" s="102">
        <v>4970482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11847528</v>
      </c>
      <c r="C49" s="52">
        <v>0</v>
      </c>
      <c r="D49" s="129">
        <v>4579103</v>
      </c>
      <c r="E49" s="54">
        <v>3768197</v>
      </c>
      <c r="F49" s="54">
        <v>0</v>
      </c>
      <c r="G49" s="54">
        <v>0</v>
      </c>
      <c r="H49" s="54">
        <v>0</v>
      </c>
      <c r="I49" s="54">
        <v>3455882</v>
      </c>
      <c r="J49" s="54">
        <v>0</v>
      </c>
      <c r="K49" s="54">
        <v>0</v>
      </c>
      <c r="L49" s="54">
        <v>0</v>
      </c>
      <c r="M49" s="54">
        <v>2911339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3073609</v>
      </c>
      <c r="W49" s="54">
        <v>14870445</v>
      </c>
      <c r="X49" s="54">
        <v>82211327</v>
      </c>
      <c r="Y49" s="54">
        <v>126717430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1564</v>
      </c>
      <c r="C51" s="52">
        <v>0</v>
      </c>
      <c r="D51" s="129">
        <v>37912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39476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99.79728280291637</v>
      </c>
      <c r="C58" s="5">
        <f>IF(C67=0,0,+(C76/C67)*100)</f>
        <v>0</v>
      </c>
      <c r="D58" s="6">
        <f aca="true" t="shared" si="6" ref="D58:Z58">IF(D67=0,0,+(D76/D67)*100)</f>
        <v>88.00202278064785</v>
      </c>
      <c r="E58" s="7">
        <f t="shared" si="6"/>
        <v>88.00202278064785</v>
      </c>
      <c r="F58" s="7">
        <f t="shared" si="6"/>
        <v>79.45411029329381</v>
      </c>
      <c r="G58" s="7">
        <f t="shared" si="6"/>
        <v>104.6167816330976</v>
      </c>
      <c r="H58" s="7">
        <f t="shared" si="6"/>
        <v>107.64900043363154</v>
      </c>
      <c r="I58" s="7">
        <f t="shared" si="6"/>
        <v>97.25614071043628</v>
      </c>
      <c r="J58" s="7">
        <f t="shared" si="6"/>
        <v>121.69134605919342</v>
      </c>
      <c r="K58" s="7">
        <f t="shared" si="6"/>
        <v>93.91078528488796</v>
      </c>
      <c r="L58" s="7">
        <f t="shared" si="6"/>
        <v>89.77216908042598</v>
      </c>
      <c r="M58" s="7">
        <f t="shared" si="6"/>
        <v>101.50313920769085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99.32830953554351</v>
      </c>
      <c r="W58" s="7">
        <f t="shared" si="6"/>
        <v>87.25473567081818</v>
      </c>
      <c r="X58" s="7">
        <f t="shared" si="6"/>
        <v>0</v>
      </c>
      <c r="Y58" s="7">
        <f t="shared" si="6"/>
        <v>0</v>
      </c>
      <c r="Z58" s="8">
        <f t="shared" si="6"/>
        <v>88.00202278064785</v>
      </c>
    </row>
    <row r="59" spans="1:26" ht="12.75">
      <c r="A59" s="37" t="s">
        <v>31</v>
      </c>
      <c r="B59" s="9">
        <f aca="true" t="shared" si="7" ref="B59:Z66">IF(B68=0,0,+(B77/B68)*100)</f>
        <v>100.00000056593166</v>
      </c>
      <c r="C59" s="9">
        <f t="shared" si="7"/>
        <v>0</v>
      </c>
      <c r="D59" s="2">
        <f t="shared" si="7"/>
        <v>88.00000124407104</v>
      </c>
      <c r="E59" s="10">
        <f t="shared" si="7"/>
        <v>88.00000124407104</v>
      </c>
      <c r="F59" s="10">
        <f t="shared" si="7"/>
        <v>78.61800873303919</v>
      </c>
      <c r="G59" s="10">
        <f t="shared" si="7"/>
        <v>120.94619539226237</v>
      </c>
      <c r="H59" s="10">
        <f t="shared" si="7"/>
        <v>108.70798255196001</v>
      </c>
      <c r="I59" s="10">
        <f t="shared" si="7"/>
        <v>102.59703169346328</v>
      </c>
      <c r="J59" s="10">
        <f t="shared" si="7"/>
        <v>121.6270907037204</v>
      </c>
      <c r="K59" s="10">
        <f t="shared" si="7"/>
        <v>94.17982341089959</v>
      </c>
      <c r="L59" s="10">
        <f t="shared" si="7"/>
        <v>94.50166677396183</v>
      </c>
      <c r="M59" s="10">
        <f t="shared" si="7"/>
        <v>103.35958686598605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102.9816215312565</v>
      </c>
      <c r="W59" s="10">
        <f t="shared" si="7"/>
        <v>81.66113066087071</v>
      </c>
      <c r="X59" s="10">
        <f t="shared" si="7"/>
        <v>0</v>
      </c>
      <c r="Y59" s="10">
        <f t="shared" si="7"/>
        <v>0</v>
      </c>
      <c r="Z59" s="11">
        <f t="shared" si="7"/>
        <v>88.00000124407104</v>
      </c>
    </row>
    <row r="60" spans="1:26" ht="12.75">
      <c r="A60" s="38" t="s">
        <v>32</v>
      </c>
      <c r="B60" s="12">
        <f t="shared" si="7"/>
        <v>99.28755989231098</v>
      </c>
      <c r="C60" s="12">
        <f t="shared" si="7"/>
        <v>0</v>
      </c>
      <c r="D60" s="3">
        <f t="shared" si="7"/>
        <v>88.00650665294081</v>
      </c>
      <c r="E60" s="13">
        <f t="shared" si="7"/>
        <v>88.00650665294081</v>
      </c>
      <c r="F60" s="13">
        <f t="shared" si="7"/>
        <v>81.11379831118313</v>
      </c>
      <c r="G60" s="13">
        <f t="shared" si="7"/>
        <v>75.75366340625104</v>
      </c>
      <c r="H60" s="13">
        <f t="shared" si="7"/>
        <v>105.43185805129771</v>
      </c>
      <c r="I60" s="13">
        <f t="shared" si="7"/>
        <v>86.88500164355439</v>
      </c>
      <c r="J60" s="13">
        <f t="shared" si="7"/>
        <v>121.85767431404089</v>
      </c>
      <c r="K60" s="13">
        <f t="shared" si="7"/>
        <v>93.2986867396976</v>
      </c>
      <c r="L60" s="13">
        <f t="shared" si="7"/>
        <v>78.75919573096381</v>
      </c>
      <c r="M60" s="13">
        <f t="shared" si="7"/>
        <v>97.06824065138761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91.49479447926862</v>
      </c>
      <c r="W60" s="13">
        <f t="shared" si="7"/>
        <v>102.41665422445286</v>
      </c>
      <c r="X60" s="13">
        <f t="shared" si="7"/>
        <v>0</v>
      </c>
      <c r="Y60" s="13">
        <f t="shared" si="7"/>
        <v>0</v>
      </c>
      <c r="Z60" s="14">
        <f t="shared" si="7"/>
        <v>88.00650665294081</v>
      </c>
    </row>
    <row r="61" spans="1:26" ht="12.75">
      <c r="A61" s="39" t="s">
        <v>103</v>
      </c>
      <c r="B61" s="12">
        <f t="shared" si="7"/>
        <v>99.21226761663402</v>
      </c>
      <c r="C61" s="12">
        <f t="shared" si="7"/>
        <v>0</v>
      </c>
      <c r="D61" s="3">
        <f t="shared" si="7"/>
        <v>88.00000157729487</v>
      </c>
      <c r="E61" s="13">
        <f t="shared" si="7"/>
        <v>88.00000157729487</v>
      </c>
      <c r="F61" s="13">
        <f t="shared" si="7"/>
        <v>81.7342732561108</v>
      </c>
      <c r="G61" s="13">
        <f t="shared" si="7"/>
        <v>75.30127499258262</v>
      </c>
      <c r="H61" s="13">
        <f t="shared" si="7"/>
        <v>107.31833275723844</v>
      </c>
      <c r="I61" s="13">
        <f t="shared" si="7"/>
        <v>87.47659553301389</v>
      </c>
      <c r="J61" s="13">
        <f t="shared" si="7"/>
        <v>124.11404405051307</v>
      </c>
      <c r="K61" s="13">
        <f t="shared" si="7"/>
        <v>94.51115818629762</v>
      </c>
      <c r="L61" s="13">
        <f t="shared" si="7"/>
        <v>79.06626103440735</v>
      </c>
      <c r="M61" s="13">
        <f t="shared" si="7"/>
        <v>98.20870013874888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92.28882383538937</v>
      </c>
      <c r="W61" s="13">
        <f t="shared" si="7"/>
        <v>103.44827755042354</v>
      </c>
      <c r="X61" s="13">
        <f t="shared" si="7"/>
        <v>0</v>
      </c>
      <c r="Y61" s="13">
        <f t="shared" si="7"/>
        <v>0</v>
      </c>
      <c r="Z61" s="14">
        <f t="shared" si="7"/>
        <v>88.00000157729487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89.88356444526539</v>
      </c>
      <c r="E64" s="13">
        <f t="shared" si="7"/>
        <v>89.88356444526539</v>
      </c>
      <c r="F64" s="13">
        <f t="shared" si="7"/>
        <v>73.4403467355468</v>
      </c>
      <c r="G64" s="13">
        <f t="shared" si="7"/>
        <v>81.84094140343062</v>
      </c>
      <c r="H64" s="13">
        <f t="shared" si="7"/>
        <v>83.0590631843798</v>
      </c>
      <c r="I64" s="13">
        <f t="shared" si="7"/>
        <v>79.45337249706887</v>
      </c>
      <c r="J64" s="13">
        <f t="shared" si="7"/>
        <v>100.8913280333023</v>
      </c>
      <c r="K64" s="13">
        <f t="shared" si="7"/>
        <v>80.1666999401078</v>
      </c>
      <c r="L64" s="13">
        <f t="shared" si="7"/>
        <v>75.58647013116232</v>
      </c>
      <c r="M64" s="13">
        <f t="shared" si="7"/>
        <v>85.48663529191658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82.47835664013535</v>
      </c>
      <c r="W64" s="13">
        <f t="shared" si="7"/>
        <v>90.00000982185448</v>
      </c>
      <c r="X64" s="13">
        <f t="shared" si="7"/>
        <v>0</v>
      </c>
      <c r="Y64" s="13">
        <f t="shared" si="7"/>
        <v>0</v>
      </c>
      <c r="Z64" s="14">
        <f t="shared" si="7"/>
        <v>89.88356444526539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>
        <v>246973620</v>
      </c>
      <c r="C67" s="24"/>
      <c r="D67" s="25">
        <v>289219694</v>
      </c>
      <c r="E67" s="26">
        <v>289219694</v>
      </c>
      <c r="F67" s="26">
        <v>23696545</v>
      </c>
      <c r="G67" s="26">
        <v>23890452</v>
      </c>
      <c r="H67" s="26">
        <v>23669864</v>
      </c>
      <c r="I67" s="26">
        <v>71256861</v>
      </c>
      <c r="J67" s="26">
        <v>21932401</v>
      </c>
      <c r="K67" s="26">
        <v>23290261</v>
      </c>
      <c r="L67" s="26">
        <v>22670584</v>
      </c>
      <c r="M67" s="26">
        <v>67893246</v>
      </c>
      <c r="N67" s="26"/>
      <c r="O67" s="26"/>
      <c r="P67" s="26"/>
      <c r="Q67" s="26"/>
      <c r="R67" s="26"/>
      <c r="S67" s="26"/>
      <c r="T67" s="26"/>
      <c r="U67" s="26"/>
      <c r="V67" s="26">
        <v>139150107</v>
      </c>
      <c r="W67" s="26">
        <v>147745700</v>
      </c>
      <c r="X67" s="26"/>
      <c r="Y67" s="25"/>
      <c r="Z67" s="27">
        <v>289219694</v>
      </c>
    </row>
    <row r="68" spans="1:26" ht="12.75" hidden="1">
      <c r="A68" s="37" t="s">
        <v>31</v>
      </c>
      <c r="B68" s="19">
        <v>176699783</v>
      </c>
      <c r="C68" s="19"/>
      <c r="D68" s="20">
        <v>199345529</v>
      </c>
      <c r="E68" s="21">
        <v>199345529</v>
      </c>
      <c r="F68" s="21">
        <v>15758088</v>
      </c>
      <c r="G68" s="21">
        <v>15258117</v>
      </c>
      <c r="H68" s="21">
        <v>16018762</v>
      </c>
      <c r="I68" s="21">
        <v>47034967</v>
      </c>
      <c r="J68" s="21">
        <v>15820630</v>
      </c>
      <c r="K68" s="21">
        <v>16179028</v>
      </c>
      <c r="L68" s="21">
        <v>15859679</v>
      </c>
      <c r="M68" s="21">
        <v>47859337</v>
      </c>
      <c r="N68" s="21"/>
      <c r="O68" s="21"/>
      <c r="P68" s="21"/>
      <c r="Q68" s="21"/>
      <c r="R68" s="21"/>
      <c r="S68" s="21"/>
      <c r="T68" s="21"/>
      <c r="U68" s="21"/>
      <c r="V68" s="21">
        <v>94894304</v>
      </c>
      <c r="W68" s="21">
        <v>107928295</v>
      </c>
      <c r="X68" s="21"/>
      <c r="Y68" s="20"/>
      <c r="Z68" s="23">
        <v>199345529</v>
      </c>
    </row>
    <row r="69" spans="1:26" ht="12.75" hidden="1">
      <c r="A69" s="38" t="s">
        <v>32</v>
      </c>
      <c r="B69" s="19">
        <v>70273837</v>
      </c>
      <c r="C69" s="19"/>
      <c r="D69" s="20">
        <v>89874165</v>
      </c>
      <c r="E69" s="21">
        <v>89874165</v>
      </c>
      <c r="F69" s="21">
        <v>7938457</v>
      </c>
      <c r="G69" s="21">
        <v>8632335</v>
      </c>
      <c r="H69" s="21">
        <v>7651102</v>
      </c>
      <c r="I69" s="21">
        <v>24221894</v>
      </c>
      <c r="J69" s="21">
        <v>6111771</v>
      </c>
      <c r="K69" s="21">
        <v>7111233</v>
      </c>
      <c r="L69" s="21">
        <v>6810905</v>
      </c>
      <c r="M69" s="21">
        <v>20033909</v>
      </c>
      <c r="N69" s="21"/>
      <c r="O69" s="21"/>
      <c r="P69" s="21"/>
      <c r="Q69" s="21"/>
      <c r="R69" s="21"/>
      <c r="S69" s="21"/>
      <c r="T69" s="21"/>
      <c r="U69" s="21"/>
      <c r="V69" s="21">
        <v>44255803</v>
      </c>
      <c r="W69" s="21">
        <v>39817405</v>
      </c>
      <c r="X69" s="21"/>
      <c r="Y69" s="20"/>
      <c r="Z69" s="23">
        <v>89874165</v>
      </c>
    </row>
    <row r="70" spans="1:26" ht="12.75" hidden="1">
      <c r="A70" s="39" t="s">
        <v>103</v>
      </c>
      <c r="B70" s="19">
        <v>63556991</v>
      </c>
      <c r="C70" s="19"/>
      <c r="D70" s="20">
        <v>83687586</v>
      </c>
      <c r="E70" s="21">
        <v>83687586</v>
      </c>
      <c r="F70" s="21">
        <v>7344575</v>
      </c>
      <c r="G70" s="21">
        <v>8035184</v>
      </c>
      <c r="H70" s="21">
        <v>7056129</v>
      </c>
      <c r="I70" s="21">
        <v>22435888</v>
      </c>
      <c r="J70" s="21">
        <v>5517938</v>
      </c>
      <c r="K70" s="21">
        <v>6510153</v>
      </c>
      <c r="L70" s="21">
        <v>6209894</v>
      </c>
      <c r="M70" s="21">
        <v>18237985</v>
      </c>
      <c r="N70" s="21"/>
      <c r="O70" s="21"/>
      <c r="P70" s="21"/>
      <c r="Q70" s="21"/>
      <c r="R70" s="21"/>
      <c r="S70" s="21"/>
      <c r="T70" s="21"/>
      <c r="U70" s="21"/>
      <c r="V70" s="21">
        <v>40673873</v>
      </c>
      <c r="W70" s="21">
        <v>36762992</v>
      </c>
      <c r="X70" s="21"/>
      <c r="Y70" s="20"/>
      <c r="Z70" s="23">
        <v>83687586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6716846</v>
      </c>
      <c r="C73" s="19"/>
      <c r="D73" s="20">
        <v>6063440</v>
      </c>
      <c r="E73" s="21">
        <v>6063440</v>
      </c>
      <c r="F73" s="21">
        <v>593882</v>
      </c>
      <c r="G73" s="21">
        <v>597151</v>
      </c>
      <c r="H73" s="21">
        <v>594973</v>
      </c>
      <c r="I73" s="21">
        <v>1786006</v>
      </c>
      <c r="J73" s="21">
        <v>593833</v>
      </c>
      <c r="K73" s="21">
        <v>601080</v>
      </c>
      <c r="L73" s="21">
        <v>601011</v>
      </c>
      <c r="M73" s="21">
        <v>1795924</v>
      </c>
      <c r="N73" s="21"/>
      <c r="O73" s="21"/>
      <c r="P73" s="21"/>
      <c r="Q73" s="21"/>
      <c r="R73" s="21"/>
      <c r="S73" s="21"/>
      <c r="T73" s="21"/>
      <c r="U73" s="21"/>
      <c r="V73" s="21">
        <v>3581930</v>
      </c>
      <c r="W73" s="21">
        <v>3054413</v>
      </c>
      <c r="X73" s="21"/>
      <c r="Y73" s="20"/>
      <c r="Z73" s="23">
        <v>6063440</v>
      </c>
    </row>
    <row r="74" spans="1:26" ht="12.75" hidden="1">
      <c r="A74" s="39" t="s">
        <v>107</v>
      </c>
      <c r="B74" s="19"/>
      <c r="C74" s="19"/>
      <c r="D74" s="20">
        <v>123139</v>
      </c>
      <c r="E74" s="21">
        <v>123139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>
        <v>123139</v>
      </c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288</v>
      </c>
      <c r="B76" s="32">
        <v>246472962</v>
      </c>
      <c r="C76" s="32"/>
      <c r="D76" s="33">
        <v>254519181</v>
      </c>
      <c r="E76" s="34">
        <v>254519181</v>
      </c>
      <c r="F76" s="34">
        <v>18827879</v>
      </c>
      <c r="G76" s="34">
        <v>24993422</v>
      </c>
      <c r="H76" s="34">
        <v>25480372</v>
      </c>
      <c r="I76" s="34">
        <v>69301673</v>
      </c>
      <c r="J76" s="34">
        <v>26689834</v>
      </c>
      <c r="K76" s="34">
        <v>21872067</v>
      </c>
      <c r="L76" s="34">
        <v>20351875</v>
      </c>
      <c r="M76" s="34">
        <v>68913776</v>
      </c>
      <c r="N76" s="34"/>
      <c r="O76" s="34"/>
      <c r="P76" s="34"/>
      <c r="Q76" s="34"/>
      <c r="R76" s="34"/>
      <c r="S76" s="34"/>
      <c r="T76" s="34"/>
      <c r="U76" s="34"/>
      <c r="V76" s="34">
        <v>138215449</v>
      </c>
      <c r="W76" s="34">
        <v>128915120</v>
      </c>
      <c r="X76" s="34"/>
      <c r="Y76" s="33"/>
      <c r="Z76" s="35">
        <v>254519181</v>
      </c>
    </row>
    <row r="77" spans="1:26" ht="12.75" hidden="1">
      <c r="A77" s="37" t="s">
        <v>31</v>
      </c>
      <c r="B77" s="19">
        <v>176699784</v>
      </c>
      <c r="C77" s="19"/>
      <c r="D77" s="20">
        <v>175424068</v>
      </c>
      <c r="E77" s="21">
        <v>175424068</v>
      </c>
      <c r="F77" s="21">
        <v>12388695</v>
      </c>
      <c r="G77" s="21">
        <v>18454112</v>
      </c>
      <c r="H77" s="21">
        <v>17413673</v>
      </c>
      <c r="I77" s="21">
        <v>48256480</v>
      </c>
      <c r="J77" s="21">
        <v>19242172</v>
      </c>
      <c r="K77" s="21">
        <v>15237380</v>
      </c>
      <c r="L77" s="21">
        <v>14987661</v>
      </c>
      <c r="M77" s="21">
        <v>49467213</v>
      </c>
      <c r="N77" s="21"/>
      <c r="O77" s="21"/>
      <c r="P77" s="21"/>
      <c r="Q77" s="21"/>
      <c r="R77" s="21"/>
      <c r="S77" s="21"/>
      <c r="T77" s="21"/>
      <c r="U77" s="21"/>
      <c r="V77" s="21">
        <v>97723693</v>
      </c>
      <c r="W77" s="21">
        <v>88135466</v>
      </c>
      <c r="X77" s="21"/>
      <c r="Y77" s="20"/>
      <c r="Z77" s="23">
        <v>175424068</v>
      </c>
    </row>
    <row r="78" spans="1:26" ht="12.75" hidden="1">
      <c r="A78" s="38" t="s">
        <v>32</v>
      </c>
      <c r="B78" s="19">
        <v>69773178</v>
      </c>
      <c r="C78" s="19"/>
      <c r="D78" s="20">
        <v>79095113</v>
      </c>
      <c r="E78" s="21">
        <v>79095113</v>
      </c>
      <c r="F78" s="21">
        <v>6439184</v>
      </c>
      <c r="G78" s="21">
        <v>6539310</v>
      </c>
      <c r="H78" s="21">
        <v>8066699</v>
      </c>
      <c r="I78" s="21">
        <v>21045193</v>
      </c>
      <c r="J78" s="21">
        <v>7447662</v>
      </c>
      <c r="K78" s="21">
        <v>6634687</v>
      </c>
      <c r="L78" s="21">
        <v>5364214</v>
      </c>
      <c r="M78" s="21">
        <v>19446563</v>
      </c>
      <c r="N78" s="21"/>
      <c r="O78" s="21"/>
      <c r="P78" s="21"/>
      <c r="Q78" s="21"/>
      <c r="R78" s="21"/>
      <c r="S78" s="21"/>
      <c r="T78" s="21"/>
      <c r="U78" s="21"/>
      <c r="V78" s="21">
        <v>40491756</v>
      </c>
      <c r="W78" s="21">
        <v>40779654</v>
      </c>
      <c r="X78" s="21"/>
      <c r="Y78" s="20"/>
      <c r="Z78" s="23">
        <v>79095113</v>
      </c>
    </row>
    <row r="79" spans="1:26" ht="12.75" hidden="1">
      <c r="A79" s="39" t="s">
        <v>103</v>
      </c>
      <c r="B79" s="19">
        <v>63056332</v>
      </c>
      <c r="C79" s="19"/>
      <c r="D79" s="20">
        <v>73645077</v>
      </c>
      <c r="E79" s="21">
        <v>73645077</v>
      </c>
      <c r="F79" s="21">
        <v>6003035</v>
      </c>
      <c r="G79" s="21">
        <v>6050596</v>
      </c>
      <c r="H79" s="21">
        <v>7572520</v>
      </c>
      <c r="I79" s="21">
        <v>19626151</v>
      </c>
      <c r="J79" s="21">
        <v>6848536</v>
      </c>
      <c r="K79" s="21">
        <v>6152821</v>
      </c>
      <c r="L79" s="21">
        <v>4909931</v>
      </c>
      <c r="M79" s="21">
        <v>17911288</v>
      </c>
      <c r="N79" s="21"/>
      <c r="O79" s="21"/>
      <c r="P79" s="21"/>
      <c r="Q79" s="21"/>
      <c r="R79" s="21"/>
      <c r="S79" s="21"/>
      <c r="T79" s="21"/>
      <c r="U79" s="21"/>
      <c r="V79" s="21">
        <v>37537439</v>
      </c>
      <c r="W79" s="21">
        <v>38030682</v>
      </c>
      <c r="X79" s="21"/>
      <c r="Y79" s="20"/>
      <c r="Z79" s="23">
        <v>73645077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6716846</v>
      </c>
      <c r="C82" s="19"/>
      <c r="D82" s="20">
        <v>5450036</v>
      </c>
      <c r="E82" s="21">
        <v>5450036</v>
      </c>
      <c r="F82" s="21">
        <v>436149</v>
      </c>
      <c r="G82" s="21">
        <v>488714</v>
      </c>
      <c r="H82" s="21">
        <v>494179</v>
      </c>
      <c r="I82" s="21">
        <v>1419042</v>
      </c>
      <c r="J82" s="21">
        <v>599126</v>
      </c>
      <c r="K82" s="21">
        <v>481866</v>
      </c>
      <c r="L82" s="21">
        <v>454283</v>
      </c>
      <c r="M82" s="21">
        <v>1535275</v>
      </c>
      <c r="N82" s="21"/>
      <c r="O82" s="21"/>
      <c r="P82" s="21"/>
      <c r="Q82" s="21"/>
      <c r="R82" s="21"/>
      <c r="S82" s="21"/>
      <c r="T82" s="21"/>
      <c r="U82" s="21"/>
      <c r="V82" s="21">
        <v>2954317</v>
      </c>
      <c r="W82" s="21">
        <v>2748972</v>
      </c>
      <c r="X82" s="21"/>
      <c r="Y82" s="20"/>
      <c r="Z82" s="23">
        <v>5450036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10206434</v>
      </c>
      <c r="F5" s="358">
        <f t="shared" si="0"/>
        <v>10206434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5103217</v>
      </c>
      <c r="Y5" s="358">
        <f t="shared" si="0"/>
        <v>-5103217</v>
      </c>
      <c r="Z5" s="359">
        <f>+IF(X5&lt;&gt;0,+(Y5/X5)*100,0)</f>
        <v>-100</v>
      </c>
      <c r="AA5" s="360">
        <f>+AA6+AA8+AA11+AA13+AA15</f>
        <v>10206434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7298040</v>
      </c>
      <c r="F6" s="59">
        <f t="shared" si="1"/>
        <v>7298040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3649020</v>
      </c>
      <c r="Y6" s="59">
        <f t="shared" si="1"/>
        <v>-3649020</v>
      </c>
      <c r="Z6" s="61">
        <f>+IF(X6&lt;&gt;0,+(Y6/X6)*100,0)</f>
        <v>-100</v>
      </c>
      <c r="AA6" s="62">
        <f t="shared" si="1"/>
        <v>7298040</v>
      </c>
    </row>
    <row r="7" spans="1:27" ht="12.75">
      <c r="A7" s="291" t="s">
        <v>230</v>
      </c>
      <c r="B7" s="142"/>
      <c r="C7" s="60"/>
      <c r="D7" s="340"/>
      <c r="E7" s="60">
        <v>7298040</v>
      </c>
      <c r="F7" s="59">
        <v>7298040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3649020</v>
      </c>
      <c r="Y7" s="59">
        <v>-3649020</v>
      </c>
      <c r="Z7" s="61">
        <v>-100</v>
      </c>
      <c r="AA7" s="62">
        <v>7298040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2908394</v>
      </c>
      <c r="F8" s="59">
        <f t="shared" si="2"/>
        <v>2908394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1454197</v>
      </c>
      <c r="Y8" s="59">
        <f t="shared" si="2"/>
        <v>-1454197</v>
      </c>
      <c r="Z8" s="61">
        <f>+IF(X8&lt;&gt;0,+(Y8/X8)*100,0)</f>
        <v>-100</v>
      </c>
      <c r="AA8" s="62">
        <f>SUM(AA9:AA10)</f>
        <v>2908394</v>
      </c>
    </row>
    <row r="9" spans="1:27" ht="12.75">
      <c r="A9" s="291" t="s">
        <v>231</v>
      </c>
      <c r="B9" s="142"/>
      <c r="C9" s="60"/>
      <c r="D9" s="340"/>
      <c r="E9" s="60">
        <v>2908394</v>
      </c>
      <c r="F9" s="59">
        <v>2908394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1454197</v>
      </c>
      <c r="Y9" s="59">
        <v>-1454197</v>
      </c>
      <c r="Z9" s="61">
        <v>-100</v>
      </c>
      <c r="AA9" s="62">
        <v>2908394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1002753</v>
      </c>
      <c r="F22" s="345">
        <f t="shared" si="6"/>
        <v>1002753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501377</v>
      </c>
      <c r="Y22" s="345">
        <f t="shared" si="6"/>
        <v>-501377</v>
      </c>
      <c r="Z22" s="336">
        <f>+IF(X22&lt;&gt;0,+(Y22/X22)*100,0)</f>
        <v>-100</v>
      </c>
      <c r="AA22" s="350">
        <f>SUM(AA23:AA32)</f>
        <v>1002753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>
        <v>1002753</v>
      </c>
      <c r="F25" s="59">
        <v>1002753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501377</v>
      </c>
      <c r="Y25" s="59">
        <v>-501377</v>
      </c>
      <c r="Z25" s="61">
        <v>-100</v>
      </c>
      <c r="AA25" s="62">
        <v>1002753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7827257</v>
      </c>
      <c r="F40" s="345">
        <f t="shared" si="9"/>
        <v>7827257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3913629</v>
      </c>
      <c r="Y40" s="345">
        <f t="shared" si="9"/>
        <v>-3913629</v>
      </c>
      <c r="Z40" s="336">
        <f>+IF(X40&lt;&gt;0,+(Y40/X40)*100,0)</f>
        <v>-100</v>
      </c>
      <c r="AA40" s="350">
        <f>SUM(AA41:AA49)</f>
        <v>7827257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7827257</v>
      </c>
      <c r="F49" s="53">
        <v>7827257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3913629</v>
      </c>
      <c r="Y49" s="53">
        <v>-3913629</v>
      </c>
      <c r="Z49" s="94">
        <v>-100</v>
      </c>
      <c r="AA49" s="95">
        <v>7827257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19036444</v>
      </c>
      <c r="F60" s="264">
        <f t="shared" si="14"/>
        <v>19036444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9518223</v>
      </c>
      <c r="Y60" s="264">
        <f t="shared" si="14"/>
        <v>-9518223</v>
      </c>
      <c r="Z60" s="337">
        <f>+IF(X60&lt;&gt;0,+(Y60/X60)*100,0)</f>
        <v>-100</v>
      </c>
      <c r="AA60" s="232">
        <f>+AA57+AA54+AA51+AA40+AA37+AA34+AA22+AA5</f>
        <v>19036444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229681879</v>
      </c>
      <c r="D5" s="153">
        <f>SUM(D6:D8)</f>
        <v>0</v>
      </c>
      <c r="E5" s="154">
        <f t="shared" si="0"/>
        <v>261216721</v>
      </c>
      <c r="F5" s="100">
        <f t="shared" si="0"/>
        <v>261216721</v>
      </c>
      <c r="G5" s="100">
        <f t="shared" si="0"/>
        <v>33113464</v>
      </c>
      <c r="H5" s="100">
        <f t="shared" si="0"/>
        <v>18677698</v>
      </c>
      <c r="I5" s="100">
        <f t="shared" si="0"/>
        <v>17197644</v>
      </c>
      <c r="J5" s="100">
        <f t="shared" si="0"/>
        <v>68988806</v>
      </c>
      <c r="K5" s="100">
        <f t="shared" si="0"/>
        <v>16705963</v>
      </c>
      <c r="L5" s="100">
        <f t="shared" si="0"/>
        <v>17174317</v>
      </c>
      <c r="M5" s="100">
        <f t="shared" si="0"/>
        <v>32472964</v>
      </c>
      <c r="N5" s="100">
        <f t="shared" si="0"/>
        <v>66353244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135342050</v>
      </c>
      <c r="X5" s="100">
        <f t="shared" si="0"/>
        <v>144363044</v>
      </c>
      <c r="Y5" s="100">
        <f t="shared" si="0"/>
        <v>-9020994</v>
      </c>
      <c r="Z5" s="137">
        <f>+IF(X5&lt;&gt;0,+(Y5/X5)*100,0)</f>
        <v>-6.24882501092177</v>
      </c>
      <c r="AA5" s="153">
        <f>SUM(AA6:AA8)</f>
        <v>261216721</v>
      </c>
    </row>
    <row r="6" spans="1:27" ht="12.75">
      <c r="A6" s="138" t="s">
        <v>75</v>
      </c>
      <c r="B6" s="136"/>
      <c r="C6" s="155">
        <v>38987994</v>
      </c>
      <c r="D6" s="155"/>
      <c r="E6" s="156">
        <v>46146350</v>
      </c>
      <c r="F6" s="60">
        <v>46146350</v>
      </c>
      <c r="G6" s="60">
        <v>16434364</v>
      </c>
      <c r="H6" s="60">
        <v>2465155</v>
      </c>
      <c r="I6" s="60"/>
      <c r="J6" s="60">
        <v>18899519</v>
      </c>
      <c r="K6" s="60"/>
      <c r="L6" s="60"/>
      <c r="M6" s="60">
        <v>15041250</v>
      </c>
      <c r="N6" s="60">
        <v>15041250</v>
      </c>
      <c r="O6" s="60"/>
      <c r="P6" s="60"/>
      <c r="Q6" s="60"/>
      <c r="R6" s="60"/>
      <c r="S6" s="60"/>
      <c r="T6" s="60"/>
      <c r="U6" s="60"/>
      <c r="V6" s="60"/>
      <c r="W6" s="60">
        <v>33940769</v>
      </c>
      <c r="X6" s="60">
        <v>140980462</v>
      </c>
      <c r="Y6" s="60">
        <v>-107039693</v>
      </c>
      <c r="Z6" s="140">
        <v>-75.93</v>
      </c>
      <c r="AA6" s="155">
        <v>46146350</v>
      </c>
    </row>
    <row r="7" spans="1:27" ht="12.75">
      <c r="A7" s="138" t="s">
        <v>76</v>
      </c>
      <c r="B7" s="136"/>
      <c r="C7" s="157">
        <v>189866542</v>
      </c>
      <c r="D7" s="157"/>
      <c r="E7" s="158">
        <v>214040406</v>
      </c>
      <c r="F7" s="159">
        <v>214040406</v>
      </c>
      <c r="G7" s="159">
        <v>16612163</v>
      </c>
      <c r="H7" s="159">
        <v>16146848</v>
      </c>
      <c r="I7" s="159">
        <v>17129279</v>
      </c>
      <c r="J7" s="159">
        <v>49888290</v>
      </c>
      <c r="K7" s="159">
        <v>16643556</v>
      </c>
      <c r="L7" s="159">
        <v>17009531</v>
      </c>
      <c r="M7" s="159">
        <v>17370768</v>
      </c>
      <c r="N7" s="159">
        <v>51023855</v>
      </c>
      <c r="O7" s="159"/>
      <c r="P7" s="159"/>
      <c r="Q7" s="159"/>
      <c r="R7" s="159"/>
      <c r="S7" s="159"/>
      <c r="T7" s="159"/>
      <c r="U7" s="159"/>
      <c r="V7" s="159"/>
      <c r="W7" s="159">
        <v>100912145</v>
      </c>
      <c r="X7" s="159">
        <v>3382582</v>
      </c>
      <c r="Y7" s="159">
        <v>97529563</v>
      </c>
      <c r="Z7" s="141">
        <v>2883.29</v>
      </c>
      <c r="AA7" s="157">
        <v>214040406</v>
      </c>
    </row>
    <row r="8" spans="1:27" ht="12.75">
      <c r="A8" s="138" t="s">
        <v>77</v>
      </c>
      <c r="B8" s="136"/>
      <c r="C8" s="155">
        <v>827343</v>
      </c>
      <c r="D8" s="155"/>
      <c r="E8" s="156">
        <v>1029965</v>
      </c>
      <c r="F8" s="60">
        <v>1029965</v>
      </c>
      <c r="G8" s="60">
        <v>66937</v>
      </c>
      <c r="H8" s="60">
        <v>65695</v>
      </c>
      <c r="I8" s="60">
        <v>68365</v>
      </c>
      <c r="J8" s="60">
        <v>200997</v>
      </c>
      <c r="K8" s="60">
        <v>62407</v>
      </c>
      <c r="L8" s="60">
        <v>164786</v>
      </c>
      <c r="M8" s="60">
        <v>60946</v>
      </c>
      <c r="N8" s="60">
        <v>288139</v>
      </c>
      <c r="O8" s="60"/>
      <c r="P8" s="60"/>
      <c r="Q8" s="60"/>
      <c r="R8" s="60"/>
      <c r="S8" s="60"/>
      <c r="T8" s="60"/>
      <c r="U8" s="60"/>
      <c r="V8" s="60"/>
      <c r="W8" s="60">
        <v>489136</v>
      </c>
      <c r="X8" s="60"/>
      <c r="Y8" s="60">
        <v>489136</v>
      </c>
      <c r="Z8" s="140">
        <v>0</v>
      </c>
      <c r="AA8" s="155">
        <v>1029965</v>
      </c>
    </row>
    <row r="9" spans="1:27" ht="12.75">
      <c r="A9" s="135" t="s">
        <v>78</v>
      </c>
      <c r="B9" s="136"/>
      <c r="C9" s="153">
        <f aca="true" t="shared" si="1" ref="C9:Y9">SUM(C10:C14)</f>
        <v>9612692</v>
      </c>
      <c r="D9" s="153">
        <f>SUM(D10:D14)</f>
        <v>0</v>
      </c>
      <c r="E9" s="154">
        <f t="shared" si="1"/>
        <v>12129678</v>
      </c>
      <c r="F9" s="100">
        <f t="shared" si="1"/>
        <v>12129678</v>
      </c>
      <c r="G9" s="100">
        <f t="shared" si="1"/>
        <v>282328</v>
      </c>
      <c r="H9" s="100">
        <f t="shared" si="1"/>
        <v>329355</v>
      </c>
      <c r="I9" s="100">
        <f t="shared" si="1"/>
        <v>266175</v>
      </c>
      <c r="J9" s="100">
        <f t="shared" si="1"/>
        <v>877858</v>
      </c>
      <c r="K9" s="100">
        <f t="shared" si="1"/>
        <v>407010</v>
      </c>
      <c r="L9" s="100">
        <f t="shared" si="1"/>
        <v>400577</v>
      </c>
      <c r="M9" s="100">
        <f t="shared" si="1"/>
        <v>1772218</v>
      </c>
      <c r="N9" s="100">
        <f t="shared" si="1"/>
        <v>2579805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3457663</v>
      </c>
      <c r="X9" s="100">
        <f t="shared" si="1"/>
        <v>1660083</v>
      </c>
      <c r="Y9" s="100">
        <f t="shared" si="1"/>
        <v>1797580</v>
      </c>
      <c r="Z9" s="137">
        <f>+IF(X9&lt;&gt;0,+(Y9/X9)*100,0)</f>
        <v>108.2825376803449</v>
      </c>
      <c r="AA9" s="153">
        <f>SUM(AA10:AA14)</f>
        <v>12129678</v>
      </c>
    </row>
    <row r="10" spans="1:27" ht="12.75">
      <c r="A10" s="138" t="s">
        <v>79</v>
      </c>
      <c r="B10" s="136"/>
      <c r="C10" s="155">
        <v>3548490</v>
      </c>
      <c r="D10" s="155"/>
      <c r="E10" s="156">
        <v>3830321</v>
      </c>
      <c r="F10" s="60">
        <v>3830321</v>
      </c>
      <c r="G10" s="60">
        <v>33903</v>
      </c>
      <c r="H10" s="60">
        <v>26660</v>
      </c>
      <c r="I10" s="60">
        <v>23289</v>
      </c>
      <c r="J10" s="60">
        <v>83852</v>
      </c>
      <c r="K10" s="60">
        <v>42129</v>
      </c>
      <c r="L10" s="60">
        <v>36059</v>
      </c>
      <c r="M10" s="60">
        <v>1511470</v>
      </c>
      <c r="N10" s="60">
        <v>1589658</v>
      </c>
      <c r="O10" s="60"/>
      <c r="P10" s="60"/>
      <c r="Q10" s="60"/>
      <c r="R10" s="60"/>
      <c r="S10" s="60"/>
      <c r="T10" s="60"/>
      <c r="U10" s="60"/>
      <c r="V10" s="60"/>
      <c r="W10" s="60">
        <v>1673510</v>
      </c>
      <c r="X10" s="60">
        <v>1654413</v>
      </c>
      <c r="Y10" s="60">
        <v>19097</v>
      </c>
      <c r="Z10" s="140">
        <v>1.15</v>
      </c>
      <c r="AA10" s="155">
        <v>3830321</v>
      </c>
    </row>
    <row r="11" spans="1:27" ht="12.75">
      <c r="A11" s="138" t="s">
        <v>80</v>
      </c>
      <c r="B11" s="136"/>
      <c r="C11" s="155">
        <v>916</v>
      </c>
      <c r="D11" s="155"/>
      <c r="E11" s="156">
        <v>5932</v>
      </c>
      <c r="F11" s="60">
        <v>5932</v>
      </c>
      <c r="G11" s="60"/>
      <c r="H11" s="60"/>
      <c r="I11" s="60"/>
      <c r="J11" s="60"/>
      <c r="K11" s="60">
        <v>167</v>
      </c>
      <c r="L11" s="60">
        <v>295</v>
      </c>
      <c r="M11" s="60"/>
      <c r="N11" s="60">
        <v>462</v>
      </c>
      <c r="O11" s="60"/>
      <c r="P11" s="60"/>
      <c r="Q11" s="60"/>
      <c r="R11" s="60"/>
      <c r="S11" s="60"/>
      <c r="T11" s="60"/>
      <c r="U11" s="60"/>
      <c r="V11" s="60"/>
      <c r="W11" s="60">
        <v>462</v>
      </c>
      <c r="X11" s="60">
        <v>5670</v>
      </c>
      <c r="Y11" s="60">
        <v>-5208</v>
      </c>
      <c r="Z11" s="140">
        <v>-91.85</v>
      </c>
      <c r="AA11" s="155">
        <v>5932</v>
      </c>
    </row>
    <row r="12" spans="1:27" ht="12.75">
      <c r="A12" s="138" t="s">
        <v>81</v>
      </c>
      <c r="B12" s="136"/>
      <c r="C12" s="155">
        <v>6063286</v>
      </c>
      <c r="D12" s="155"/>
      <c r="E12" s="156">
        <v>8293425</v>
      </c>
      <c r="F12" s="60">
        <v>8293425</v>
      </c>
      <c r="G12" s="60">
        <v>248425</v>
      </c>
      <c r="H12" s="60">
        <v>302695</v>
      </c>
      <c r="I12" s="60">
        <v>242886</v>
      </c>
      <c r="J12" s="60">
        <v>794006</v>
      </c>
      <c r="K12" s="60">
        <v>364714</v>
      </c>
      <c r="L12" s="60">
        <v>364223</v>
      </c>
      <c r="M12" s="60">
        <v>260748</v>
      </c>
      <c r="N12" s="60">
        <v>989685</v>
      </c>
      <c r="O12" s="60"/>
      <c r="P12" s="60"/>
      <c r="Q12" s="60"/>
      <c r="R12" s="60"/>
      <c r="S12" s="60"/>
      <c r="T12" s="60"/>
      <c r="U12" s="60"/>
      <c r="V12" s="60"/>
      <c r="W12" s="60">
        <v>1783691</v>
      </c>
      <c r="X12" s="60"/>
      <c r="Y12" s="60">
        <v>1783691</v>
      </c>
      <c r="Z12" s="140">
        <v>0</v>
      </c>
      <c r="AA12" s="155">
        <v>8293425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38051905</v>
      </c>
      <c r="D15" s="153">
        <f>SUM(D16:D18)</f>
        <v>0</v>
      </c>
      <c r="E15" s="154">
        <f t="shared" si="2"/>
        <v>32893851</v>
      </c>
      <c r="F15" s="100">
        <f t="shared" si="2"/>
        <v>32893851</v>
      </c>
      <c r="G15" s="100">
        <f t="shared" si="2"/>
        <v>365430</v>
      </c>
      <c r="H15" s="100">
        <f t="shared" si="2"/>
        <v>124471</v>
      </c>
      <c r="I15" s="100">
        <f t="shared" si="2"/>
        <v>6513768</v>
      </c>
      <c r="J15" s="100">
        <f t="shared" si="2"/>
        <v>7003669</v>
      </c>
      <c r="K15" s="100">
        <f t="shared" si="2"/>
        <v>230545</v>
      </c>
      <c r="L15" s="100">
        <f t="shared" si="2"/>
        <v>145665</v>
      </c>
      <c r="M15" s="100">
        <f t="shared" si="2"/>
        <v>15152668</v>
      </c>
      <c r="N15" s="100">
        <f t="shared" si="2"/>
        <v>15528878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22532547</v>
      </c>
      <c r="X15" s="100">
        <f t="shared" si="2"/>
        <v>4513014</v>
      </c>
      <c r="Y15" s="100">
        <f t="shared" si="2"/>
        <v>18019533</v>
      </c>
      <c r="Z15" s="137">
        <f>+IF(X15&lt;&gt;0,+(Y15/X15)*100,0)</f>
        <v>399.27935078419875</v>
      </c>
      <c r="AA15" s="153">
        <f>SUM(AA16:AA18)</f>
        <v>32893851</v>
      </c>
    </row>
    <row r="16" spans="1:27" ht="12.75">
      <c r="A16" s="138" t="s">
        <v>85</v>
      </c>
      <c r="B16" s="136"/>
      <c r="C16" s="155">
        <v>13672905</v>
      </c>
      <c r="D16" s="155"/>
      <c r="E16" s="156">
        <v>4247851</v>
      </c>
      <c r="F16" s="60">
        <v>4247851</v>
      </c>
      <c r="G16" s="60">
        <v>365430</v>
      </c>
      <c r="H16" s="60">
        <v>124471</v>
      </c>
      <c r="I16" s="60">
        <v>99181</v>
      </c>
      <c r="J16" s="60">
        <v>589082</v>
      </c>
      <c r="K16" s="60">
        <v>230545</v>
      </c>
      <c r="L16" s="60">
        <v>145665</v>
      </c>
      <c r="M16" s="60">
        <v>257075</v>
      </c>
      <c r="N16" s="60">
        <v>633285</v>
      </c>
      <c r="O16" s="60"/>
      <c r="P16" s="60"/>
      <c r="Q16" s="60"/>
      <c r="R16" s="60"/>
      <c r="S16" s="60"/>
      <c r="T16" s="60"/>
      <c r="U16" s="60"/>
      <c r="V16" s="60"/>
      <c r="W16" s="60">
        <v>1222367</v>
      </c>
      <c r="X16" s="60">
        <v>358620</v>
      </c>
      <c r="Y16" s="60">
        <v>863747</v>
      </c>
      <c r="Z16" s="140">
        <v>240.85</v>
      </c>
      <c r="AA16" s="155">
        <v>4247851</v>
      </c>
    </row>
    <row r="17" spans="1:27" ht="12.75">
      <c r="A17" s="138" t="s">
        <v>86</v>
      </c>
      <c r="B17" s="136"/>
      <c r="C17" s="155">
        <v>24379000</v>
      </c>
      <c r="D17" s="155"/>
      <c r="E17" s="156">
        <v>28646000</v>
      </c>
      <c r="F17" s="60">
        <v>28646000</v>
      </c>
      <c r="G17" s="60"/>
      <c r="H17" s="60"/>
      <c r="I17" s="60">
        <v>6414587</v>
      </c>
      <c r="J17" s="60">
        <v>6414587</v>
      </c>
      <c r="K17" s="60"/>
      <c r="L17" s="60"/>
      <c r="M17" s="60">
        <v>14895593</v>
      </c>
      <c r="N17" s="60">
        <v>14895593</v>
      </c>
      <c r="O17" s="60"/>
      <c r="P17" s="60"/>
      <c r="Q17" s="60"/>
      <c r="R17" s="60"/>
      <c r="S17" s="60"/>
      <c r="T17" s="60"/>
      <c r="U17" s="60"/>
      <c r="V17" s="60"/>
      <c r="W17" s="60">
        <v>21310180</v>
      </c>
      <c r="X17" s="60">
        <v>4154394</v>
      </c>
      <c r="Y17" s="60">
        <v>17155786</v>
      </c>
      <c r="Z17" s="140">
        <v>412.96</v>
      </c>
      <c r="AA17" s="155">
        <v>28646000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90743457</v>
      </c>
      <c r="D19" s="153">
        <f>SUM(D20:D23)</f>
        <v>0</v>
      </c>
      <c r="E19" s="154">
        <f t="shared" si="3"/>
        <v>113223869</v>
      </c>
      <c r="F19" s="100">
        <f t="shared" si="3"/>
        <v>113223869</v>
      </c>
      <c r="G19" s="100">
        <f t="shared" si="3"/>
        <v>13303223</v>
      </c>
      <c r="H19" s="100">
        <f t="shared" si="3"/>
        <v>9437050</v>
      </c>
      <c r="I19" s="100">
        <f t="shared" si="3"/>
        <v>7910073</v>
      </c>
      <c r="J19" s="100">
        <f t="shared" si="3"/>
        <v>30650346</v>
      </c>
      <c r="K19" s="100">
        <f t="shared" si="3"/>
        <v>6111771</v>
      </c>
      <c r="L19" s="100">
        <f t="shared" si="3"/>
        <v>7111233</v>
      </c>
      <c r="M19" s="100">
        <f t="shared" si="3"/>
        <v>13268686</v>
      </c>
      <c r="N19" s="100">
        <f t="shared" si="3"/>
        <v>26491690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57142036</v>
      </c>
      <c r="X19" s="100">
        <f t="shared" si="3"/>
        <v>54817405</v>
      </c>
      <c r="Y19" s="100">
        <f t="shared" si="3"/>
        <v>2324631</v>
      </c>
      <c r="Z19" s="137">
        <f>+IF(X19&lt;&gt;0,+(Y19/X19)*100,0)</f>
        <v>4.240680491898513</v>
      </c>
      <c r="AA19" s="153">
        <f>SUM(AA20:AA23)</f>
        <v>113223869</v>
      </c>
    </row>
    <row r="20" spans="1:27" ht="12.75">
      <c r="A20" s="138" t="s">
        <v>89</v>
      </c>
      <c r="B20" s="136"/>
      <c r="C20" s="155">
        <v>77040331</v>
      </c>
      <c r="D20" s="155"/>
      <c r="E20" s="156">
        <v>100776923</v>
      </c>
      <c r="F20" s="60">
        <v>100776923</v>
      </c>
      <c r="G20" s="60">
        <v>10396453</v>
      </c>
      <c r="H20" s="60">
        <v>8492966</v>
      </c>
      <c r="I20" s="60">
        <v>7315100</v>
      </c>
      <c r="J20" s="60">
        <v>26204519</v>
      </c>
      <c r="K20" s="60">
        <v>5517938</v>
      </c>
      <c r="L20" s="60">
        <v>6510153</v>
      </c>
      <c r="M20" s="60">
        <v>10461625</v>
      </c>
      <c r="N20" s="60">
        <v>22489716</v>
      </c>
      <c r="O20" s="60"/>
      <c r="P20" s="60"/>
      <c r="Q20" s="60"/>
      <c r="R20" s="60"/>
      <c r="S20" s="60"/>
      <c r="T20" s="60"/>
      <c r="U20" s="60"/>
      <c r="V20" s="60"/>
      <c r="W20" s="60">
        <v>48694235</v>
      </c>
      <c r="X20" s="60">
        <v>46762992</v>
      </c>
      <c r="Y20" s="60">
        <v>1931243</v>
      </c>
      <c r="Z20" s="140">
        <v>4.13</v>
      </c>
      <c r="AA20" s="155">
        <v>100776923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13703126</v>
      </c>
      <c r="D23" s="155"/>
      <c r="E23" s="156">
        <v>12446946</v>
      </c>
      <c r="F23" s="60">
        <v>12446946</v>
      </c>
      <c r="G23" s="60">
        <v>2906770</v>
      </c>
      <c r="H23" s="60">
        <v>944084</v>
      </c>
      <c r="I23" s="60">
        <v>594973</v>
      </c>
      <c r="J23" s="60">
        <v>4445827</v>
      </c>
      <c r="K23" s="60">
        <v>593833</v>
      </c>
      <c r="L23" s="60">
        <v>601080</v>
      </c>
      <c r="M23" s="60">
        <v>2807061</v>
      </c>
      <c r="N23" s="60">
        <v>4001974</v>
      </c>
      <c r="O23" s="60"/>
      <c r="P23" s="60"/>
      <c r="Q23" s="60"/>
      <c r="R23" s="60"/>
      <c r="S23" s="60"/>
      <c r="T23" s="60"/>
      <c r="U23" s="60"/>
      <c r="V23" s="60"/>
      <c r="W23" s="60">
        <v>8447801</v>
      </c>
      <c r="X23" s="60">
        <v>8054413</v>
      </c>
      <c r="Y23" s="60">
        <v>393388</v>
      </c>
      <c r="Z23" s="140">
        <v>4.88</v>
      </c>
      <c r="AA23" s="155">
        <v>12446946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368089933</v>
      </c>
      <c r="D25" s="168">
        <f>+D5+D9+D15+D19+D24</f>
        <v>0</v>
      </c>
      <c r="E25" s="169">
        <f t="shared" si="4"/>
        <v>419464119</v>
      </c>
      <c r="F25" s="73">
        <f t="shared" si="4"/>
        <v>419464119</v>
      </c>
      <c r="G25" s="73">
        <f t="shared" si="4"/>
        <v>47064445</v>
      </c>
      <c r="H25" s="73">
        <f t="shared" si="4"/>
        <v>28568574</v>
      </c>
      <c r="I25" s="73">
        <f t="shared" si="4"/>
        <v>31887660</v>
      </c>
      <c r="J25" s="73">
        <f t="shared" si="4"/>
        <v>107520679</v>
      </c>
      <c r="K25" s="73">
        <f t="shared" si="4"/>
        <v>23455289</v>
      </c>
      <c r="L25" s="73">
        <f t="shared" si="4"/>
        <v>24831792</v>
      </c>
      <c r="M25" s="73">
        <f t="shared" si="4"/>
        <v>62666536</v>
      </c>
      <c r="N25" s="73">
        <f t="shared" si="4"/>
        <v>110953617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218474296</v>
      </c>
      <c r="X25" s="73">
        <f t="shared" si="4"/>
        <v>205353546</v>
      </c>
      <c r="Y25" s="73">
        <f t="shared" si="4"/>
        <v>13120750</v>
      </c>
      <c r="Z25" s="170">
        <f>+IF(X25&lt;&gt;0,+(Y25/X25)*100,0)</f>
        <v>6.389346692849414</v>
      </c>
      <c r="AA25" s="168">
        <f>+AA5+AA9+AA15+AA19+AA24</f>
        <v>419464119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147623917</v>
      </c>
      <c r="D28" s="153">
        <f>SUM(D29:D31)</f>
        <v>0</v>
      </c>
      <c r="E28" s="154">
        <f t="shared" si="5"/>
        <v>152756161</v>
      </c>
      <c r="F28" s="100">
        <f t="shared" si="5"/>
        <v>152756161</v>
      </c>
      <c r="G28" s="100">
        <f t="shared" si="5"/>
        <v>10872289</v>
      </c>
      <c r="H28" s="100">
        <f t="shared" si="5"/>
        <v>11063763</v>
      </c>
      <c r="I28" s="100">
        <f t="shared" si="5"/>
        <v>12002841</v>
      </c>
      <c r="J28" s="100">
        <f t="shared" si="5"/>
        <v>33938893</v>
      </c>
      <c r="K28" s="100">
        <f t="shared" si="5"/>
        <v>10652617</v>
      </c>
      <c r="L28" s="100">
        <f t="shared" si="5"/>
        <v>6782705</v>
      </c>
      <c r="M28" s="100">
        <f t="shared" si="5"/>
        <v>18812610</v>
      </c>
      <c r="N28" s="100">
        <f t="shared" si="5"/>
        <v>36247932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70186825</v>
      </c>
      <c r="X28" s="100">
        <f t="shared" si="5"/>
        <v>65374703</v>
      </c>
      <c r="Y28" s="100">
        <f t="shared" si="5"/>
        <v>4812122</v>
      </c>
      <c r="Z28" s="137">
        <f>+IF(X28&lt;&gt;0,+(Y28/X28)*100,0)</f>
        <v>7.360831910777477</v>
      </c>
      <c r="AA28" s="153">
        <f>SUM(AA29:AA31)</f>
        <v>152756161</v>
      </c>
    </row>
    <row r="29" spans="1:27" ht="12.75">
      <c r="A29" s="138" t="s">
        <v>75</v>
      </c>
      <c r="B29" s="136"/>
      <c r="C29" s="155">
        <v>39414030</v>
      </c>
      <c r="D29" s="155"/>
      <c r="E29" s="156">
        <v>35458088</v>
      </c>
      <c r="F29" s="60">
        <v>35458088</v>
      </c>
      <c r="G29" s="60">
        <v>3664830</v>
      </c>
      <c r="H29" s="60">
        <v>3900766</v>
      </c>
      <c r="I29" s="60">
        <v>4485838</v>
      </c>
      <c r="J29" s="60">
        <v>12051434</v>
      </c>
      <c r="K29" s="60">
        <v>3218340</v>
      </c>
      <c r="L29" s="60">
        <v>2013272</v>
      </c>
      <c r="M29" s="60">
        <v>4732979</v>
      </c>
      <c r="N29" s="60">
        <v>9964591</v>
      </c>
      <c r="O29" s="60"/>
      <c r="P29" s="60"/>
      <c r="Q29" s="60"/>
      <c r="R29" s="60"/>
      <c r="S29" s="60"/>
      <c r="T29" s="60"/>
      <c r="U29" s="60"/>
      <c r="V29" s="60"/>
      <c r="W29" s="60">
        <v>22016025</v>
      </c>
      <c r="X29" s="60">
        <v>24645089</v>
      </c>
      <c r="Y29" s="60">
        <v>-2629064</v>
      </c>
      <c r="Z29" s="140">
        <v>-10.67</v>
      </c>
      <c r="AA29" s="155">
        <v>35458088</v>
      </c>
    </row>
    <row r="30" spans="1:27" ht="12.75">
      <c r="A30" s="138" t="s">
        <v>76</v>
      </c>
      <c r="B30" s="136"/>
      <c r="C30" s="157">
        <v>67539976</v>
      </c>
      <c r="D30" s="157"/>
      <c r="E30" s="158">
        <v>58484880</v>
      </c>
      <c r="F30" s="159">
        <v>58484880</v>
      </c>
      <c r="G30" s="159">
        <v>4015630</v>
      </c>
      <c r="H30" s="159">
        <v>4284017</v>
      </c>
      <c r="I30" s="159">
        <v>4415422</v>
      </c>
      <c r="J30" s="159">
        <v>12715069</v>
      </c>
      <c r="K30" s="159">
        <v>4493822</v>
      </c>
      <c r="L30" s="159">
        <v>3792681</v>
      </c>
      <c r="M30" s="159">
        <v>6970207</v>
      </c>
      <c r="N30" s="159">
        <v>15256710</v>
      </c>
      <c r="O30" s="159"/>
      <c r="P30" s="159"/>
      <c r="Q30" s="159"/>
      <c r="R30" s="159"/>
      <c r="S30" s="159"/>
      <c r="T30" s="159"/>
      <c r="U30" s="159"/>
      <c r="V30" s="159"/>
      <c r="W30" s="159">
        <v>27971779</v>
      </c>
      <c r="X30" s="159">
        <v>40729614</v>
      </c>
      <c r="Y30" s="159">
        <v>-12757835</v>
      </c>
      <c r="Z30" s="141">
        <v>-31.32</v>
      </c>
      <c r="AA30" s="157">
        <v>58484880</v>
      </c>
    </row>
    <row r="31" spans="1:27" ht="12.75">
      <c r="A31" s="138" t="s">
        <v>77</v>
      </c>
      <c r="B31" s="136"/>
      <c r="C31" s="155">
        <v>40669911</v>
      </c>
      <c r="D31" s="155"/>
      <c r="E31" s="156">
        <v>58813193</v>
      </c>
      <c r="F31" s="60">
        <v>58813193</v>
      </c>
      <c r="G31" s="60">
        <v>3191829</v>
      </c>
      <c r="H31" s="60">
        <v>2878980</v>
      </c>
      <c r="I31" s="60">
        <v>3101581</v>
      </c>
      <c r="J31" s="60">
        <v>9172390</v>
      </c>
      <c r="K31" s="60">
        <v>2940455</v>
      </c>
      <c r="L31" s="60">
        <v>976752</v>
      </c>
      <c r="M31" s="60">
        <v>7109424</v>
      </c>
      <c r="N31" s="60">
        <v>11026631</v>
      </c>
      <c r="O31" s="60"/>
      <c r="P31" s="60"/>
      <c r="Q31" s="60"/>
      <c r="R31" s="60"/>
      <c r="S31" s="60"/>
      <c r="T31" s="60"/>
      <c r="U31" s="60"/>
      <c r="V31" s="60"/>
      <c r="W31" s="60">
        <v>20199021</v>
      </c>
      <c r="X31" s="60"/>
      <c r="Y31" s="60">
        <v>20199021</v>
      </c>
      <c r="Z31" s="140">
        <v>0</v>
      </c>
      <c r="AA31" s="155">
        <v>58813193</v>
      </c>
    </row>
    <row r="32" spans="1:27" ht="12.75">
      <c r="A32" s="135" t="s">
        <v>78</v>
      </c>
      <c r="B32" s="136"/>
      <c r="C32" s="153">
        <f aca="true" t="shared" si="6" ref="C32:Y32">SUM(C33:C37)</f>
        <v>32532158</v>
      </c>
      <c r="D32" s="153">
        <f>SUM(D33:D37)</f>
        <v>0</v>
      </c>
      <c r="E32" s="154">
        <f t="shared" si="6"/>
        <v>42438083</v>
      </c>
      <c r="F32" s="100">
        <f t="shared" si="6"/>
        <v>42438083</v>
      </c>
      <c r="G32" s="100">
        <f t="shared" si="6"/>
        <v>2309179</v>
      </c>
      <c r="H32" s="100">
        <f t="shared" si="6"/>
        <v>2670825</v>
      </c>
      <c r="I32" s="100">
        <f t="shared" si="6"/>
        <v>2637739</v>
      </c>
      <c r="J32" s="100">
        <f t="shared" si="6"/>
        <v>7617743</v>
      </c>
      <c r="K32" s="100">
        <f t="shared" si="6"/>
        <v>2873798</v>
      </c>
      <c r="L32" s="100">
        <f t="shared" si="6"/>
        <v>149390</v>
      </c>
      <c r="M32" s="100">
        <f t="shared" si="6"/>
        <v>5869192</v>
      </c>
      <c r="N32" s="100">
        <f t="shared" si="6"/>
        <v>8892380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16510123</v>
      </c>
      <c r="X32" s="100">
        <f t="shared" si="6"/>
        <v>10368704</v>
      </c>
      <c r="Y32" s="100">
        <f t="shared" si="6"/>
        <v>6141419</v>
      </c>
      <c r="Z32" s="137">
        <f>+IF(X32&lt;&gt;0,+(Y32/X32)*100,0)</f>
        <v>59.230343541487926</v>
      </c>
      <c r="AA32" s="153">
        <f>SUM(AA33:AA37)</f>
        <v>42438083</v>
      </c>
    </row>
    <row r="33" spans="1:27" ht="12.75">
      <c r="A33" s="138" t="s">
        <v>79</v>
      </c>
      <c r="B33" s="136"/>
      <c r="C33" s="155">
        <v>11931098</v>
      </c>
      <c r="D33" s="155"/>
      <c r="E33" s="156">
        <v>15694936</v>
      </c>
      <c r="F33" s="60">
        <v>15694936</v>
      </c>
      <c r="G33" s="60">
        <v>863700</v>
      </c>
      <c r="H33" s="60">
        <v>1060353</v>
      </c>
      <c r="I33" s="60">
        <v>944746</v>
      </c>
      <c r="J33" s="60">
        <v>2868799</v>
      </c>
      <c r="K33" s="60">
        <v>1101341</v>
      </c>
      <c r="L33" s="60">
        <v>9784</v>
      </c>
      <c r="M33" s="60">
        <v>2232094</v>
      </c>
      <c r="N33" s="60">
        <v>3343219</v>
      </c>
      <c r="O33" s="60"/>
      <c r="P33" s="60"/>
      <c r="Q33" s="60"/>
      <c r="R33" s="60"/>
      <c r="S33" s="60"/>
      <c r="T33" s="60"/>
      <c r="U33" s="60"/>
      <c r="V33" s="60"/>
      <c r="W33" s="60">
        <v>6212018</v>
      </c>
      <c r="X33" s="60">
        <v>5001188</v>
      </c>
      <c r="Y33" s="60">
        <v>1210830</v>
      </c>
      <c r="Z33" s="140">
        <v>24.21</v>
      </c>
      <c r="AA33" s="155">
        <v>15694936</v>
      </c>
    </row>
    <row r="34" spans="1:27" ht="12.75">
      <c r="A34" s="138" t="s">
        <v>80</v>
      </c>
      <c r="B34" s="136"/>
      <c r="C34" s="155">
        <v>8108038</v>
      </c>
      <c r="D34" s="155"/>
      <c r="E34" s="156">
        <v>10495165</v>
      </c>
      <c r="F34" s="60">
        <v>10495165</v>
      </c>
      <c r="G34" s="60">
        <v>601405</v>
      </c>
      <c r="H34" s="60">
        <v>652903</v>
      </c>
      <c r="I34" s="60">
        <v>692787</v>
      </c>
      <c r="J34" s="60">
        <v>1947095</v>
      </c>
      <c r="K34" s="60">
        <v>816039</v>
      </c>
      <c r="L34" s="60">
        <v>26998</v>
      </c>
      <c r="M34" s="60">
        <v>1693940</v>
      </c>
      <c r="N34" s="60">
        <v>2536977</v>
      </c>
      <c r="O34" s="60"/>
      <c r="P34" s="60"/>
      <c r="Q34" s="60"/>
      <c r="R34" s="60"/>
      <c r="S34" s="60"/>
      <c r="T34" s="60"/>
      <c r="U34" s="60"/>
      <c r="V34" s="60"/>
      <c r="W34" s="60">
        <v>4484072</v>
      </c>
      <c r="X34" s="60">
        <v>4801188</v>
      </c>
      <c r="Y34" s="60">
        <v>-317116</v>
      </c>
      <c r="Z34" s="140">
        <v>-6.6</v>
      </c>
      <c r="AA34" s="155">
        <v>10495165</v>
      </c>
    </row>
    <row r="35" spans="1:27" ht="12.75">
      <c r="A35" s="138" t="s">
        <v>81</v>
      </c>
      <c r="B35" s="136"/>
      <c r="C35" s="155">
        <v>11389665</v>
      </c>
      <c r="D35" s="155"/>
      <c r="E35" s="156">
        <v>14208672</v>
      </c>
      <c r="F35" s="60">
        <v>14208672</v>
      </c>
      <c r="G35" s="60">
        <v>764512</v>
      </c>
      <c r="H35" s="60">
        <v>869173</v>
      </c>
      <c r="I35" s="60">
        <v>916442</v>
      </c>
      <c r="J35" s="60">
        <v>2550127</v>
      </c>
      <c r="K35" s="60">
        <v>869899</v>
      </c>
      <c r="L35" s="60">
        <v>111585</v>
      </c>
      <c r="M35" s="60">
        <v>1765698</v>
      </c>
      <c r="N35" s="60">
        <v>2747182</v>
      </c>
      <c r="O35" s="60"/>
      <c r="P35" s="60"/>
      <c r="Q35" s="60"/>
      <c r="R35" s="60"/>
      <c r="S35" s="60"/>
      <c r="T35" s="60"/>
      <c r="U35" s="60"/>
      <c r="V35" s="60"/>
      <c r="W35" s="60">
        <v>5297309</v>
      </c>
      <c r="X35" s="60"/>
      <c r="Y35" s="60">
        <v>5297309</v>
      </c>
      <c r="Z35" s="140">
        <v>0</v>
      </c>
      <c r="AA35" s="155">
        <v>14208672</v>
      </c>
    </row>
    <row r="36" spans="1:27" ht="12.75">
      <c r="A36" s="138" t="s">
        <v>82</v>
      </c>
      <c r="B36" s="136"/>
      <c r="C36" s="155">
        <v>1103357</v>
      </c>
      <c r="D36" s="155"/>
      <c r="E36" s="156">
        <v>2039310</v>
      </c>
      <c r="F36" s="60">
        <v>2039310</v>
      </c>
      <c r="G36" s="60">
        <v>79562</v>
      </c>
      <c r="H36" s="60">
        <v>88396</v>
      </c>
      <c r="I36" s="60">
        <v>83764</v>
      </c>
      <c r="J36" s="60">
        <v>251722</v>
      </c>
      <c r="K36" s="60">
        <v>86519</v>
      </c>
      <c r="L36" s="60">
        <v>1023</v>
      </c>
      <c r="M36" s="60">
        <v>177460</v>
      </c>
      <c r="N36" s="60">
        <v>265002</v>
      </c>
      <c r="O36" s="60"/>
      <c r="P36" s="60"/>
      <c r="Q36" s="60"/>
      <c r="R36" s="60"/>
      <c r="S36" s="60"/>
      <c r="T36" s="60"/>
      <c r="U36" s="60"/>
      <c r="V36" s="60"/>
      <c r="W36" s="60">
        <v>516724</v>
      </c>
      <c r="X36" s="60">
        <v>566328</v>
      </c>
      <c r="Y36" s="60">
        <v>-49604</v>
      </c>
      <c r="Z36" s="140">
        <v>-8.76</v>
      </c>
      <c r="AA36" s="155">
        <v>2039310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38280411</v>
      </c>
      <c r="D38" s="153">
        <f>SUM(D39:D41)</f>
        <v>0</v>
      </c>
      <c r="E38" s="154">
        <f t="shared" si="7"/>
        <v>42310007</v>
      </c>
      <c r="F38" s="100">
        <f t="shared" si="7"/>
        <v>42310007</v>
      </c>
      <c r="G38" s="100">
        <f t="shared" si="7"/>
        <v>1512657</v>
      </c>
      <c r="H38" s="100">
        <f t="shared" si="7"/>
        <v>2127775</v>
      </c>
      <c r="I38" s="100">
        <f t="shared" si="7"/>
        <v>3927467</v>
      </c>
      <c r="J38" s="100">
        <f t="shared" si="7"/>
        <v>7567899</v>
      </c>
      <c r="K38" s="100">
        <f t="shared" si="7"/>
        <v>2279151</v>
      </c>
      <c r="L38" s="100">
        <f t="shared" si="7"/>
        <v>613822</v>
      </c>
      <c r="M38" s="100">
        <f t="shared" si="7"/>
        <v>2562336</v>
      </c>
      <c r="N38" s="100">
        <f t="shared" si="7"/>
        <v>5455309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13023208</v>
      </c>
      <c r="X38" s="100">
        <f t="shared" si="7"/>
        <v>25373001</v>
      </c>
      <c r="Y38" s="100">
        <f t="shared" si="7"/>
        <v>-12349793</v>
      </c>
      <c r="Z38" s="137">
        <f>+IF(X38&lt;&gt;0,+(Y38/X38)*100,0)</f>
        <v>-48.67296935037365</v>
      </c>
      <c r="AA38" s="153">
        <f>SUM(AA39:AA41)</f>
        <v>42310007</v>
      </c>
    </row>
    <row r="39" spans="1:27" ht="12.75">
      <c r="A39" s="138" t="s">
        <v>85</v>
      </c>
      <c r="B39" s="136"/>
      <c r="C39" s="155">
        <v>11611782</v>
      </c>
      <c r="D39" s="155"/>
      <c r="E39" s="156">
        <v>14184878</v>
      </c>
      <c r="F39" s="60">
        <v>14184878</v>
      </c>
      <c r="G39" s="60">
        <v>973339</v>
      </c>
      <c r="H39" s="60">
        <v>1061889</v>
      </c>
      <c r="I39" s="60">
        <v>1025682</v>
      </c>
      <c r="J39" s="60">
        <v>3060910</v>
      </c>
      <c r="K39" s="60">
        <v>1138608</v>
      </c>
      <c r="L39" s="60">
        <v>100189</v>
      </c>
      <c r="M39" s="60">
        <v>1438778</v>
      </c>
      <c r="N39" s="60">
        <v>2677575</v>
      </c>
      <c r="O39" s="60"/>
      <c r="P39" s="60"/>
      <c r="Q39" s="60"/>
      <c r="R39" s="60"/>
      <c r="S39" s="60"/>
      <c r="T39" s="60"/>
      <c r="U39" s="60"/>
      <c r="V39" s="60"/>
      <c r="W39" s="60">
        <v>5738485</v>
      </c>
      <c r="X39" s="60">
        <v>6883444</v>
      </c>
      <c r="Y39" s="60">
        <v>-1144959</v>
      </c>
      <c r="Z39" s="140">
        <v>-16.63</v>
      </c>
      <c r="AA39" s="155">
        <v>14184878</v>
      </c>
    </row>
    <row r="40" spans="1:27" ht="12.75">
      <c r="A40" s="138" t="s">
        <v>86</v>
      </c>
      <c r="B40" s="136"/>
      <c r="C40" s="155">
        <v>26668629</v>
      </c>
      <c r="D40" s="155"/>
      <c r="E40" s="156">
        <v>28125129</v>
      </c>
      <c r="F40" s="60">
        <v>28125129</v>
      </c>
      <c r="G40" s="60">
        <v>539318</v>
      </c>
      <c r="H40" s="60">
        <v>1065886</v>
      </c>
      <c r="I40" s="60">
        <v>2901785</v>
      </c>
      <c r="J40" s="60">
        <v>4506989</v>
      </c>
      <c r="K40" s="60">
        <v>1140543</v>
      </c>
      <c r="L40" s="60">
        <v>513633</v>
      </c>
      <c r="M40" s="60">
        <v>1123558</v>
      </c>
      <c r="N40" s="60">
        <v>2777734</v>
      </c>
      <c r="O40" s="60"/>
      <c r="P40" s="60"/>
      <c r="Q40" s="60"/>
      <c r="R40" s="60"/>
      <c r="S40" s="60"/>
      <c r="T40" s="60"/>
      <c r="U40" s="60"/>
      <c r="V40" s="60"/>
      <c r="W40" s="60">
        <v>7284723</v>
      </c>
      <c r="X40" s="60">
        <v>18489557</v>
      </c>
      <c r="Y40" s="60">
        <v>-11204834</v>
      </c>
      <c r="Z40" s="140">
        <v>-60.6</v>
      </c>
      <c r="AA40" s="155">
        <v>28125129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165787568</v>
      </c>
      <c r="D42" s="153">
        <f>SUM(D43:D46)</f>
        <v>0</v>
      </c>
      <c r="E42" s="154">
        <f t="shared" si="8"/>
        <v>154097063</v>
      </c>
      <c r="F42" s="100">
        <f t="shared" si="8"/>
        <v>154097063</v>
      </c>
      <c r="G42" s="100">
        <f t="shared" si="8"/>
        <v>16720764</v>
      </c>
      <c r="H42" s="100">
        <f t="shared" si="8"/>
        <v>15834528</v>
      </c>
      <c r="I42" s="100">
        <f t="shared" si="8"/>
        <v>19604962</v>
      </c>
      <c r="J42" s="100">
        <f t="shared" si="8"/>
        <v>52160254</v>
      </c>
      <c r="K42" s="100">
        <f t="shared" si="8"/>
        <v>11055856</v>
      </c>
      <c r="L42" s="100">
        <f t="shared" si="8"/>
        <v>-3120943</v>
      </c>
      <c r="M42" s="100">
        <f t="shared" si="8"/>
        <v>11819038</v>
      </c>
      <c r="N42" s="100">
        <f t="shared" si="8"/>
        <v>19753951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71914205</v>
      </c>
      <c r="X42" s="100">
        <f t="shared" si="8"/>
        <v>84275710</v>
      </c>
      <c r="Y42" s="100">
        <f t="shared" si="8"/>
        <v>-12361505</v>
      </c>
      <c r="Z42" s="137">
        <f>+IF(X42&lt;&gt;0,+(Y42/X42)*100,0)</f>
        <v>-14.667933381991086</v>
      </c>
      <c r="AA42" s="153">
        <f>SUM(AA43:AA46)</f>
        <v>154097063</v>
      </c>
    </row>
    <row r="43" spans="1:27" ht="12.75">
      <c r="A43" s="138" t="s">
        <v>89</v>
      </c>
      <c r="B43" s="136"/>
      <c r="C43" s="155">
        <v>130081832</v>
      </c>
      <c r="D43" s="155"/>
      <c r="E43" s="156">
        <v>122159548</v>
      </c>
      <c r="F43" s="60">
        <v>122159548</v>
      </c>
      <c r="G43" s="60">
        <v>15369647</v>
      </c>
      <c r="H43" s="60">
        <v>14149390</v>
      </c>
      <c r="I43" s="60">
        <v>17262326</v>
      </c>
      <c r="J43" s="60">
        <v>46781363</v>
      </c>
      <c r="K43" s="60">
        <v>9254360</v>
      </c>
      <c r="L43" s="60">
        <v>-3995584</v>
      </c>
      <c r="M43" s="60">
        <v>9317631</v>
      </c>
      <c r="N43" s="60">
        <v>14576407</v>
      </c>
      <c r="O43" s="60"/>
      <c r="P43" s="60"/>
      <c r="Q43" s="60"/>
      <c r="R43" s="60"/>
      <c r="S43" s="60"/>
      <c r="T43" s="60"/>
      <c r="U43" s="60"/>
      <c r="V43" s="60"/>
      <c r="W43" s="60">
        <v>61357770</v>
      </c>
      <c r="X43" s="60">
        <v>69227728</v>
      </c>
      <c r="Y43" s="60">
        <v>-7869958</v>
      </c>
      <c r="Z43" s="140">
        <v>-11.37</v>
      </c>
      <c r="AA43" s="155">
        <v>122159548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>
        <v>3171652</v>
      </c>
      <c r="D45" s="157"/>
      <c r="E45" s="158">
        <v>3039927</v>
      </c>
      <c r="F45" s="159">
        <v>3039927</v>
      </c>
      <c r="G45" s="159">
        <v>175464</v>
      </c>
      <c r="H45" s="159">
        <v>213122</v>
      </c>
      <c r="I45" s="159">
        <v>201284</v>
      </c>
      <c r="J45" s="159">
        <v>589870</v>
      </c>
      <c r="K45" s="159">
        <v>194259</v>
      </c>
      <c r="L45" s="159"/>
      <c r="M45" s="159">
        <v>490664</v>
      </c>
      <c r="N45" s="159">
        <v>684923</v>
      </c>
      <c r="O45" s="159"/>
      <c r="P45" s="159"/>
      <c r="Q45" s="159"/>
      <c r="R45" s="159"/>
      <c r="S45" s="159"/>
      <c r="T45" s="159"/>
      <c r="U45" s="159"/>
      <c r="V45" s="159"/>
      <c r="W45" s="159">
        <v>1274793</v>
      </c>
      <c r="X45" s="159">
        <v>1446366</v>
      </c>
      <c r="Y45" s="159">
        <v>-171573</v>
      </c>
      <c r="Z45" s="141">
        <v>-11.86</v>
      </c>
      <c r="AA45" s="157">
        <v>3039927</v>
      </c>
    </row>
    <row r="46" spans="1:27" ht="12.75">
      <c r="A46" s="138" t="s">
        <v>92</v>
      </c>
      <c r="B46" s="136"/>
      <c r="C46" s="155">
        <v>32534084</v>
      </c>
      <c r="D46" s="155"/>
      <c r="E46" s="156">
        <v>28897588</v>
      </c>
      <c r="F46" s="60">
        <v>28897588</v>
      </c>
      <c r="G46" s="60">
        <v>1175653</v>
      </c>
      <c r="H46" s="60">
        <v>1472016</v>
      </c>
      <c r="I46" s="60">
        <v>2141352</v>
      </c>
      <c r="J46" s="60">
        <v>4789021</v>
      </c>
      <c r="K46" s="60">
        <v>1607237</v>
      </c>
      <c r="L46" s="60">
        <v>874641</v>
      </c>
      <c r="M46" s="60">
        <v>2010743</v>
      </c>
      <c r="N46" s="60">
        <v>4492621</v>
      </c>
      <c r="O46" s="60"/>
      <c r="P46" s="60"/>
      <c r="Q46" s="60"/>
      <c r="R46" s="60"/>
      <c r="S46" s="60"/>
      <c r="T46" s="60"/>
      <c r="U46" s="60"/>
      <c r="V46" s="60"/>
      <c r="W46" s="60">
        <v>9281642</v>
      </c>
      <c r="X46" s="60">
        <v>13601616</v>
      </c>
      <c r="Y46" s="60">
        <v>-4319974</v>
      </c>
      <c r="Z46" s="140">
        <v>-31.76</v>
      </c>
      <c r="AA46" s="155">
        <v>28897588</v>
      </c>
    </row>
    <row r="47" spans="1:27" ht="12.75">
      <c r="A47" s="135" t="s">
        <v>93</v>
      </c>
      <c r="B47" s="142" t="s">
        <v>94</v>
      </c>
      <c r="C47" s="153">
        <v>4171</v>
      </c>
      <c r="D47" s="153"/>
      <c r="E47" s="154">
        <v>6745</v>
      </c>
      <c r="F47" s="100">
        <v>6745</v>
      </c>
      <c r="G47" s="100"/>
      <c r="H47" s="100">
        <v>117</v>
      </c>
      <c r="I47" s="100">
        <v>329</v>
      </c>
      <c r="J47" s="100">
        <v>446</v>
      </c>
      <c r="K47" s="100">
        <v>566</v>
      </c>
      <c r="L47" s="100">
        <v>341</v>
      </c>
      <c r="M47" s="100">
        <v>246</v>
      </c>
      <c r="N47" s="100">
        <v>1153</v>
      </c>
      <c r="O47" s="100"/>
      <c r="P47" s="100"/>
      <c r="Q47" s="100"/>
      <c r="R47" s="100"/>
      <c r="S47" s="100"/>
      <c r="T47" s="100"/>
      <c r="U47" s="100"/>
      <c r="V47" s="100"/>
      <c r="W47" s="100">
        <v>1599</v>
      </c>
      <c r="X47" s="100"/>
      <c r="Y47" s="100">
        <v>1599</v>
      </c>
      <c r="Z47" s="137">
        <v>0</v>
      </c>
      <c r="AA47" s="153">
        <v>6745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384228225</v>
      </c>
      <c r="D48" s="168">
        <f>+D28+D32+D38+D42+D47</f>
        <v>0</v>
      </c>
      <c r="E48" s="169">
        <f t="shared" si="9"/>
        <v>391608059</v>
      </c>
      <c r="F48" s="73">
        <f t="shared" si="9"/>
        <v>391608059</v>
      </c>
      <c r="G48" s="73">
        <f t="shared" si="9"/>
        <v>31414889</v>
      </c>
      <c r="H48" s="73">
        <f t="shared" si="9"/>
        <v>31697008</v>
      </c>
      <c r="I48" s="73">
        <f t="shared" si="9"/>
        <v>38173338</v>
      </c>
      <c r="J48" s="73">
        <f t="shared" si="9"/>
        <v>101285235</v>
      </c>
      <c r="K48" s="73">
        <f t="shared" si="9"/>
        <v>26861988</v>
      </c>
      <c r="L48" s="73">
        <f t="shared" si="9"/>
        <v>4425315</v>
      </c>
      <c r="M48" s="73">
        <f t="shared" si="9"/>
        <v>39063422</v>
      </c>
      <c r="N48" s="73">
        <f t="shared" si="9"/>
        <v>70350725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171635960</v>
      </c>
      <c r="X48" s="73">
        <f t="shared" si="9"/>
        <v>185392118</v>
      </c>
      <c r="Y48" s="73">
        <f t="shared" si="9"/>
        <v>-13756158</v>
      </c>
      <c r="Z48" s="170">
        <f>+IF(X48&lt;&gt;0,+(Y48/X48)*100,0)</f>
        <v>-7.420033898097006</v>
      </c>
      <c r="AA48" s="168">
        <f>+AA28+AA32+AA38+AA42+AA47</f>
        <v>391608059</v>
      </c>
    </row>
    <row r="49" spans="1:27" ht="12.75">
      <c r="A49" s="148" t="s">
        <v>49</v>
      </c>
      <c r="B49" s="149"/>
      <c r="C49" s="171">
        <f aca="true" t="shared" si="10" ref="C49:Y49">+C25-C48</f>
        <v>-16138292</v>
      </c>
      <c r="D49" s="171">
        <f>+D25-D48</f>
        <v>0</v>
      </c>
      <c r="E49" s="172">
        <f t="shared" si="10"/>
        <v>27856060</v>
      </c>
      <c r="F49" s="173">
        <f t="shared" si="10"/>
        <v>27856060</v>
      </c>
      <c r="G49" s="173">
        <f t="shared" si="10"/>
        <v>15649556</v>
      </c>
      <c r="H49" s="173">
        <f t="shared" si="10"/>
        <v>-3128434</v>
      </c>
      <c r="I49" s="173">
        <f t="shared" si="10"/>
        <v>-6285678</v>
      </c>
      <c r="J49" s="173">
        <f t="shared" si="10"/>
        <v>6235444</v>
      </c>
      <c r="K49" s="173">
        <f t="shared" si="10"/>
        <v>-3406699</v>
      </c>
      <c r="L49" s="173">
        <f t="shared" si="10"/>
        <v>20406477</v>
      </c>
      <c r="M49" s="173">
        <f t="shared" si="10"/>
        <v>23603114</v>
      </c>
      <c r="N49" s="173">
        <f t="shared" si="10"/>
        <v>40602892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46838336</v>
      </c>
      <c r="X49" s="173">
        <f>IF(F25=F48,0,X25-X48)</f>
        <v>19961428</v>
      </c>
      <c r="Y49" s="173">
        <f t="shared" si="10"/>
        <v>26876908</v>
      </c>
      <c r="Z49" s="174">
        <f>+IF(X49&lt;&gt;0,+(Y49/X49)*100,0)</f>
        <v>134.6442148327264</v>
      </c>
      <c r="AA49" s="171">
        <f>+AA25-AA48</f>
        <v>27856060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176699783</v>
      </c>
      <c r="D5" s="155">
        <v>0</v>
      </c>
      <c r="E5" s="156">
        <v>199345529</v>
      </c>
      <c r="F5" s="60">
        <v>199345529</v>
      </c>
      <c r="G5" s="60">
        <v>15758088</v>
      </c>
      <c r="H5" s="60">
        <v>15258117</v>
      </c>
      <c r="I5" s="60">
        <v>16018762</v>
      </c>
      <c r="J5" s="60">
        <v>47034967</v>
      </c>
      <c r="K5" s="60">
        <v>15820630</v>
      </c>
      <c r="L5" s="60">
        <v>16179028</v>
      </c>
      <c r="M5" s="60">
        <v>15859679</v>
      </c>
      <c r="N5" s="60">
        <v>47859337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94894304</v>
      </c>
      <c r="X5" s="60">
        <v>107928295</v>
      </c>
      <c r="Y5" s="60">
        <v>-13033991</v>
      </c>
      <c r="Z5" s="140">
        <v>-12.08</v>
      </c>
      <c r="AA5" s="155">
        <v>199345529</v>
      </c>
    </row>
    <row r="6" spans="1:27" ht="12.75">
      <c r="A6" s="181" t="s">
        <v>102</v>
      </c>
      <c r="B6" s="182"/>
      <c r="C6" s="155">
        <v>8599430</v>
      </c>
      <c r="D6" s="155">
        <v>0</v>
      </c>
      <c r="E6" s="156">
        <v>0</v>
      </c>
      <c r="F6" s="60">
        <v>0</v>
      </c>
      <c r="G6" s="60">
        <v>699958</v>
      </c>
      <c r="H6" s="60">
        <v>670347</v>
      </c>
      <c r="I6" s="60">
        <v>700947</v>
      </c>
      <c r="J6" s="60">
        <v>2071252</v>
      </c>
      <c r="K6" s="60">
        <v>679231</v>
      </c>
      <c r="L6" s="60">
        <v>741205</v>
      </c>
      <c r="M6" s="60">
        <v>780616</v>
      </c>
      <c r="N6" s="60">
        <v>2201052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4272304</v>
      </c>
      <c r="X6" s="60"/>
      <c r="Y6" s="60">
        <v>4272304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63556991</v>
      </c>
      <c r="D7" s="155">
        <v>0</v>
      </c>
      <c r="E7" s="156">
        <v>83687586</v>
      </c>
      <c r="F7" s="60">
        <v>83687586</v>
      </c>
      <c r="G7" s="60">
        <v>7344575</v>
      </c>
      <c r="H7" s="60">
        <v>8035184</v>
      </c>
      <c r="I7" s="60">
        <v>7056129</v>
      </c>
      <c r="J7" s="60">
        <v>22435888</v>
      </c>
      <c r="K7" s="60">
        <v>5517938</v>
      </c>
      <c r="L7" s="60">
        <v>6510153</v>
      </c>
      <c r="M7" s="60">
        <v>6209894</v>
      </c>
      <c r="N7" s="60">
        <v>18237985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40673873</v>
      </c>
      <c r="X7" s="60">
        <v>36762992</v>
      </c>
      <c r="Y7" s="60">
        <v>3910881</v>
      </c>
      <c r="Z7" s="140">
        <v>10.64</v>
      </c>
      <c r="AA7" s="155">
        <v>83687586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6716846</v>
      </c>
      <c r="D10" s="155">
        <v>0</v>
      </c>
      <c r="E10" s="156">
        <v>6063440</v>
      </c>
      <c r="F10" s="54">
        <v>6063440</v>
      </c>
      <c r="G10" s="54">
        <v>593882</v>
      </c>
      <c r="H10" s="54">
        <v>597151</v>
      </c>
      <c r="I10" s="54">
        <v>594973</v>
      </c>
      <c r="J10" s="54">
        <v>1786006</v>
      </c>
      <c r="K10" s="54">
        <v>593833</v>
      </c>
      <c r="L10" s="54">
        <v>601080</v>
      </c>
      <c r="M10" s="54">
        <v>601011</v>
      </c>
      <c r="N10" s="54">
        <v>1795924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3581930</v>
      </c>
      <c r="X10" s="54">
        <v>3054413</v>
      </c>
      <c r="Y10" s="54">
        <v>527517</v>
      </c>
      <c r="Z10" s="184">
        <v>17.27</v>
      </c>
      <c r="AA10" s="130">
        <v>6063440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123139</v>
      </c>
      <c r="F11" s="60">
        <v>123139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123139</v>
      </c>
    </row>
    <row r="12" spans="1:27" ht="12.75">
      <c r="A12" s="183" t="s">
        <v>108</v>
      </c>
      <c r="B12" s="185"/>
      <c r="C12" s="155">
        <v>703996</v>
      </c>
      <c r="D12" s="155">
        <v>0</v>
      </c>
      <c r="E12" s="156">
        <v>802700</v>
      </c>
      <c r="F12" s="60">
        <v>802700</v>
      </c>
      <c r="G12" s="60">
        <v>65449</v>
      </c>
      <c r="H12" s="60">
        <v>65449</v>
      </c>
      <c r="I12" s="60">
        <v>66920</v>
      </c>
      <c r="J12" s="60">
        <v>197818</v>
      </c>
      <c r="K12" s="60">
        <v>60962</v>
      </c>
      <c r="L12" s="60">
        <v>60946</v>
      </c>
      <c r="M12" s="60">
        <v>60946</v>
      </c>
      <c r="N12" s="60">
        <v>182854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380672</v>
      </c>
      <c r="X12" s="60">
        <v>369563</v>
      </c>
      <c r="Y12" s="60">
        <v>11109</v>
      </c>
      <c r="Z12" s="140">
        <v>3.01</v>
      </c>
      <c r="AA12" s="155">
        <v>802700</v>
      </c>
    </row>
    <row r="13" spans="1:27" ht="12.75">
      <c r="A13" s="181" t="s">
        <v>109</v>
      </c>
      <c r="B13" s="185"/>
      <c r="C13" s="155">
        <v>1928003</v>
      </c>
      <c r="D13" s="155">
        <v>0</v>
      </c>
      <c r="E13" s="156">
        <v>2458734</v>
      </c>
      <c r="F13" s="60">
        <v>2458734</v>
      </c>
      <c r="G13" s="60">
        <v>123148</v>
      </c>
      <c r="H13" s="60">
        <v>183130</v>
      </c>
      <c r="I13" s="60">
        <v>156403</v>
      </c>
      <c r="J13" s="60">
        <v>462681</v>
      </c>
      <c r="K13" s="60">
        <v>106630</v>
      </c>
      <c r="L13" s="60">
        <v>43389</v>
      </c>
      <c r="M13" s="60">
        <v>170568</v>
      </c>
      <c r="N13" s="60">
        <v>320587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783268</v>
      </c>
      <c r="X13" s="60">
        <v>1345500</v>
      </c>
      <c r="Y13" s="60">
        <v>-562232</v>
      </c>
      <c r="Z13" s="140">
        <v>-41.79</v>
      </c>
      <c r="AA13" s="155">
        <v>2458734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2458381</v>
      </c>
      <c r="D16" s="155">
        <v>0</v>
      </c>
      <c r="E16" s="156">
        <v>13908353</v>
      </c>
      <c r="F16" s="60">
        <v>13908353</v>
      </c>
      <c r="G16" s="60">
        <v>12300</v>
      </c>
      <c r="H16" s="60">
        <v>14180</v>
      </c>
      <c r="I16" s="60">
        <v>15666</v>
      </c>
      <c r="J16" s="60">
        <v>42146</v>
      </c>
      <c r="K16" s="60">
        <v>20860</v>
      </c>
      <c r="L16" s="60">
        <v>38603</v>
      </c>
      <c r="M16" s="60">
        <v>38300</v>
      </c>
      <c r="N16" s="60">
        <v>97763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139909</v>
      </c>
      <c r="X16" s="60">
        <v>6701188</v>
      </c>
      <c r="Y16" s="60">
        <v>-6561279</v>
      </c>
      <c r="Z16" s="140">
        <v>-97.91</v>
      </c>
      <c r="AA16" s="155">
        <v>13908353</v>
      </c>
    </row>
    <row r="17" spans="1:27" ht="12.75">
      <c r="A17" s="181" t="s">
        <v>113</v>
      </c>
      <c r="B17" s="185"/>
      <c r="C17" s="155">
        <v>3635333</v>
      </c>
      <c r="D17" s="155">
        <v>0</v>
      </c>
      <c r="E17" s="156">
        <v>3862484</v>
      </c>
      <c r="F17" s="60">
        <v>3862484</v>
      </c>
      <c r="G17" s="60">
        <v>236473</v>
      </c>
      <c r="H17" s="60">
        <v>289869</v>
      </c>
      <c r="I17" s="60">
        <v>228282</v>
      </c>
      <c r="J17" s="60">
        <v>754624</v>
      </c>
      <c r="K17" s="60">
        <v>344852</v>
      </c>
      <c r="L17" s="60">
        <v>326711</v>
      </c>
      <c r="M17" s="60">
        <v>222622</v>
      </c>
      <c r="N17" s="60">
        <v>894185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1648809</v>
      </c>
      <c r="X17" s="60">
        <v>2148414</v>
      </c>
      <c r="Y17" s="60">
        <v>-499605</v>
      </c>
      <c r="Z17" s="140">
        <v>-23.25</v>
      </c>
      <c r="AA17" s="155">
        <v>3862484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65774623</v>
      </c>
      <c r="D19" s="155">
        <v>0</v>
      </c>
      <c r="E19" s="156">
        <v>75373000</v>
      </c>
      <c r="F19" s="60">
        <v>75373000</v>
      </c>
      <c r="G19" s="60">
        <v>21799130</v>
      </c>
      <c r="H19" s="60">
        <v>3269870</v>
      </c>
      <c r="I19" s="60">
        <v>191338</v>
      </c>
      <c r="J19" s="60">
        <v>25260338</v>
      </c>
      <c r="K19" s="60">
        <v>0</v>
      </c>
      <c r="L19" s="60">
        <v>0</v>
      </c>
      <c r="M19" s="60">
        <v>22218860</v>
      </c>
      <c r="N19" s="60">
        <v>22218860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47479198</v>
      </c>
      <c r="X19" s="60">
        <v>44481000</v>
      </c>
      <c r="Y19" s="60">
        <v>2998198</v>
      </c>
      <c r="Z19" s="140">
        <v>6.74</v>
      </c>
      <c r="AA19" s="155">
        <v>75373000</v>
      </c>
    </row>
    <row r="20" spans="1:27" ht="12.75">
      <c r="A20" s="181" t="s">
        <v>35</v>
      </c>
      <c r="B20" s="185"/>
      <c r="C20" s="155">
        <v>4578615</v>
      </c>
      <c r="D20" s="155">
        <v>0</v>
      </c>
      <c r="E20" s="156">
        <v>6193154</v>
      </c>
      <c r="F20" s="54">
        <v>6193154</v>
      </c>
      <c r="G20" s="54">
        <v>431442</v>
      </c>
      <c r="H20" s="54">
        <v>185277</v>
      </c>
      <c r="I20" s="54">
        <v>184682</v>
      </c>
      <c r="J20" s="54">
        <v>801401</v>
      </c>
      <c r="K20" s="54">
        <v>310353</v>
      </c>
      <c r="L20" s="54">
        <v>330677</v>
      </c>
      <c r="M20" s="54">
        <v>319296</v>
      </c>
      <c r="N20" s="54">
        <v>960326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1761727</v>
      </c>
      <c r="X20" s="54">
        <v>2562183</v>
      </c>
      <c r="Y20" s="54">
        <v>-800456</v>
      </c>
      <c r="Z20" s="184">
        <v>-31.24</v>
      </c>
      <c r="AA20" s="130">
        <v>6193154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334652001</v>
      </c>
      <c r="D22" s="188">
        <f>SUM(D5:D21)</f>
        <v>0</v>
      </c>
      <c r="E22" s="189">
        <f t="shared" si="0"/>
        <v>391818119</v>
      </c>
      <c r="F22" s="190">
        <f t="shared" si="0"/>
        <v>391818119</v>
      </c>
      <c r="G22" s="190">
        <f t="shared" si="0"/>
        <v>47064445</v>
      </c>
      <c r="H22" s="190">
        <f t="shared" si="0"/>
        <v>28568574</v>
      </c>
      <c r="I22" s="190">
        <f t="shared" si="0"/>
        <v>25214102</v>
      </c>
      <c r="J22" s="190">
        <f t="shared" si="0"/>
        <v>100847121</v>
      </c>
      <c r="K22" s="190">
        <f t="shared" si="0"/>
        <v>23455289</v>
      </c>
      <c r="L22" s="190">
        <f t="shared" si="0"/>
        <v>24831792</v>
      </c>
      <c r="M22" s="190">
        <f t="shared" si="0"/>
        <v>46481792</v>
      </c>
      <c r="N22" s="190">
        <f t="shared" si="0"/>
        <v>94768873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195615994</v>
      </c>
      <c r="X22" s="190">
        <f t="shared" si="0"/>
        <v>205353548</v>
      </c>
      <c r="Y22" s="190">
        <f t="shared" si="0"/>
        <v>-9737554</v>
      </c>
      <c r="Z22" s="191">
        <f>+IF(X22&lt;&gt;0,+(Y22/X22)*100,0)</f>
        <v>-4.7418484339993</v>
      </c>
      <c r="AA22" s="188">
        <f>SUM(AA5:AA21)</f>
        <v>391818119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104142301</v>
      </c>
      <c r="D25" s="155">
        <v>0</v>
      </c>
      <c r="E25" s="156">
        <v>112196991</v>
      </c>
      <c r="F25" s="60">
        <v>112196991</v>
      </c>
      <c r="G25" s="60">
        <v>7544810</v>
      </c>
      <c r="H25" s="60">
        <v>8925240</v>
      </c>
      <c r="I25" s="60">
        <v>8388992</v>
      </c>
      <c r="J25" s="60">
        <v>24859042</v>
      </c>
      <c r="K25" s="60">
        <v>8174298</v>
      </c>
      <c r="L25" s="60">
        <v>83144</v>
      </c>
      <c r="M25" s="60">
        <v>18413293</v>
      </c>
      <c r="N25" s="60">
        <v>26670735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51529777</v>
      </c>
      <c r="X25" s="60">
        <v>55937778</v>
      </c>
      <c r="Y25" s="60">
        <v>-4408001</v>
      </c>
      <c r="Z25" s="140">
        <v>-7.88</v>
      </c>
      <c r="AA25" s="155">
        <v>112196991</v>
      </c>
    </row>
    <row r="26" spans="1:27" ht="12.75">
      <c r="A26" s="183" t="s">
        <v>38</v>
      </c>
      <c r="B26" s="182"/>
      <c r="C26" s="155">
        <v>8914273</v>
      </c>
      <c r="D26" s="155">
        <v>0</v>
      </c>
      <c r="E26" s="156">
        <v>9517433</v>
      </c>
      <c r="F26" s="60">
        <v>9517433</v>
      </c>
      <c r="G26" s="60">
        <v>687439</v>
      </c>
      <c r="H26" s="60">
        <v>661945</v>
      </c>
      <c r="I26" s="60">
        <v>689953</v>
      </c>
      <c r="J26" s="60">
        <v>2039337</v>
      </c>
      <c r="K26" s="60">
        <v>687439</v>
      </c>
      <c r="L26" s="60">
        <v>0</v>
      </c>
      <c r="M26" s="60">
        <v>1426704</v>
      </c>
      <c r="N26" s="60">
        <v>2114143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4153480</v>
      </c>
      <c r="X26" s="60">
        <v>3950322</v>
      </c>
      <c r="Y26" s="60">
        <v>203158</v>
      </c>
      <c r="Z26" s="140">
        <v>5.14</v>
      </c>
      <c r="AA26" s="155">
        <v>9517433</v>
      </c>
    </row>
    <row r="27" spans="1:27" ht="12.75">
      <c r="A27" s="183" t="s">
        <v>118</v>
      </c>
      <c r="B27" s="182"/>
      <c r="C27" s="155">
        <v>16667785</v>
      </c>
      <c r="D27" s="155">
        <v>0</v>
      </c>
      <c r="E27" s="156">
        <v>9877588</v>
      </c>
      <c r="F27" s="60">
        <v>9877588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9877588</v>
      </c>
    </row>
    <row r="28" spans="1:27" ht="12.75">
      <c r="A28" s="183" t="s">
        <v>39</v>
      </c>
      <c r="B28" s="182"/>
      <c r="C28" s="155">
        <v>45090244</v>
      </c>
      <c r="D28" s="155">
        <v>0</v>
      </c>
      <c r="E28" s="156">
        <v>32339632</v>
      </c>
      <c r="F28" s="60">
        <v>32339632</v>
      </c>
      <c r="G28" s="60">
        <v>2692967</v>
      </c>
      <c r="H28" s="60">
        <v>2698974</v>
      </c>
      <c r="I28" s="60">
        <v>2692967</v>
      </c>
      <c r="J28" s="60">
        <v>8084908</v>
      </c>
      <c r="K28" s="60">
        <v>2692967</v>
      </c>
      <c r="L28" s="60">
        <v>3061797</v>
      </c>
      <c r="M28" s="60">
        <v>2330124</v>
      </c>
      <c r="N28" s="60">
        <v>8084888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16169796</v>
      </c>
      <c r="X28" s="60">
        <v>15370548</v>
      </c>
      <c r="Y28" s="60">
        <v>799248</v>
      </c>
      <c r="Z28" s="140">
        <v>5.2</v>
      </c>
      <c r="AA28" s="155">
        <v>32339632</v>
      </c>
    </row>
    <row r="29" spans="1:27" ht="12.75">
      <c r="A29" s="183" t="s">
        <v>40</v>
      </c>
      <c r="B29" s="182"/>
      <c r="C29" s="155">
        <v>2635178</v>
      </c>
      <c r="D29" s="155">
        <v>0</v>
      </c>
      <c r="E29" s="156">
        <v>6801448</v>
      </c>
      <c r="F29" s="60">
        <v>6801448</v>
      </c>
      <c r="G29" s="60">
        <v>0</v>
      </c>
      <c r="H29" s="60">
        <v>0</v>
      </c>
      <c r="I29" s="60">
        <v>978462</v>
      </c>
      <c r="J29" s="60">
        <v>978462</v>
      </c>
      <c r="K29" s="60">
        <v>1529</v>
      </c>
      <c r="L29" s="60">
        <v>24</v>
      </c>
      <c r="M29" s="60">
        <v>252309</v>
      </c>
      <c r="N29" s="60">
        <v>253862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1232324</v>
      </c>
      <c r="X29" s="60">
        <v>2704492</v>
      </c>
      <c r="Y29" s="60">
        <v>-1472168</v>
      </c>
      <c r="Z29" s="140">
        <v>-54.43</v>
      </c>
      <c r="AA29" s="155">
        <v>6801448</v>
      </c>
    </row>
    <row r="30" spans="1:27" ht="12.75">
      <c r="A30" s="183" t="s">
        <v>119</v>
      </c>
      <c r="B30" s="182"/>
      <c r="C30" s="155">
        <v>104708075</v>
      </c>
      <c r="D30" s="155">
        <v>0</v>
      </c>
      <c r="E30" s="156">
        <v>110422400</v>
      </c>
      <c r="F30" s="60">
        <v>110422400</v>
      </c>
      <c r="G30" s="60">
        <v>14729171</v>
      </c>
      <c r="H30" s="60">
        <v>12219609</v>
      </c>
      <c r="I30" s="60">
        <v>15362181</v>
      </c>
      <c r="J30" s="60">
        <v>42310961</v>
      </c>
      <c r="K30" s="60">
        <v>4797783</v>
      </c>
      <c r="L30" s="60">
        <v>-4741255</v>
      </c>
      <c r="M30" s="60">
        <v>7473018</v>
      </c>
      <c r="N30" s="60">
        <v>7529546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49840507</v>
      </c>
      <c r="X30" s="60">
        <v>49227728</v>
      </c>
      <c r="Y30" s="60">
        <v>612779</v>
      </c>
      <c r="Z30" s="140">
        <v>1.24</v>
      </c>
      <c r="AA30" s="155">
        <v>110422400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2969</v>
      </c>
      <c r="H31" s="60">
        <v>84824</v>
      </c>
      <c r="I31" s="60">
        <v>129006</v>
      </c>
      <c r="J31" s="60">
        <v>216799</v>
      </c>
      <c r="K31" s="60">
        <v>31766</v>
      </c>
      <c r="L31" s="60">
        <v>73820</v>
      </c>
      <c r="M31" s="60">
        <v>61252</v>
      </c>
      <c r="N31" s="60">
        <v>166838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383637</v>
      </c>
      <c r="X31" s="60"/>
      <c r="Y31" s="60">
        <v>383637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22938490</v>
      </c>
      <c r="D32" s="155">
        <v>0</v>
      </c>
      <c r="E32" s="156">
        <v>25131697</v>
      </c>
      <c r="F32" s="60">
        <v>25131697</v>
      </c>
      <c r="G32" s="60">
        <v>1644991</v>
      </c>
      <c r="H32" s="60">
        <v>4320468</v>
      </c>
      <c r="I32" s="60">
        <v>5799252</v>
      </c>
      <c r="J32" s="60">
        <v>11764711</v>
      </c>
      <c r="K32" s="60">
        <v>6269774</v>
      </c>
      <c r="L32" s="60">
        <v>3747824</v>
      </c>
      <c r="M32" s="60">
        <v>4390083</v>
      </c>
      <c r="N32" s="60">
        <v>14407681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26172392</v>
      </c>
      <c r="X32" s="60">
        <v>12807198</v>
      </c>
      <c r="Y32" s="60">
        <v>13365194</v>
      </c>
      <c r="Z32" s="140">
        <v>104.36</v>
      </c>
      <c r="AA32" s="155">
        <v>25131697</v>
      </c>
    </row>
    <row r="33" spans="1:27" ht="12.75">
      <c r="A33" s="183" t="s">
        <v>42</v>
      </c>
      <c r="B33" s="182"/>
      <c r="C33" s="155">
        <v>5980749</v>
      </c>
      <c r="D33" s="155">
        <v>0</v>
      </c>
      <c r="E33" s="156">
        <v>2289202</v>
      </c>
      <c r="F33" s="60">
        <v>2289202</v>
      </c>
      <c r="G33" s="60">
        <v>110232</v>
      </c>
      <c r="H33" s="60">
        <v>185413</v>
      </c>
      <c r="I33" s="60">
        <v>129008</v>
      </c>
      <c r="J33" s="60">
        <v>424653</v>
      </c>
      <c r="K33" s="60">
        <v>128909</v>
      </c>
      <c r="L33" s="60">
        <v>172681</v>
      </c>
      <c r="M33" s="60">
        <v>180947</v>
      </c>
      <c r="N33" s="60">
        <v>482537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907190</v>
      </c>
      <c r="X33" s="60">
        <v>1333000</v>
      </c>
      <c r="Y33" s="60">
        <v>-425810</v>
      </c>
      <c r="Z33" s="140">
        <v>-31.94</v>
      </c>
      <c r="AA33" s="155">
        <v>2289202</v>
      </c>
    </row>
    <row r="34" spans="1:27" ht="12.75">
      <c r="A34" s="183" t="s">
        <v>43</v>
      </c>
      <c r="B34" s="182"/>
      <c r="C34" s="155">
        <v>73151130</v>
      </c>
      <c r="D34" s="155">
        <v>0</v>
      </c>
      <c r="E34" s="156">
        <v>83031668</v>
      </c>
      <c r="F34" s="60">
        <v>83031668</v>
      </c>
      <c r="G34" s="60">
        <v>4002310</v>
      </c>
      <c r="H34" s="60">
        <v>2600535</v>
      </c>
      <c r="I34" s="60">
        <v>4003517</v>
      </c>
      <c r="J34" s="60">
        <v>10606362</v>
      </c>
      <c r="K34" s="60">
        <v>4077523</v>
      </c>
      <c r="L34" s="60">
        <v>2027280</v>
      </c>
      <c r="M34" s="60">
        <v>4535692</v>
      </c>
      <c r="N34" s="60">
        <v>10640495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21246857</v>
      </c>
      <c r="X34" s="60">
        <v>47061061</v>
      </c>
      <c r="Y34" s="60">
        <v>-25814204</v>
      </c>
      <c r="Z34" s="140">
        <v>-54.85</v>
      </c>
      <c r="AA34" s="155">
        <v>83031668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384228225</v>
      </c>
      <c r="D36" s="188">
        <f>SUM(D25:D35)</f>
        <v>0</v>
      </c>
      <c r="E36" s="189">
        <f t="shared" si="1"/>
        <v>391608059</v>
      </c>
      <c r="F36" s="190">
        <f t="shared" si="1"/>
        <v>391608059</v>
      </c>
      <c r="G36" s="190">
        <f t="shared" si="1"/>
        <v>31414889</v>
      </c>
      <c r="H36" s="190">
        <f t="shared" si="1"/>
        <v>31697008</v>
      </c>
      <c r="I36" s="190">
        <f t="shared" si="1"/>
        <v>38173338</v>
      </c>
      <c r="J36" s="190">
        <f t="shared" si="1"/>
        <v>101285235</v>
      </c>
      <c r="K36" s="190">
        <f t="shared" si="1"/>
        <v>26861988</v>
      </c>
      <c r="L36" s="190">
        <f t="shared" si="1"/>
        <v>4425315</v>
      </c>
      <c r="M36" s="190">
        <f t="shared" si="1"/>
        <v>39063422</v>
      </c>
      <c r="N36" s="190">
        <f t="shared" si="1"/>
        <v>70350725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171635960</v>
      </c>
      <c r="X36" s="190">
        <f t="shared" si="1"/>
        <v>188392127</v>
      </c>
      <c r="Y36" s="190">
        <f t="shared" si="1"/>
        <v>-16756167</v>
      </c>
      <c r="Z36" s="191">
        <f>+IF(X36&lt;&gt;0,+(Y36/X36)*100,0)</f>
        <v>-8.894303210452101</v>
      </c>
      <c r="AA36" s="188">
        <f>SUM(AA25:AA35)</f>
        <v>391608059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-49576224</v>
      </c>
      <c r="D38" s="199">
        <f>+D22-D36</f>
        <v>0</v>
      </c>
      <c r="E38" s="200">
        <f t="shared" si="2"/>
        <v>210060</v>
      </c>
      <c r="F38" s="106">
        <f t="shared" si="2"/>
        <v>210060</v>
      </c>
      <c r="G38" s="106">
        <f t="shared" si="2"/>
        <v>15649556</v>
      </c>
      <c r="H38" s="106">
        <f t="shared" si="2"/>
        <v>-3128434</v>
      </c>
      <c r="I38" s="106">
        <f t="shared" si="2"/>
        <v>-12959236</v>
      </c>
      <c r="J38" s="106">
        <f t="shared" si="2"/>
        <v>-438114</v>
      </c>
      <c r="K38" s="106">
        <f t="shared" si="2"/>
        <v>-3406699</v>
      </c>
      <c r="L38" s="106">
        <f t="shared" si="2"/>
        <v>20406477</v>
      </c>
      <c r="M38" s="106">
        <f t="shared" si="2"/>
        <v>7418370</v>
      </c>
      <c r="N38" s="106">
        <f t="shared" si="2"/>
        <v>24418148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23980034</v>
      </c>
      <c r="X38" s="106">
        <f>IF(F22=F36,0,X22-X36)</f>
        <v>16961421</v>
      </c>
      <c r="Y38" s="106">
        <f t="shared" si="2"/>
        <v>7018613</v>
      </c>
      <c r="Z38" s="201">
        <f>+IF(X38&lt;&gt;0,+(Y38/X38)*100,0)</f>
        <v>41.379864340375725</v>
      </c>
      <c r="AA38" s="199">
        <f>+AA22-AA36</f>
        <v>210060</v>
      </c>
    </row>
    <row r="39" spans="1:27" ht="12.75">
      <c r="A39" s="181" t="s">
        <v>46</v>
      </c>
      <c r="B39" s="185"/>
      <c r="C39" s="155">
        <v>33437932</v>
      </c>
      <c r="D39" s="155">
        <v>0</v>
      </c>
      <c r="E39" s="156">
        <v>27646000</v>
      </c>
      <c r="F39" s="60">
        <v>27646000</v>
      </c>
      <c r="G39" s="60">
        <v>0</v>
      </c>
      <c r="H39" s="60">
        <v>0</v>
      </c>
      <c r="I39" s="60">
        <v>6673558</v>
      </c>
      <c r="J39" s="60">
        <v>6673558</v>
      </c>
      <c r="K39" s="60">
        <v>0</v>
      </c>
      <c r="L39" s="60">
        <v>0</v>
      </c>
      <c r="M39" s="60">
        <v>16184744</v>
      </c>
      <c r="N39" s="60">
        <v>16184744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22858302</v>
      </c>
      <c r="X39" s="60">
        <v>12627000</v>
      </c>
      <c r="Y39" s="60">
        <v>10231302</v>
      </c>
      <c r="Z39" s="140">
        <v>81.03</v>
      </c>
      <c r="AA39" s="155">
        <v>27646000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-16138292</v>
      </c>
      <c r="D42" s="206">
        <f>SUM(D38:D41)</f>
        <v>0</v>
      </c>
      <c r="E42" s="207">
        <f t="shared" si="3"/>
        <v>27856060</v>
      </c>
      <c r="F42" s="88">
        <f t="shared" si="3"/>
        <v>27856060</v>
      </c>
      <c r="G42" s="88">
        <f t="shared" si="3"/>
        <v>15649556</v>
      </c>
      <c r="H42" s="88">
        <f t="shared" si="3"/>
        <v>-3128434</v>
      </c>
      <c r="I42" s="88">
        <f t="shared" si="3"/>
        <v>-6285678</v>
      </c>
      <c r="J42" s="88">
        <f t="shared" si="3"/>
        <v>6235444</v>
      </c>
      <c r="K42" s="88">
        <f t="shared" si="3"/>
        <v>-3406699</v>
      </c>
      <c r="L42" s="88">
        <f t="shared" si="3"/>
        <v>20406477</v>
      </c>
      <c r="M42" s="88">
        <f t="shared" si="3"/>
        <v>23603114</v>
      </c>
      <c r="N42" s="88">
        <f t="shared" si="3"/>
        <v>40602892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46838336</v>
      </c>
      <c r="X42" s="88">
        <f t="shared" si="3"/>
        <v>29588421</v>
      </c>
      <c r="Y42" s="88">
        <f t="shared" si="3"/>
        <v>17249915</v>
      </c>
      <c r="Z42" s="208">
        <f>+IF(X42&lt;&gt;0,+(Y42/X42)*100,0)</f>
        <v>58.29954562293135</v>
      </c>
      <c r="AA42" s="206">
        <f>SUM(AA38:AA41)</f>
        <v>27856060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-16138292</v>
      </c>
      <c r="D44" s="210">
        <f>+D42-D43</f>
        <v>0</v>
      </c>
      <c r="E44" s="211">
        <f t="shared" si="4"/>
        <v>27856060</v>
      </c>
      <c r="F44" s="77">
        <f t="shared" si="4"/>
        <v>27856060</v>
      </c>
      <c r="G44" s="77">
        <f t="shared" si="4"/>
        <v>15649556</v>
      </c>
      <c r="H44" s="77">
        <f t="shared" si="4"/>
        <v>-3128434</v>
      </c>
      <c r="I44" s="77">
        <f t="shared" si="4"/>
        <v>-6285678</v>
      </c>
      <c r="J44" s="77">
        <f t="shared" si="4"/>
        <v>6235444</v>
      </c>
      <c r="K44" s="77">
        <f t="shared" si="4"/>
        <v>-3406699</v>
      </c>
      <c r="L44" s="77">
        <f t="shared" si="4"/>
        <v>20406477</v>
      </c>
      <c r="M44" s="77">
        <f t="shared" si="4"/>
        <v>23603114</v>
      </c>
      <c r="N44" s="77">
        <f t="shared" si="4"/>
        <v>40602892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46838336</v>
      </c>
      <c r="X44" s="77">
        <f t="shared" si="4"/>
        <v>29588421</v>
      </c>
      <c r="Y44" s="77">
        <f t="shared" si="4"/>
        <v>17249915</v>
      </c>
      <c r="Z44" s="212">
        <f>+IF(X44&lt;&gt;0,+(Y44/X44)*100,0)</f>
        <v>58.29954562293135</v>
      </c>
      <c r="AA44" s="210">
        <f>+AA42-AA43</f>
        <v>27856060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-16138292</v>
      </c>
      <c r="D46" s="206">
        <f>SUM(D44:D45)</f>
        <v>0</v>
      </c>
      <c r="E46" s="207">
        <f t="shared" si="5"/>
        <v>27856060</v>
      </c>
      <c r="F46" s="88">
        <f t="shared" si="5"/>
        <v>27856060</v>
      </c>
      <c r="G46" s="88">
        <f t="shared" si="5"/>
        <v>15649556</v>
      </c>
      <c r="H46" s="88">
        <f t="shared" si="5"/>
        <v>-3128434</v>
      </c>
      <c r="I46" s="88">
        <f t="shared" si="5"/>
        <v>-6285678</v>
      </c>
      <c r="J46" s="88">
        <f t="shared" si="5"/>
        <v>6235444</v>
      </c>
      <c r="K46" s="88">
        <f t="shared" si="5"/>
        <v>-3406699</v>
      </c>
      <c r="L46" s="88">
        <f t="shared" si="5"/>
        <v>20406477</v>
      </c>
      <c r="M46" s="88">
        <f t="shared" si="5"/>
        <v>23603114</v>
      </c>
      <c r="N46" s="88">
        <f t="shared" si="5"/>
        <v>40602892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46838336</v>
      </c>
      <c r="X46" s="88">
        <f t="shared" si="5"/>
        <v>29588421</v>
      </c>
      <c r="Y46" s="88">
        <f t="shared" si="5"/>
        <v>17249915</v>
      </c>
      <c r="Z46" s="208">
        <f>+IF(X46&lt;&gt;0,+(Y46/X46)*100,0)</f>
        <v>58.29954562293135</v>
      </c>
      <c r="AA46" s="206">
        <f>SUM(AA44:AA45)</f>
        <v>27856060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-16138292</v>
      </c>
      <c r="D48" s="217">
        <f>SUM(D46:D47)</f>
        <v>0</v>
      </c>
      <c r="E48" s="218">
        <f t="shared" si="6"/>
        <v>27856060</v>
      </c>
      <c r="F48" s="219">
        <f t="shared" si="6"/>
        <v>27856060</v>
      </c>
      <c r="G48" s="219">
        <f t="shared" si="6"/>
        <v>15649556</v>
      </c>
      <c r="H48" s="220">
        <f t="shared" si="6"/>
        <v>-3128434</v>
      </c>
      <c r="I48" s="220">
        <f t="shared" si="6"/>
        <v>-6285678</v>
      </c>
      <c r="J48" s="220">
        <f t="shared" si="6"/>
        <v>6235444</v>
      </c>
      <c r="K48" s="220">
        <f t="shared" si="6"/>
        <v>-3406699</v>
      </c>
      <c r="L48" s="220">
        <f t="shared" si="6"/>
        <v>20406477</v>
      </c>
      <c r="M48" s="219">
        <f t="shared" si="6"/>
        <v>23603114</v>
      </c>
      <c r="N48" s="219">
        <f t="shared" si="6"/>
        <v>40602892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46838336</v>
      </c>
      <c r="X48" s="220">
        <f t="shared" si="6"/>
        <v>29588421</v>
      </c>
      <c r="Y48" s="220">
        <f t="shared" si="6"/>
        <v>17249915</v>
      </c>
      <c r="Z48" s="221">
        <f>+IF(X48&lt;&gt;0,+(Y48/X48)*100,0)</f>
        <v>58.29954562293135</v>
      </c>
      <c r="AA48" s="222">
        <f>SUM(AA46:AA47)</f>
        <v>27856060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60792184</v>
      </c>
      <c r="D5" s="153">
        <f>SUM(D6:D8)</f>
        <v>0</v>
      </c>
      <c r="E5" s="154">
        <f t="shared" si="0"/>
        <v>582813</v>
      </c>
      <c r="F5" s="100">
        <f t="shared" si="0"/>
        <v>582813</v>
      </c>
      <c r="G5" s="100">
        <f t="shared" si="0"/>
        <v>0</v>
      </c>
      <c r="H5" s="100">
        <f t="shared" si="0"/>
        <v>89420</v>
      </c>
      <c r="I5" s="100">
        <f t="shared" si="0"/>
        <v>5699</v>
      </c>
      <c r="J5" s="100">
        <f t="shared" si="0"/>
        <v>95119</v>
      </c>
      <c r="K5" s="100">
        <f t="shared" si="0"/>
        <v>2930</v>
      </c>
      <c r="L5" s="100">
        <f t="shared" si="0"/>
        <v>0</v>
      </c>
      <c r="M5" s="100">
        <f t="shared" si="0"/>
        <v>36500</v>
      </c>
      <c r="N5" s="100">
        <f t="shared" si="0"/>
        <v>39430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134549</v>
      </c>
      <c r="X5" s="100">
        <f t="shared" si="0"/>
        <v>234315</v>
      </c>
      <c r="Y5" s="100">
        <f t="shared" si="0"/>
        <v>-99766</v>
      </c>
      <c r="Z5" s="137">
        <f>+IF(X5&lt;&gt;0,+(Y5/X5)*100,0)</f>
        <v>-42.57772656466722</v>
      </c>
      <c r="AA5" s="153">
        <f>SUM(AA6:AA8)</f>
        <v>582813</v>
      </c>
    </row>
    <row r="6" spans="1:27" ht="12.75">
      <c r="A6" s="138" t="s">
        <v>75</v>
      </c>
      <c r="B6" s="136"/>
      <c r="C6" s="155">
        <v>60393495</v>
      </c>
      <c r="D6" s="155"/>
      <c r="E6" s="156">
        <v>269226</v>
      </c>
      <c r="F6" s="60">
        <v>269226</v>
      </c>
      <c r="G6" s="60"/>
      <c r="H6" s="60">
        <v>89420</v>
      </c>
      <c r="I6" s="60">
        <v>5699</v>
      </c>
      <c r="J6" s="60">
        <v>95119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95119</v>
      </c>
      <c r="X6" s="60">
        <v>86512</v>
      </c>
      <c r="Y6" s="60">
        <v>8607</v>
      </c>
      <c r="Z6" s="140">
        <v>9.95</v>
      </c>
      <c r="AA6" s="62">
        <v>269226</v>
      </c>
    </row>
    <row r="7" spans="1:27" ht="12.75">
      <c r="A7" s="138" t="s">
        <v>76</v>
      </c>
      <c r="B7" s="136"/>
      <c r="C7" s="157">
        <v>300108</v>
      </c>
      <c r="D7" s="157"/>
      <c r="E7" s="158">
        <v>313587</v>
      </c>
      <c r="F7" s="159">
        <v>313587</v>
      </c>
      <c r="G7" s="159"/>
      <c r="H7" s="159"/>
      <c r="I7" s="159"/>
      <c r="J7" s="159"/>
      <c r="K7" s="159">
        <v>2930</v>
      </c>
      <c r="L7" s="159"/>
      <c r="M7" s="159">
        <v>36500</v>
      </c>
      <c r="N7" s="159">
        <v>39430</v>
      </c>
      <c r="O7" s="159"/>
      <c r="P7" s="159"/>
      <c r="Q7" s="159"/>
      <c r="R7" s="159"/>
      <c r="S7" s="159"/>
      <c r="T7" s="159"/>
      <c r="U7" s="159"/>
      <c r="V7" s="159"/>
      <c r="W7" s="159">
        <v>39430</v>
      </c>
      <c r="X7" s="159">
        <v>147803</v>
      </c>
      <c r="Y7" s="159">
        <v>-108373</v>
      </c>
      <c r="Z7" s="141">
        <v>-73.32</v>
      </c>
      <c r="AA7" s="225">
        <v>313587</v>
      </c>
    </row>
    <row r="8" spans="1:27" ht="12.75">
      <c r="A8" s="138" t="s">
        <v>77</v>
      </c>
      <c r="B8" s="136"/>
      <c r="C8" s="155">
        <v>98581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237728</v>
      </c>
      <c r="D9" s="153">
        <f>SUM(D10:D14)</f>
        <v>0</v>
      </c>
      <c r="E9" s="154">
        <f t="shared" si="1"/>
        <v>5279911</v>
      </c>
      <c r="F9" s="100">
        <f t="shared" si="1"/>
        <v>5279911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15800</v>
      </c>
      <c r="N9" s="100">
        <f t="shared" si="1"/>
        <v>15800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15800</v>
      </c>
      <c r="X9" s="100">
        <f t="shared" si="1"/>
        <v>0</v>
      </c>
      <c r="Y9" s="100">
        <f t="shared" si="1"/>
        <v>15800</v>
      </c>
      <c r="Z9" s="137">
        <f>+IF(X9&lt;&gt;0,+(Y9/X9)*100,0)</f>
        <v>0</v>
      </c>
      <c r="AA9" s="102">
        <f>SUM(AA10:AA14)</f>
        <v>5279911</v>
      </c>
    </row>
    <row r="10" spans="1:27" ht="12.75">
      <c r="A10" s="138" t="s">
        <v>79</v>
      </c>
      <c r="B10" s="136"/>
      <c r="C10" s="155">
        <v>237728</v>
      </c>
      <c r="D10" s="155"/>
      <c r="E10" s="156">
        <v>5279911</v>
      </c>
      <c r="F10" s="60">
        <v>5279911</v>
      </c>
      <c r="G10" s="60"/>
      <c r="H10" s="60"/>
      <c r="I10" s="60"/>
      <c r="J10" s="60"/>
      <c r="K10" s="60"/>
      <c r="L10" s="60"/>
      <c r="M10" s="60">
        <v>15800</v>
      </c>
      <c r="N10" s="60">
        <v>15800</v>
      </c>
      <c r="O10" s="60"/>
      <c r="P10" s="60"/>
      <c r="Q10" s="60"/>
      <c r="R10" s="60"/>
      <c r="S10" s="60"/>
      <c r="T10" s="60"/>
      <c r="U10" s="60"/>
      <c r="V10" s="60"/>
      <c r="W10" s="60">
        <v>15800</v>
      </c>
      <c r="X10" s="60"/>
      <c r="Y10" s="60">
        <v>15800</v>
      </c>
      <c r="Z10" s="140"/>
      <c r="AA10" s="62">
        <v>5279911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28387726</v>
      </c>
      <c r="D15" s="153">
        <f>SUM(D16:D18)</f>
        <v>0</v>
      </c>
      <c r="E15" s="154">
        <f t="shared" si="2"/>
        <v>27773887</v>
      </c>
      <c r="F15" s="100">
        <f t="shared" si="2"/>
        <v>27773887</v>
      </c>
      <c r="G15" s="100">
        <f t="shared" si="2"/>
        <v>2662242</v>
      </c>
      <c r="H15" s="100">
        <f t="shared" si="2"/>
        <v>2820003</v>
      </c>
      <c r="I15" s="100">
        <f t="shared" si="2"/>
        <v>3754599</v>
      </c>
      <c r="J15" s="100">
        <f t="shared" si="2"/>
        <v>9236844</v>
      </c>
      <c r="K15" s="100">
        <f t="shared" si="2"/>
        <v>2360616</v>
      </c>
      <c r="L15" s="100">
        <f t="shared" si="2"/>
        <v>0</v>
      </c>
      <c r="M15" s="100">
        <f t="shared" si="2"/>
        <v>7812487</v>
      </c>
      <c r="N15" s="100">
        <f t="shared" si="2"/>
        <v>10173103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19409947</v>
      </c>
      <c r="X15" s="100">
        <f t="shared" si="2"/>
        <v>16797737</v>
      </c>
      <c r="Y15" s="100">
        <f t="shared" si="2"/>
        <v>2612210</v>
      </c>
      <c r="Z15" s="137">
        <f>+IF(X15&lt;&gt;0,+(Y15/X15)*100,0)</f>
        <v>15.550963799468938</v>
      </c>
      <c r="AA15" s="102">
        <f>SUM(AA16:AA18)</f>
        <v>27773887</v>
      </c>
    </row>
    <row r="16" spans="1:27" ht="12.75">
      <c r="A16" s="138" t="s">
        <v>85</v>
      </c>
      <c r="B16" s="136"/>
      <c r="C16" s="155">
        <v>88728</v>
      </c>
      <c r="D16" s="155"/>
      <c r="E16" s="156">
        <v>5127887</v>
      </c>
      <c r="F16" s="60">
        <v>5127887</v>
      </c>
      <c r="G16" s="60"/>
      <c r="H16" s="60"/>
      <c r="I16" s="60">
        <v>2686769</v>
      </c>
      <c r="J16" s="60">
        <v>2686769</v>
      </c>
      <c r="K16" s="60"/>
      <c r="L16" s="60"/>
      <c r="M16" s="60">
        <v>6663641</v>
      </c>
      <c r="N16" s="60">
        <v>6663641</v>
      </c>
      <c r="O16" s="60"/>
      <c r="P16" s="60"/>
      <c r="Q16" s="60"/>
      <c r="R16" s="60"/>
      <c r="S16" s="60"/>
      <c r="T16" s="60"/>
      <c r="U16" s="60"/>
      <c r="V16" s="60"/>
      <c r="W16" s="60">
        <v>9350410</v>
      </c>
      <c r="X16" s="60">
        <v>121451</v>
      </c>
      <c r="Y16" s="60">
        <v>9228959</v>
      </c>
      <c r="Z16" s="140">
        <v>7598.92</v>
      </c>
      <c r="AA16" s="62">
        <v>5127887</v>
      </c>
    </row>
    <row r="17" spans="1:27" ht="12.75">
      <c r="A17" s="138" t="s">
        <v>86</v>
      </c>
      <c r="B17" s="136"/>
      <c r="C17" s="155">
        <v>28298998</v>
      </c>
      <c r="D17" s="155"/>
      <c r="E17" s="156">
        <v>22646000</v>
      </c>
      <c r="F17" s="60">
        <v>22646000</v>
      </c>
      <c r="G17" s="60">
        <v>2662242</v>
      </c>
      <c r="H17" s="60">
        <v>2820003</v>
      </c>
      <c r="I17" s="60">
        <v>1067830</v>
      </c>
      <c r="J17" s="60">
        <v>6550075</v>
      </c>
      <c r="K17" s="60">
        <v>2360616</v>
      </c>
      <c r="L17" s="60"/>
      <c r="M17" s="60">
        <v>1148846</v>
      </c>
      <c r="N17" s="60">
        <v>3509462</v>
      </c>
      <c r="O17" s="60"/>
      <c r="P17" s="60"/>
      <c r="Q17" s="60"/>
      <c r="R17" s="60"/>
      <c r="S17" s="60"/>
      <c r="T17" s="60"/>
      <c r="U17" s="60"/>
      <c r="V17" s="60"/>
      <c r="W17" s="60">
        <v>10059537</v>
      </c>
      <c r="X17" s="60">
        <v>16676286</v>
      </c>
      <c r="Y17" s="60">
        <v>-6616749</v>
      </c>
      <c r="Z17" s="140">
        <v>-39.68</v>
      </c>
      <c r="AA17" s="62">
        <v>22646000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300000</v>
      </c>
      <c r="F19" s="100">
        <f t="shared" si="3"/>
        <v>300000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22744</v>
      </c>
      <c r="L19" s="100">
        <f t="shared" si="3"/>
        <v>0</v>
      </c>
      <c r="M19" s="100">
        <f t="shared" si="3"/>
        <v>0</v>
      </c>
      <c r="N19" s="100">
        <f t="shared" si="3"/>
        <v>22744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22744</v>
      </c>
      <c r="X19" s="100">
        <f t="shared" si="3"/>
        <v>300000</v>
      </c>
      <c r="Y19" s="100">
        <f t="shared" si="3"/>
        <v>-277256</v>
      </c>
      <c r="Z19" s="137">
        <f>+IF(X19&lt;&gt;0,+(Y19/X19)*100,0)</f>
        <v>-92.41866666666667</v>
      </c>
      <c r="AA19" s="102">
        <f>SUM(AA20:AA23)</f>
        <v>300000</v>
      </c>
    </row>
    <row r="20" spans="1:27" ht="12.75">
      <c r="A20" s="138" t="s">
        <v>89</v>
      </c>
      <c r="B20" s="136"/>
      <c r="C20" s="155"/>
      <c r="D20" s="155"/>
      <c r="E20" s="156">
        <v>300000</v>
      </c>
      <c r="F20" s="60">
        <v>300000</v>
      </c>
      <c r="G20" s="60"/>
      <c r="H20" s="60"/>
      <c r="I20" s="60"/>
      <c r="J20" s="60"/>
      <c r="K20" s="60">
        <v>22744</v>
      </c>
      <c r="L20" s="60"/>
      <c r="M20" s="60"/>
      <c r="N20" s="60">
        <v>22744</v>
      </c>
      <c r="O20" s="60"/>
      <c r="P20" s="60"/>
      <c r="Q20" s="60"/>
      <c r="R20" s="60"/>
      <c r="S20" s="60"/>
      <c r="T20" s="60"/>
      <c r="U20" s="60"/>
      <c r="V20" s="60"/>
      <c r="W20" s="60">
        <v>22744</v>
      </c>
      <c r="X20" s="60">
        <v>300000</v>
      </c>
      <c r="Y20" s="60">
        <v>-277256</v>
      </c>
      <c r="Z20" s="140">
        <v>-92.42</v>
      </c>
      <c r="AA20" s="62">
        <v>300000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>
        <v>563578</v>
      </c>
      <c r="F24" s="100">
        <v>563578</v>
      </c>
      <c r="G24" s="100"/>
      <c r="H24" s="100"/>
      <c r="I24" s="100">
        <v>20000</v>
      </c>
      <c r="J24" s="100">
        <v>20000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20000</v>
      </c>
      <c r="X24" s="100"/>
      <c r="Y24" s="100">
        <v>20000</v>
      </c>
      <c r="Z24" s="137"/>
      <c r="AA24" s="102">
        <v>563578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89417638</v>
      </c>
      <c r="D25" s="217">
        <f>+D5+D9+D15+D19+D24</f>
        <v>0</v>
      </c>
      <c r="E25" s="230">
        <f t="shared" si="4"/>
        <v>34500189</v>
      </c>
      <c r="F25" s="219">
        <f t="shared" si="4"/>
        <v>34500189</v>
      </c>
      <c r="G25" s="219">
        <f t="shared" si="4"/>
        <v>2662242</v>
      </c>
      <c r="H25" s="219">
        <f t="shared" si="4"/>
        <v>2909423</v>
      </c>
      <c r="I25" s="219">
        <f t="shared" si="4"/>
        <v>3780298</v>
      </c>
      <c r="J25" s="219">
        <f t="shared" si="4"/>
        <v>9351963</v>
      </c>
      <c r="K25" s="219">
        <f t="shared" si="4"/>
        <v>2386290</v>
      </c>
      <c r="L25" s="219">
        <f t="shared" si="4"/>
        <v>0</v>
      </c>
      <c r="M25" s="219">
        <f t="shared" si="4"/>
        <v>7864787</v>
      </c>
      <c r="N25" s="219">
        <f t="shared" si="4"/>
        <v>10251077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19603040</v>
      </c>
      <c r="X25" s="219">
        <f t="shared" si="4"/>
        <v>17332052</v>
      </c>
      <c r="Y25" s="219">
        <f t="shared" si="4"/>
        <v>2270988</v>
      </c>
      <c r="Z25" s="231">
        <f>+IF(X25&lt;&gt;0,+(Y25/X25)*100,0)</f>
        <v>13.102822447105513</v>
      </c>
      <c r="AA25" s="232">
        <f>+AA5+AA9+AA15+AA19+AA24</f>
        <v>34500189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23379000</v>
      </c>
      <c r="D28" s="155"/>
      <c r="E28" s="156">
        <v>22646000</v>
      </c>
      <c r="F28" s="60">
        <v>22646000</v>
      </c>
      <c r="G28" s="60">
        <v>2662242</v>
      </c>
      <c r="H28" s="60">
        <v>2820003</v>
      </c>
      <c r="I28" s="60">
        <v>1067830</v>
      </c>
      <c r="J28" s="60">
        <v>6550075</v>
      </c>
      <c r="K28" s="60">
        <v>2360616</v>
      </c>
      <c r="L28" s="60"/>
      <c r="M28" s="60">
        <v>1148846</v>
      </c>
      <c r="N28" s="60">
        <v>3509462</v>
      </c>
      <c r="O28" s="60"/>
      <c r="P28" s="60"/>
      <c r="Q28" s="60"/>
      <c r="R28" s="60"/>
      <c r="S28" s="60"/>
      <c r="T28" s="60"/>
      <c r="U28" s="60"/>
      <c r="V28" s="60"/>
      <c r="W28" s="60">
        <v>10059537</v>
      </c>
      <c r="X28" s="60">
        <v>16676286</v>
      </c>
      <c r="Y28" s="60">
        <v>-6616749</v>
      </c>
      <c r="Z28" s="140">
        <v>-39.68</v>
      </c>
      <c r="AA28" s="155">
        <v>22646000</v>
      </c>
    </row>
    <row r="29" spans="1:27" ht="12.75">
      <c r="A29" s="234" t="s">
        <v>134</v>
      </c>
      <c r="B29" s="136"/>
      <c r="C29" s="155"/>
      <c r="D29" s="155"/>
      <c r="E29" s="156">
        <v>5000000</v>
      </c>
      <c r="F29" s="60">
        <v>5000000</v>
      </c>
      <c r="G29" s="60"/>
      <c r="H29" s="60"/>
      <c r="I29" s="60">
        <v>2686769</v>
      </c>
      <c r="J29" s="60">
        <v>2686769</v>
      </c>
      <c r="K29" s="60"/>
      <c r="L29" s="60"/>
      <c r="M29" s="60">
        <v>6638241</v>
      </c>
      <c r="N29" s="60">
        <v>6638241</v>
      </c>
      <c r="O29" s="60"/>
      <c r="P29" s="60"/>
      <c r="Q29" s="60"/>
      <c r="R29" s="60"/>
      <c r="S29" s="60"/>
      <c r="T29" s="60"/>
      <c r="U29" s="60"/>
      <c r="V29" s="60"/>
      <c r="W29" s="60">
        <v>9325010</v>
      </c>
      <c r="X29" s="60"/>
      <c r="Y29" s="60">
        <v>9325010</v>
      </c>
      <c r="Z29" s="140"/>
      <c r="AA29" s="62">
        <v>5000000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23379000</v>
      </c>
      <c r="D32" s="210">
        <f>SUM(D28:D31)</f>
        <v>0</v>
      </c>
      <c r="E32" s="211">
        <f t="shared" si="5"/>
        <v>27646000</v>
      </c>
      <c r="F32" s="77">
        <f t="shared" si="5"/>
        <v>27646000</v>
      </c>
      <c r="G32" s="77">
        <f t="shared" si="5"/>
        <v>2662242</v>
      </c>
      <c r="H32" s="77">
        <f t="shared" si="5"/>
        <v>2820003</v>
      </c>
      <c r="I32" s="77">
        <f t="shared" si="5"/>
        <v>3754599</v>
      </c>
      <c r="J32" s="77">
        <f t="shared" si="5"/>
        <v>9236844</v>
      </c>
      <c r="K32" s="77">
        <f t="shared" si="5"/>
        <v>2360616</v>
      </c>
      <c r="L32" s="77">
        <f t="shared" si="5"/>
        <v>0</v>
      </c>
      <c r="M32" s="77">
        <f t="shared" si="5"/>
        <v>7787087</v>
      </c>
      <c r="N32" s="77">
        <f t="shared" si="5"/>
        <v>10147703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19384547</v>
      </c>
      <c r="X32" s="77">
        <f t="shared" si="5"/>
        <v>16676286</v>
      </c>
      <c r="Y32" s="77">
        <f t="shared" si="5"/>
        <v>2708261</v>
      </c>
      <c r="Z32" s="212">
        <f>+IF(X32&lt;&gt;0,+(Y32/X32)*100,0)</f>
        <v>16.2401928103176</v>
      </c>
      <c r="AA32" s="79">
        <f>SUM(AA28:AA31)</f>
        <v>27646000</v>
      </c>
    </row>
    <row r="33" spans="1:27" ht="12.75">
      <c r="A33" s="237" t="s">
        <v>51</v>
      </c>
      <c r="B33" s="136" t="s">
        <v>137</v>
      </c>
      <c r="C33" s="155">
        <v>18643497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47395141</v>
      </c>
      <c r="D35" s="155"/>
      <c r="E35" s="156">
        <v>6854189</v>
      </c>
      <c r="F35" s="60">
        <v>6854189</v>
      </c>
      <c r="G35" s="60"/>
      <c r="H35" s="60">
        <v>89420</v>
      </c>
      <c r="I35" s="60">
        <v>25699</v>
      </c>
      <c r="J35" s="60">
        <v>115119</v>
      </c>
      <c r="K35" s="60">
        <v>25674</v>
      </c>
      <c r="L35" s="60"/>
      <c r="M35" s="60">
        <v>77700</v>
      </c>
      <c r="N35" s="60">
        <v>103374</v>
      </c>
      <c r="O35" s="60"/>
      <c r="P35" s="60"/>
      <c r="Q35" s="60"/>
      <c r="R35" s="60"/>
      <c r="S35" s="60"/>
      <c r="T35" s="60"/>
      <c r="U35" s="60"/>
      <c r="V35" s="60"/>
      <c r="W35" s="60">
        <v>218493</v>
      </c>
      <c r="X35" s="60">
        <v>655766</v>
      </c>
      <c r="Y35" s="60">
        <v>-437273</v>
      </c>
      <c r="Z35" s="140">
        <v>-66.68</v>
      </c>
      <c r="AA35" s="62">
        <v>6854189</v>
      </c>
    </row>
    <row r="36" spans="1:27" ht="12.75">
      <c r="A36" s="238" t="s">
        <v>139</v>
      </c>
      <c r="B36" s="149"/>
      <c r="C36" s="222">
        <f aca="true" t="shared" si="6" ref="C36:Y36">SUM(C32:C35)</f>
        <v>89417638</v>
      </c>
      <c r="D36" s="222">
        <f>SUM(D32:D35)</f>
        <v>0</v>
      </c>
      <c r="E36" s="218">
        <f t="shared" si="6"/>
        <v>34500189</v>
      </c>
      <c r="F36" s="220">
        <f t="shared" si="6"/>
        <v>34500189</v>
      </c>
      <c r="G36" s="220">
        <f t="shared" si="6"/>
        <v>2662242</v>
      </c>
      <c r="H36" s="220">
        <f t="shared" si="6"/>
        <v>2909423</v>
      </c>
      <c r="I36" s="220">
        <f t="shared" si="6"/>
        <v>3780298</v>
      </c>
      <c r="J36" s="220">
        <f t="shared" si="6"/>
        <v>9351963</v>
      </c>
      <c r="K36" s="220">
        <f t="shared" si="6"/>
        <v>2386290</v>
      </c>
      <c r="L36" s="220">
        <f t="shared" si="6"/>
        <v>0</v>
      </c>
      <c r="M36" s="220">
        <f t="shared" si="6"/>
        <v>7864787</v>
      </c>
      <c r="N36" s="220">
        <f t="shared" si="6"/>
        <v>10251077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19603040</v>
      </c>
      <c r="X36" s="220">
        <f t="shared" si="6"/>
        <v>17332052</v>
      </c>
      <c r="Y36" s="220">
        <f t="shared" si="6"/>
        <v>2270988</v>
      </c>
      <c r="Z36" s="221">
        <f>+IF(X36&lt;&gt;0,+(Y36/X36)*100,0)</f>
        <v>13.102822447105513</v>
      </c>
      <c r="AA36" s="239">
        <f>SUM(AA32:AA35)</f>
        <v>34500189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3680609</v>
      </c>
      <c r="D6" s="155"/>
      <c r="E6" s="59">
        <v>757924</v>
      </c>
      <c r="F6" s="60">
        <v>757924</v>
      </c>
      <c r="G6" s="60">
        <v>2497482</v>
      </c>
      <c r="H6" s="60">
        <v>3289210</v>
      </c>
      <c r="I6" s="60">
        <v>3379721</v>
      </c>
      <c r="J6" s="60">
        <v>3379721</v>
      </c>
      <c r="K6" s="60">
        <v>4183975</v>
      </c>
      <c r="L6" s="60">
        <v>3278943</v>
      </c>
      <c r="M6" s="60">
        <v>12103931</v>
      </c>
      <c r="N6" s="60">
        <v>12103931</v>
      </c>
      <c r="O6" s="60"/>
      <c r="P6" s="60"/>
      <c r="Q6" s="60"/>
      <c r="R6" s="60"/>
      <c r="S6" s="60"/>
      <c r="T6" s="60"/>
      <c r="U6" s="60"/>
      <c r="V6" s="60"/>
      <c r="W6" s="60">
        <v>12103931</v>
      </c>
      <c r="X6" s="60">
        <v>378962</v>
      </c>
      <c r="Y6" s="60">
        <v>11724969</v>
      </c>
      <c r="Z6" s="140">
        <v>3093.97</v>
      </c>
      <c r="AA6" s="62">
        <v>757924</v>
      </c>
    </row>
    <row r="7" spans="1:27" ht="12.75">
      <c r="A7" s="249" t="s">
        <v>144</v>
      </c>
      <c r="B7" s="182"/>
      <c r="C7" s="155">
        <v>8304797</v>
      </c>
      <c r="D7" s="155"/>
      <c r="E7" s="59">
        <v>4212563</v>
      </c>
      <c r="F7" s="60">
        <v>4212563</v>
      </c>
      <c r="G7" s="60">
        <v>30036764</v>
      </c>
      <c r="H7" s="60">
        <v>20708438</v>
      </c>
      <c r="I7" s="60">
        <v>11723798</v>
      </c>
      <c r="J7" s="60">
        <v>11723798</v>
      </c>
      <c r="K7" s="60">
        <v>15069325</v>
      </c>
      <c r="L7" s="60">
        <v>15058695</v>
      </c>
      <c r="M7" s="60">
        <v>23483460</v>
      </c>
      <c r="N7" s="60">
        <v>23483460</v>
      </c>
      <c r="O7" s="60"/>
      <c r="P7" s="60"/>
      <c r="Q7" s="60"/>
      <c r="R7" s="60"/>
      <c r="S7" s="60"/>
      <c r="T7" s="60"/>
      <c r="U7" s="60"/>
      <c r="V7" s="60"/>
      <c r="W7" s="60">
        <v>23483460</v>
      </c>
      <c r="X7" s="60">
        <v>2106282</v>
      </c>
      <c r="Y7" s="60">
        <v>21377178</v>
      </c>
      <c r="Z7" s="140">
        <v>1014.92</v>
      </c>
      <c r="AA7" s="62">
        <v>4212563</v>
      </c>
    </row>
    <row r="8" spans="1:27" ht="12.75">
      <c r="A8" s="249" t="s">
        <v>145</v>
      </c>
      <c r="B8" s="182"/>
      <c r="C8" s="155">
        <v>63638759</v>
      </c>
      <c r="D8" s="155"/>
      <c r="E8" s="59">
        <v>67973880</v>
      </c>
      <c r="F8" s="60">
        <v>67973880</v>
      </c>
      <c r="G8" s="60">
        <v>117244198</v>
      </c>
      <c r="H8" s="60">
        <v>118019864</v>
      </c>
      <c r="I8" s="60">
        <v>120106109</v>
      </c>
      <c r="J8" s="60">
        <v>120106109</v>
      </c>
      <c r="K8" s="60">
        <v>118744715</v>
      </c>
      <c r="L8" s="60">
        <v>122280081</v>
      </c>
      <c r="M8" s="60">
        <v>126717431</v>
      </c>
      <c r="N8" s="60">
        <v>126717431</v>
      </c>
      <c r="O8" s="60"/>
      <c r="P8" s="60"/>
      <c r="Q8" s="60"/>
      <c r="R8" s="60"/>
      <c r="S8" s="60"/>
      <c r="T8" s="60"/>
      <c r="U8" s="60"/>
      <c r="V8" s="60"/>
      <c r="W8" s="60">
        <v>126717431</v>
      </c>
      <c r="X8" s="60">
        <v>33986940</v>
      </c>
      <c r="Y8" s="60">
        <v>92730491</v>
      </c>
      <c r="Z8" s="140">
        <v>272.84</v>
      </c>
      <c r="AA8" s="62">
        <v>67973880</v>
      </c>
    </row>
    <row r="9" spans="1:27" ht="12.75">
      <c r="A9" s="249" t="s">
        <v>146</v>
      </c>
      <c r="B9" s="182"/>
      <c r="C9" s="155">
        <v>8200493</v>
      </c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2.75">
      <c r="A10" s="249" t="s">
        <v>147</v>
      </c>
      <c r="B10" s="182"/>
      <c r="C10" s="155">
        <v>15687426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99512084</v>
      </c>
      <c r="D12" s="168">
        <f>SUM(D6:D11)</f>
        <v>0</v>
      </c>
      <c r="E12" s="72">
        <f t="shared" si="0"/>
        <v>72944367</v>
      </c>
      <c r="F12" s="73">
        <f t="shared" si="0"/>
        <v>72944367</v>
      </c>
      <c r="G12" s="73">
        <f t="shared" si="0"/>
        <v>149778444</v>
      </c>
      <c r="H12" s="73">
        <f t="shared" si="0"/>
        <v>142017512</v>
      </c>
      <c r="I12" s="73">
        <f t="shared" si="0"/>
        <v>135209628</v>
      </c>
      <c r="J12" s="73">
        <f t="shared" si="0"/>
        <v>135209628</v>
      </c>
      <c r="K12" s="73">
        <f t="shared" si="0"/>
        <v>137998015</v>
      </c>
      <c r="L12" s="73">
        <f t="shared" si="0"/>
        <v>140617719</v>
      </c>
      <c r="M12" s="73">
        <f t="shared" si="0"/>
        <v>162304822</v>
      </c>
      <c r="N12" s="73">
        <f t="shared" si="0"/>
        <v>162304822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162304822</v>
      </c>
      <c r="X12" s="73">
        <f t="shared" si="0"/>
        <v>36472184</v>
      </c>
      <c r="Y12" s="73">
        <f t="shared" si="0"/>
        <v>125832638</v>
      </c>
      <c r="Z12" s="170">
        <f>+IF(X12&lt;&gt;0,+(Y12/X12)*100,0)</f>
        <v>345.0098793096679</v>
      </c>
      <c r="AA12" s="74">
        <f>SUM(AA6:AA11)</f>
        <v>72944367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>
        <v>3500000</v>
      </c>
      <c r="J15" s="60">
        <v>3500000</v>
      </c>
      <c r="K15" s="60">
        <v>3500000</v>
      </c>
      <c r="L15" s="60">
        <v>3500000</v>
      </c>
      <c r="M15" s="60">
        <v>3500000</v>
      </c>
      <c r="N15" s="60">
        <v>3500000</v>
      </c>
      <c r="O15" s="60"/>
      <c r="P15" s="60"/>
      <c r="Q15" s="60"/>
      <c r="R15" s="60"/>
      <c r="S15" s="60"/>
      <c r="T15" s="60"/>
      <c r="U15" s="60"/>
      <c r="V15" s="60"/>
      <c r="W15" s="60">
        <v>3500000</v>
      </c>
      <c r="X15" s="60"/>
      <c r="Y15" s="60">
        <v>3500000</v>
      </c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4525591</v>
      </c>
      <c r="D17" s="155"/>
      <c r="E17" s="59">
        <v>4551728</v>
      </c>
      <c r="F17" s="60">
        <v>4551728</v>
      </c>
      <c r="G17" s="60">
        <v>18242903</v>
      </c>
      <c r="H17" s="60">
        <v>18242903</v>
      </c>
      <c r="I17" s="60">
        <v>4525591</v>
      </c>
      <c r="J17" s="60">
        <v>4525591</v>
      </c>
      <c r="K17" s="60">
        <v>4525591</v>
      </c>
      <c r="L17" s="60">
        <v>4525591</v>
      </c>
      <c r="M17" s="60">
        <v>4525591</v>
      </c>
      <c r="N17" s="60">
        <v>4525591</v>
      </c>
      <c r="O17" s="60"/>
      <c r="P17" s="60"/>
      <c r="Q17" s="60"/>
      <c r="R17" s="60"/>
      <c r="S17" s="60"/>
      <c r="T17" s="60"/>
      <c r="U17" s="60"/>
      <c r="V17" s="60"/>
      <c r="W17" s="60">
        <v>4525591</v>
      </c>
      <c r="X17" s="60">
        <v>2275864</v>
      </c>
      <c r="Y17" s="60">
        <v>2249727</v>
      </c>
      <c r="Z17" s="140">
        <v>98.85</v>
      </c>
      <c r="AA17" s="62">
        <v>4551728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781355527</v>
      </c>
      <c r="D19" s="155"/>
      <c r="E19" s="59">
        <v>763257761</v>
      </c>
      <c r="F19" s="60">
        <v>763257761</v>
      </c>
      <c r="G19" s="60">
        <v>765225103</v>
      </c>
      <c r="H19" s="60">
        <v>765225103</v>
      </c>
      <c r="I19" s="60">
        <v>975836612</v>
      </c>
      <c r="J19" s="60">
        <v>975836612</v>
      </c>
      <c r="K19" s="60">
        <v>975836612</v>
      </c>
      <c r="L19" s="60">
        <v>781355527</v>
      </c>
      <c r="M19" s="60">
        <v>781355527</v>
      </c>
      <c r="N19" s="60">
        <v>781355527</v>
      </c>
      <c r="O19" s="60"/>
      <c r="P19" s="60"/>
      <c r="Q19" s="60"/>
      <c r="R19" s="60"/>
      <c r="S19" s="60"/>
      <c r="T19" s="60"/>
      <c r="U19" s="60"/>
      <c r="V19" s="60"/>
      <c r="W19" s="60">
        <v>781355527</v>
      </c>
      <c r="X19" s="60">
        <v>381628881</v>
      </c>
      <c r="Y19" s="60">
        <v>399726646</v>
      </c>
      <c r="Z19" s="140">
        <v>104.74</v>
      </c>
      <c r="AA19" s="62">
        <v>763257761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214325</v>
      </c>
      <c r="D22" s="155"/>
      <c r="E22" s="59">
        <v>5122984</v>
      </c>
      <c r="F22" s="60">
        <v>5122984</v>
      </c>
      <c r="G22" s="60">
        <v>321300</v>
      </c>
      <c r="H22" s="60">
        <v>321300</v>
      </c>
      <c r="I22" s="60">
        <v>214325</v>
      </c>
      <c r="J22" s="60">
        <v>214325</v>
      </c>
      <c r="K22" s="60">
        <v>214325</v>
      </c>
      <c r="L22" s="60">
        <v>214325</v>
      </c>
      <c r="M22" s="60">
        <v>214325</v>
      </c>
      <c r="N22" s="60">
        <v>214325</v>
      </c>
      <c r="O22" s="60"/>
      <c r="P22" s="60"/>
      <c r="Q22" s="60"/>
      <c r="R22" s="60"/>
      <c r="S22" s="60"/>
      <c r="T22" s="60"/>
      <c r="U22" s="60"/>
      <c r="V22" s="60"/>
      <c r="W22" s="60">
        <v>214325</v>
      </c>
      <c r="X22" s="60">
        <v>2561492</v>
      </c>
      <c r="Y22" s="60">
        <v>-2347167</v>
      </c>
      <c r="Z22" s="140">
        <v>-91.63</v>
      </c>
      <c r="AA22" s="62">
        <v>5122984</v>
      </c>
    </row>
    <row r="23" spans="1:27" ht="12.75">
      <c r="A23" s="249" t="s">
        <v>158</v>
      </c>
      <c r="B23" s="182"/>
      <c r="C23" s="155">
        <v>8892615</v>
      </c>
      <c r="D23" s="155"/>
      <c r="E23" s="59">
        <v>514286</v>
      </c>
      <c r="F23" s="60">
        <v>514286</v>
      </c>
      <c r="G23" s="159">
        <v>5393615</v>
      </c>
      <c r="H23" s="159">
        <v>5393615</v>
      </c>
      <c r="I23" s="159">
        <v>5392615</v>
      </c>
      <c r="J23" s="60">
        <v>5392615</v>
      </c>
      <c r="K23" s="159">
        <v>5392615</v>
      </c>
      <c r="L23" s="159">
        <v>5392615</v>
      </c>
      <c r="M23" s="60">
        <v>5392615</v>
      </c>
      <c r="N23" s="159">
        <v>5392615</v>
      </c>
      <c r="O23" s="159"/>
      <c r="P23" s="159"/>
      <c r="Q23" s="60"/>
      <c r="R23" s="159"/>
      <c r="S23" s="159"/>
      <c r="T23" s="60"/>
      <c r="U23" s="159"/>
      <c r="V23" s="159"/>
      <c r="W23" s="159">
        <v>5392615</v>
      </c>
      <c r="X23" s="60">
        <v>257143</v>
      </c>
      <c r="Y23" s="159">
        <v>5135472</v>
      </c>
      <c r="Z23" s="141">
        <v>1997.13</v>
      </c>
      <c r="AA23" s="225">
        <v>514286</v>
      </c>
    </row>
    <row r="24" spans="1:27" ht="12.75">
      <c r="A24" s="250" t="s">
        <v>57</v>
      </c>
      <c r="B24" s="253"/>
      <c r="C24" s="168">
        <f aca="true" t="shared" si="1" ref="C24:Y24">SUM(C15:C23)</f>
        <v>794988058</v>
      </c>
      <c r="D24" s="168">
        <f>SUM(D15:D23)</f>
        <v>0</v>
      </c>
      <c r="E24" s="76">
        <f t="shared" si="1"/>
        <v>773446759</v>
      </c>
      <c r="F24" s="77">
        <f t="shared" si="1"/>
        <v>773446759</v>
      </c>
      <c r="G24" s="77">
        <f t="shared" si="1"/>
        <v>789182921</v>
      </c>
      <c r="H24" s="77">
        <f t="shared" si="1"/>
        <v>789182921</v>
      </c>
      <c r="I24" s="77">
        <f t="shared" si="1"/>
        <v>989469143</v>
      </c>
      <c r="J24" s="77">
        <f t="shared" si="1"/>
        <v>989469143</v>
      </c>
      <c r="K24" s="77">
        <f t="shared" si="1"/>
        <v>989469143</v>
      </c>
      <c r="L24" s="77">
        <f t="shared" si="1"/>
        <v>794988058</v>
      </c>
      <c r="M24" s="77">
        <f t="shared" si="1"/>
        <v>794988058</v>
      </c>
      <c r="N24" s="77">
        <f t="shared" si="1"/>
        <v>794988058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794988058</v>
      </c>
      <c r="X24" s="77">
        <f t="shared" si="1"/>
        <v>386723380</v>
      </c>
      <c r="Y24" s="77">
        <f t="shared" si="1"/>
        <v>408264678</v>
      </c>
      <c r="Z24" s="212">
        <f>+IF(X24&lt;&gt;0,+(Y24/X24)*100,0)</f>
        <v>105.57020834892373</v>
      </c>
      <c r="AA24" s="79">
        <f>SUM(AA15:AA23)</f>
        <v>773446759</v>
      </c>
    </row>
    <row r="25" spans="1:27" ht="12.75">
      <c r="A25" s="250" t="s">
        <v>159</v>
      </c>
      <c r="B25" s="251"/>
      <c r="C25" s="168">
        <f aca="true" t="shared" si="2" ref="C25:Y25">+C12+C24</f>
        <v>894500142</v>
      </c>
      <c r="D25" s="168">
        <f>+D12+D24</f>
        <v>0</v>
      </c>
      <c r="E25" s="72">
        <f t="shared" si="2"/>
        <v>846391126</v>
      </c>
      <c r="F25" s="73">
        <f t="shared" si="2"/>
        <v>846391126</v>
      </c>
      <c r="G25" s="73">
        <f t="shared" si="2"/>
        <v>938961365</v>
      </c>
      <c r="H25" s="73">
        <f t="shared" si="2"/>
        <v>931200433</v>
      </c>
      <c r="I25" s="73">
        <f t="shared" si="2"/>
        <v>1124678771</v>
      </c>
      <c r="J25" s="73">
        <f t="shared" si="2"/>
        <v>1124678771</v>
      </c>
      <c r="K25" s="73">
        <f t="shared" si="2"/>
        <v>1127467158</v>
      </c>
      <c r="L25" s="73">
        <f t="shared" si="2"/>
        <v>935605777</v>
      </c>
      <c r="M25" s="73">
        <f t="shared" si="2"/>
        <v>957292880</v>
      </c>
      <c r="N25" s="73">
        <f t="shared" si="2"/>
        <v>957292880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957292880</v>
      </c>
      <c r="X25" s="73">
        <f t="shared" si="2"/>
        <v>423195564</v>
      </c>
      <c r="Y25" s="73">
        <f t="shared" si="2"/>
        <v>534097316</v>
      </c>
      <c r="Z25" s="170">
        <f>+IF(X25&lt;&gt;0,+(Y25/X25)*100,0)</f>
        <v>126.20579264862049</v>
      </c>
      <c r="AA25" s="74">
        <f>+AA12+AA24</f>
        <v>846391126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3635806</v>
      </c>
      <c r="D30" s="155"/>
      <c r="E30" s="59">
        <v>3124354</v>
      </c>
      <c r="F30" s="60">
        <v>3124354</v>
      </c>
      <c r="G30" s="60">
        <v>526445</v>
      </c>
      <c r="H30" s="60">
        <v>526445</v>
      </c>
      <c r="I30" s="60">
        <v>2753917</v>
      </c>
      <c r="J30" s="60">
        <v>2753917</v>
      </c>
      <c r="K30" s="60">
        <v>2753917</v>
      </c>
      <c r="L30" s="60">
        <v>102733685</v>
      </c>
      <c r="M30" s="60">
        <v>102733685</v>
      </c>
      <c r="N30" s="60">
        <v>102733685</v>
      </c>
      <c r="O30" s="60"/>
      <c r="P30" s="60"/>
      <c r="Q30" s="60"/>
      <c r="R30" s="60"/>
      <c r="S30" s="60"/>
      <c r="T30" s="60"/>
      <c r="U30" s="60"/>
      <c r="V30" s="60"/>
      <c r="W30" s="60">
        <v>102733685</v>
      </c>
      <c r="X30" s="60">
        <v>1562177</v>
      </c>
      <c r="Y30" s="60">
        <v>101171508</v>
      </c>
      <c r="Z30" s="140">
        <v>6476.32</v>
      </c>
      <c r="AA30" s="62">
        <v>3124354</v>
      </c>
    </row>
    <row r="31" spans="1:27" ht="12.75">
      <c r="A31" s="249" t="s">
        <v>163</v>
      </c>
      <c r="B31" s="182"/>
      <c r="C31" s="155">
        <v>1722711</v>
      </c>
      <c r="D31" s="155"/>
      <c r="E31" s="59">
        <v>2312989</v>
      </c>
      <c r="F31" s="60">
        <v>2312989</v>
      </c>
      <c r="G31" s="60">
        <v>3203501</v>
      </c>
      <c r="H31" s="60">
        <v>3203501</v>
      </c>
      <c r="I31" s="60">
        <v>3485356</v>
      </c>
      <c r="J31" s="60">
        <v>3485356</v>
      </c>
      <c r="K31" s="60">
        <v>3485356</v>
      </c>
      <c r="L31" s="60">
        <v>3485356</v>
      </c>
      <c r="M31" s="60">
        <v>3485356</v>
      </c>
      <c r="N31" s="60">
        <v>3485356</v>
      </c>
      <c r="O31" s="60"/>
      <c r="P31" s="60"/>
      <c r="Q31" s="60"/>
      <c r="R31" s="60"/>
      <c r="S31" s="60"/>
      <c r="T31" s="60"/>
      <c r="U31" s="60"/>
      <c r="V31" s="60"/>
      <c r="W31" s="60">
        <v>3485356</v>
      </c>
      <c r="X31" s="60">
        <v>1156495</v>
      </c>
      <c r="Y31" s="60">
        <v>2328861</v>
      </c>
      <c r="Z31" s="140">
        <v>201.37</v>
      </c>
      <c r="AA31" s="62">
        <v>2312989</v>
      </c>
    </row>
    <row r="32" spans="1:27" ht="12.75">
      <c r="A32" s="249" t="s">
        <v>164</v>
      </c>
      <c r="B32" s="182"/>
      <c r="C32" s="155">
        <v>39647332</v>
      </c>
      <c r="D32" s="155"/>
      <c r="E32" s="59">
        <v>20145688</v>
      </c>
      <c r="F32" s="60">
        <v>20145688</v>
      </c>
      <c r="G32" s="60">
        <v>38279313</v>
      </c>
      <c r="H32" s="60">
        <v>36017097</v>
      </c>
      <c r="I32" s="60">
        <v>15115992</v>
      </c>
      <c r="J32" s="60">
        <v>15115992</v>
      </c>
      <c r="K32" s="60">
        <v>14677145</v>
      </c>
      <c r="L32" s="60">
        <v>14004193</v>
      </c>
      <c r="M32" s="60">
        <v>21396633</v>
      </c>
      <c r="N32" s="60">
        <v>21396633</v>
      </c>
      <c r="O32" s="60"/>
      <c r="P32" s="60"/>
      <c r="Q32" s="60"/>
      <c r="R32" s="60"/>
      <c r="S32" s="60"/>
      <c r="T32" s="60"/>
      <c r="U32" s="60"/>
      <c r="V32" s="60"/>
      <c r="W32" s="60">
        <v>21396633</v>
      </c>
      <c r="X32" s="60">
        <v>10072844</v>
      </c>
      <c r="Y32" s="60">
        <v>11323789</v>
      </c>
      <c r="Z32" s="140">
        <v>112.42</v>
      </c>
      <c r="AA32" s="62">
        <v>20145688</v>
      </c>
    </row>
    <row r="33" spans="1:27" ht="12.75">
      <c r="A33" s="249" t="s">
        <v>165</v>
      </c>
      <c r="B33" s="182"/>
      <c r="C33" s="155">
        <v>2686061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47691910</v>
      </c>
      <c r="D34" s="168">
        <f>SUM(D29:D33)</f>
        <v>0</v>
      </c>
      <c r="E34" s="72">
        <f t="shared" si="3"/>
        <v>25583031</v>
      </c>
      <c r="F34" s="73">
        <f t="shared" si="3"/>
        <v>25583031</v>
      </c>
      <c r="G34" s="73">
        <f t="shared" si="3"/>
        <v>42009259</v>
      </c>
      <c r="H34" s="73">
        <f t="shared" si="3"/>
        <v>39747043</v>
      </c>
      <c r="I34" s="73">
        <f t="shared" si="3"/>
        <v>21355265</v>
      </c>
      <c r="J34" s="73">
        <f t="shared" si="3"/>
        <v>21355265</v>
      </c>
      <c r="K34" s="73">
        <f t="shared" si="3"/>
        <v>20916418</v>
      </c>
      <c r="L34" s="73">
        <f t="shared" si="3"/>
        <v>120223234</v>
      </c>
      <c r="M34" s="73">
        <f t="shared" si="3"/>
        <v>127615674</v>
      </c>
      <c r="N34" s="73">
        <f t="shared" si="3"/>
        <v>127615674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127615674</v>
      </c>
      <c r="X34" s="73">
        <f t="shared" si="3"/>
        <v>12791516</v>
      </c>
      <c r="Y34" s="73">
        <f t="shared" si="3"/>
        <v>114824158</v>
      </c>
      <c r="Z34" s="170">
        <f>+IF(X34&lt;&gt;0,+(Y34/X34)*100,0)</f>
        <v>897.6587137912347</v>
      </c>
      <c r="AA34" s="74">
        <f>SUM(AA29:AA33)</f>
        <v>25583031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51581228</v>
      </c>
      <c r="D37" s="155"/>
      <c r="E37" s="59">
        <v>20170131</v>
      </c>
      <c r="F37" s="60">
        <v>20170131</v>
      </c>
      <c r="G37" s="60">
        <v>23294486</v>
      </c>
      <c r="H37" s="60">
        <v>23294486</v>
      </c>
      <c r="I37" s="60">
        <v>20184472</v>
      </c>
      <c r="J37" s="60">
        <v>20184472</v>
      </c>
      <c r="K37" s="60">
        <v>20184472</v>
      </c>
      <c r="L37" s="60">
        <v>20184472</v>
      </c>
      <c r="M37" s="60">
        <v>20184472</v>
      </c>
      <c r="N37" s="60">
        <v>20184472</v>
      </c>
      <c r="O37" s="60"/>
      <c r="P37" s="60"/>
      <c r="Q37" s="60"/>
      <c r="R37" s="60"/>
      <c r="S37" s="60"/>
      <c r="T37" s="60"/>
      <c r="U37" s="60"/>
      <c r="V37" s="60"/>
      <c r="W37" s="60">
        <v>20184472</v>
      </c>
      <c r="X37" s="60">
        <v>10085066</v>
      </c>
      <c r="Y37" s="60">
        <v>10099406</v>
      </c>
      <c r="Z37" s="140">
        <v>100.14</v>
      </c>
      <c r="AA37" s="62">
        <v>20170131</v>
      </c>
    </row>
    <row r="38" spans="1:27" ht="12.75">
      <c r="A38" s="249" t="s">
        <v>165</v>
      </c>
      <c r="B38" s="182"/>
      <c r="C38" s="155">
        <v>46727693</v>
      </c>
      <c r="D38" s="155"/>
      <c r="E38" s="59">
        <v>22185967</v>
      </c>
      <c r="F38" s="60">
        <v>22185967</v>
      </c>
      <c r="G38" s="60">
        <v>39948227</v>
      </c>
      <c r="H38" s="60">
        <v>39948227</v>
      </c>
      <c r="I38" s="60">
        <v>46698760</v>
      </c>
      <c r="J38" s="60">
        <v>46698760</v>
      </c>
      <c r="K38" s="60">
        <v>46698760</v>
      </c>
      <c r="L38" s="60">
        <v>46698760</v>
      </c>
      <c r="M38" s="60">
        <v>46698760</v>
      </c>
      <c r="N38" s="60">
        <v>46698760</v>
      </c>
      <c r="O38" s="60"/>
      <c r="P38" s="60"/>
      <c r="Q38" s="60"/>
      <c r="R38" s="60"/>
      <c r="S38" s="60"/>
      <c r="T38" s="60"/>
      <c r="U38" s="60"/>
      <c r="V38" s="60"/>
      <c r="W38" s="60">
        <v>46698760</v>
      </c>
      <c r="X38" s="60">
        <v>11092984</v>
      </c>
      <c r="Y38" s="60">
        <v>35605776</v>
      </c>
      <c r="Z38" s="140">
        <v>320.98</v>
      </c>
      <c r="AA38" s="62">
        <v>22185967</v>
      </c>
    </row>
    <row r="39" spans="1:27" ht="12.75">
      <c r="A39" s="250" t="s">
        <v>59</v>
      </c>
      <c r="B39" s="253"/>
      <c r="C39" s="168">
        <f aca="true" t="shared" si="4" ref="C39:Y39">SUM(C37:C38)</f>
        <v>98308921</v>
      </c>
      <c r="D39" s="168">
        <f>SUM(D37:D38)</f>
        <v>0</v>
      </c>
      <c r="E39" s="76">
        <f t="shared" si="4"/>
        <v>42356098</v>
      </c>
      <c r="F39" s="77">
        <f t="shared" si="4"/>
        <v>42356098</v>
      </c>
      <c r="G39" s="77">
        <f t="shared" si="4"/>
        <v>63242713</v>
      </c>
      <c r="H39" s="77">
        <f t="shared" si="4"/>
        <v>63242713</v>
      </c>
      <c r="I39" s="77">
        <f t="shared" si="4"/>
        <v>66883232</v>
      </c>
      <c r="J39" s="77">
        <f t="shared" si="4"/>
        <v>66883232</v>
      </c>
      <c r="K39" s="77">
        <f t="shared" si="4"/>
        <v>66883232</v>
      </c>
      <c r="L39" s="77">
        <f t="shared" si="4"/>
        <v>66883232</v>
      </c>
      <c r="M39" s="77">
        <f t="shared" si="4"/>
        <v>66883232</v>
      </c>
      <c r="N39" s="77">
        <f t="shared" si="4"/>
        <v>66883232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66883232</v>
      </c>
      <c r="X39" s="77">
        <f t="shared" si="4"/>
        <v>21178050</v>
      </c>
      <c r="Y39" s="77">
        <f t="shared" si="4"/>
        <v>45705182</v>
      </c>
      <c r="Z39" s="212">
        <f>+IF(X39&lt;&gt;0,+(Y39/X39)*100,0)</f>
        <v>215.81392998883277</v>
      </c>
      <c r="AA39" s="79">
        <f>SUM(AA37:AA38)</f>
        <v>42356098</v>
      </c>
    </row>
    <row r="40" spans="1:27" ht="12.75">
      <c r="A40" s="250" t="s">
        <v>167</v>
      </c>
      <c r="B40" s="251"/>
      <c r="C40" s="168">
        <f aca="true" t="shared" si="5" ref="C40:Y40">+C34+C39</f>
        <v>146000831</v>
      </c>
      <c r="D40" s="168">
        <f>+D34+D39</f>
        <v>0</v>
      </c>
      <c r="E40" s="72">
        <f t="shared" si="5"/>
        <v>67939129</v>
      </c>
      <c r="F40" s="73">
        <f t="shared" si="5"/>
        <v>67939129</v>
      </c>
      <c r="G40" s="73">
        <f t="shared" si="5"/>
        <v>105251972</v>
      </c>
      <c r="H40" s="73">
        <f t="shared" si="5"/>
        <v>102989756</v>
      </c>
      <c r="I40" s="73">
        <f t="shared" si="5"/>
        <v>88238497</v>
      </c>
      <c r="J40" s="73">
        <f t="shared" si="5"/>
        <v>88238497</v>
      </c>
      <c r="K40" s="73">
        <f t="shared" si="5"/>
        <v>87799650</v>
      </c>
      <c r="L40" s="73">
        <f t="shared" si="5"/>
        <v>187106466</v>
      </c>
      <c r="M40" s="73">
        <f t="shared" si="5"/>
        <v>194498906</v>
      </c>
      <c r="N40" s="73">
        <f t="shared" si="5"/>
        <v>194498906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194498906</v>
      </c>
      <c r="X40" s="73">
        <f t="shared" si="5"/>
        <v>33969566</v>
      </c>
      <c r="Y40" s="73">
        <f t="shared" si="5"/>
        <v>160529340</v>
      </c>
      <c r="Z40" s="170">
        <f>+IF(X40&lt;&gt;0,+(Y40/X40)*100,0)</f>
        <v>472.5681217122409</v>
      </c>
      <c r="AA40" s="74">
        <f>+AA34+AA39</f>
        <v>67939129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748499311</v>
      </c>
      <c r="D42" s="257">
        <f>+D25-D40</f>
        <v>0</v>
      </c>
      <c r="E42" s="258">
        <f t="shared" si="6"/>
        <v>778451997</v>
      </c>
      <c r="F42" s="259">
        <f t="shared" si="6"/>
        <v>778451997</v>
      </c>
      <c r="G42" s="259">
        <f t="shared" si="6"/>
        <v>833709393</v>
      </c>
      <c r="H42" s="259">
        <f t="shared" si="6"/>
        <v>828210677</v>
      </c>
      <c r="I42" s="259">
        <f t="shared" si="6"/>
        <v>1036440274</v>
      </c>
      <c r="J42" s="259">
        <f t="shared" si="6"/>
        <v>1036440274</v>
      </c>
      <c r="K42" s="259">
        <f t="shared" si="6"/>
        <v>1039667508</v>
      </c>
      <c r="L42" s="259">
        <f t="shared" si="6"/>
        <v>748499311</v>
      </c>
      <c r="M42" s="259">
        <f t="shared" si="6"/>
        <v>762793974</v>
      </c>
      <c r="N42" s="259">
        <f t="shared" si="6"/>
        <v>762793974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762793974</v>
      </c>
      <c r="X42" s="259">
        <f t="shared" si="6"/>
        <v>389225998</v>
      </c>
      <c r="Y42" s="259">
        <f t="shared" si="6"/>
        <v>373567976</v>
      </c>
      <c r="Z42" s="260">
        <f>+IF(X42&lt;&gt;0,+(Y42/X42)*100,0)</f>
        <v>95.97713871106832</v>
      </c>
      <c r="AA42" s="261">
        <f>+AA25-AA40</f>
        <v>778451997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748499311</v>
      </c>
      <c r="D45" s="155"/>
      <c r="E45" s="59">
        <v>778451998</v>
      </c>
      <c r="F45" s="60">
        <v>778451998</v>
      </c>
      <c r="G45" s="60">
        <v>833709393</v>
      </c>
      <c r="H45" s="60">
        <v>828210677</v>
      </c>
      <c r="I45" s="60">
        <v>1036440274</v>
      </c>
      <c r="J45" s="60">
        <v>1036440274</v>
      </c>
      <c r="K45" s="60"/>
      <c r="L45" s="60">
        <v>748499311</v>
      </c>
      <c r="M45" s="60">
        <v>762793974</v>
      </c>
      <c r="N45" s="60">
        <v>762793974</v>
      </c>
      <c r="O45" s="60"/>
      <c r="P45" s="60"/>
      <c r="Q45" s="60"/>
      <c r="R45" s="60"/>
      <c r="S45" s="60"/>
      <c r="T45" s="60"/>
      <c r="U45" s="60"/>
      <c r="V45" s="60"/>
      <c r="W45" s="60">
        <v>762793974</v>
      </c>
      <c r="X45" s="60">
        <v>389225999</v>
      </c>
      <c r="Y45" s="60">
        <v>373567975</v>
      </c>
      <c r="Z45" s="139">
        <v>95.98</v>
      </c>
      <c r="AA45" s="62">
        <v>778451998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>
        <v>1039667508</v>
      </c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748499311</v>
      </c>
      <c r="D48" s="217">
        <f>SUM(D45:D47)</f>
        <v>0</v>
      </c>
      <c r="E48" s="264">
        <f t="shared" si="7"/>
        <v>778451998</v>
      </c>
      <c r="F48" s="219">
        <f t="shared" si="7"/>
        <v>778451998</v>
      </c>
      <c r="G48" s="219">
        <f t="shared" si="7"/>
        <v>833709393</v>
      </c>
      <c r="H48" s="219">
        <f t="shared" si="7"/>
        <v>828210677</v>
      </c>
      <c r="I48" s="219">
        <f t="shared" si="7"/>
        <v>1036440274</v>
      </c>
      <c r="J48" s="219">
        <f t="shared" si="7"/>
        <v>1036440274</v>
      </c>
      <c r="K48" s="219">
        <f t="shared" si="7"/>
        <v>1039667508</v>
      </c>
      <c r="L48" s="219">
        <f t="shared" si="7"/>
        <v>748499311</v>
      </c>
      <c r="M48" s="219">
        <f t="shared" si="7"/>
        <v>762793974</v>
      </c>
      <c r="N48" s="219">
        <f t="shared" si="7"/>
        <v>762793974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762793974</v>
      </c>
      <c r="X48" s="219">
        <f t="shared" si="7"/>
        <v>389225999</v>
      </c>
      <c r="Y48" s="219">
        <f t="shared" si="7"/>
        <v>373567975</v>
      </c>
      <c r="Z48" s="265">
        <f>+IF(X48&lt;&gt;0,+(Y48/X48)*100,0)</f>
        <v>95.97713820756357</v>
      </c>
      <c r="AA48" s="232">
        <f>SUM(AA45:AA47)</f>
        <v>778451998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185298282</v>
      </c>
      <c r="D6" s="155"/>
      <c r="E6" s="59">
        <v>175424068</v>
      </c>
      <c r="F6" s="60">
        <v>175424068</v>
      </c>
      <c r="G6" s="60">
        <v>12388695</v>
      </c>
      <c r="H6" s="60">
        <v>18454112</v>
      </c>
      <c r="I6" s="60">
        <v>17413673</v>
      </c>
      <c r="J6" s="60">
        <v>48256480</v>
      </c>
      <c r="K6" s="60">
        <v>19242172</v>
      </c>
      <c r="L6" s="60">
        <v>15237380</v>
      </c>
      <c r="M6" s="60">
        <v>14987661</v>
      </c>
      <c r="N6" s="60">
        <v>49467213</v>
      </c>
      <c r="O6" s="60"/>
      <c r="P6" s="60"/>
      <c r="Q6" s="60"/>
      <c r="R6" s="60"/>
      <c r="S6" s="60"/>
      <c r="T6" s="60"/>
      <c r="U6" s="60"/>
      <c r="V6" s="60"/>
      <c r="W6" s="60">
        <v>97723693</v>
      </c>
      <c r="X6" s="60">
        <v>88135466</v>
      </c>
      <c r="Y6" s="60">
        <v>9588227</v>
      </c>
      <c r="Z6" s="140">
        <v>10.88</v>
      </c>
      <c r="AA6" s="62">
        <v>175424068</v>
      </c>
    </row>
    <row r="7" spans="1:27" ht="12.75">
      <c r="A7" s="249" t="s">
        <v>32</v>
      </c>
      <c r="B7" s="182"/>
      <c r="C7" s="155">
        <v>69773178</v>
      </c>
      <c r="D7" s="155"/>
      <c r="E7" s="59">
        <v>79095113</v>
      </c>
      <c r="F7" s="60">
        <v>79095113</v>
      </c>
      <c r="G7" s="60">
        <v>6439184</v>
      </c>
      <c r="H7" s="60">
        <v>6539310</v>
      </c>
      <c r="I7" s="60">
        <v>8066699</v>
      </c>
      <c r="J7" s="60">
        <v>21045193</v>
      </c>
      <c r="K7" s="60">
        <v>7447662</v>
      </c>
      <c r="L7" s="60">
        <v>6634687</v>
      </c>
      <c r="M7" s="60">
        <v>5364214</v>
      </c>
      <c r="N7" s="60">
        <v>19446563</v>
      </c>
      <c r="O7" s="60"/>
      <c r="P7" s="60"/>
      <c r="Q7" s="60"/>
      <c r="R7" s="60"/>
      <c r="S7" s="60"/>
      <c r="T7" s="60"/>
      <c r="U7" s="60"/>
      <c r="V7" s="60"/>
      <c r="W7" s="60">
        <v>40491756</v>
      </c>
      <c r="X7" s="60">
        <v>40779654</v>
      </c>
      <c r="Y7" s="60">
        <v>-287898</v>
      </c>
      <c r="Z7" s="140">
        <v>-0.71</v>
      </c>
      <c r="AA7" s="62">
        <v>79095113</v>
      </c>
    </row>
    <row r="8" spans="1:27" ht="12.75">
      <c r="A8" s="249" t="s">
        <v>178</v>
      </c>
      <c r="B8" s="182"/>
      <c r="C8" s="155">
        <v>12944165</v>
      </c>
      <c r="D8" s="155"/>
      <c r="E8" s="59">
        <v>22353746</v>
      </c>
      <c r="F8" s="60">
        <v>22353746</v>
      </c>
      <c r="G8" s="60">
        <v>834314</v>
      </c>
      <c r="H8" s="60">
        <v>738975</v>
      </c>
      <c r="I8" s="60">
        <v>5172626</v>
      </c>
      <c r="J8" s="60">
        <v>6745915</v>
      </c>
      <c r="K8" s="60">
        <v>4179596</v>
      </c>
      <c r="L8" s="60">
        <v>1244397</v>
      </c>
      <c r="M8" s="60">
        <v>984158</v>
      </c>
      <c r="N8" s="60">
        <v>6408151</v>
      </c>
      <c r="O8" s="60"/>
      <c r="P8" s="60"/>
      <c r="Q8" s="60"/>
      <c r="R8" s="60"/>
      <c r="S8" s="60"/>
      <c r="T8" s="60"/>
      <c r="U8" s="60"/>
      <c r="V8" s="60"/>
      <c r="W8" s="60">
        <v>13154066</v>
      </c>
      <c r="X8" s="60">
        <v>10795506</v>
      </c>
      <c r="Y8" s="60">
        <v>2358560</v>
      </c>
      <c r="Z8" s="140">
        <v>21.85</v>
      </c>
      <c r="AA8" s="62">
        <v>22353746</v>
      </c>
    </row>
    <row r="9" spans="1:27" ht="12.75">
      <c r="A9" s="249" t="s">
        <v>179</v>
      </c>
      <c r="B9" s="182"/>
      <c r="C9" s="155">
        <v>65856684</v>
      </c>
      <c r="D9" s="155"/>
      <c r="E9" s="59">
        <v>75373000</v>
      </c>
      <c r="F9" s="60">
        <v>75373000</v>
      </c>
      <c r="G9" s="60">
        <v>28819000</v>
      </c>
      <c r="H9" s="60">
        <v>2020000</v>
      </c>
      <c r="I9" s="60">
        <v>1192000</v>
      </c>
      <c r="J9" s="60">
        <v>32031000</v>
      </c>
      <c r="K9" s="60">
        <v>3250000</v>
      </c>
      <c r="L9" s="60">
        <v>4196000</v>
      </c>
      <c r="M9" s="60">
        <v>21555000</v>
      </c>
      <c r="N9" s="60">
        <v>29001000</v>
      </c>
      <c r="O9" s="60"/>
      <c r="P9" s="60"/>
      <c r="Q9" s="60"/>
      <c r="R9" s="60"/>
      <c r="S9" s="60"/>
      <c r="T9" s="60"/>
      <c r="U9" s="60"/>
      <c r="V9" s="60"/>
      <c r="W9" s="60">
        <v>61032000</v>
      </c>
      <c r="X9" s="60">
        <v>44481000</v>
      </c>
      <c r="Y9" s="60">
        <v>16551000</v>
      </c>
      <c r="Z9" s="140">
        <v>37.21</v>
      </c>
      <c r="AA9" s="62">
        <v>75373000</v>
      </c>
    </row>
    <row r="10" spans="1:27" ht="12.75">
      <c r="A10" s="249" t="s">
        <v>180</v>
      </c>
      <c r="B10" s="182"/>
      <c r="C10" s="155">
        <v>33437932</v>
      </c>
      <c r="D10" s="155"/>
      <c r="E10" s="59">
        <v>27646000</v>
      </c>
      <c r="F10" s="60">
        <v>27646000</v>
      </c>
      <c r="G10" s="60">
        <v>12000000</v>
      </c>
      <c r="H10" s="60"/>
      <c r="I10" s="60"/>
      <c r="J10" s="60">
        <v>12000000</v>
      </c>
      <c r="K10" s="60"/>
      <c r="L10" s="60"/>
      <c r="M10" s="60">
        <v>14401000</v>
      </c>
      <c r="N10" s="60">
        <v>14401000</v>
      </c>
      <c r="O10" s="60"/>
      <c r="P10" s="60"/>
      <c r="Q10" s="60"/>
      <c r="R10" s="60"/>
      <c r="S10" s="60"/>
      <c r="T10" s="60"/>
      <c r="U10" s="60"/>
      <c r="V10" s="60"/>
      <c r="W10" s="60">
        <v>26401000</v>
      </c>
      <c r="X10" s="60">
        <v>12627000</v>
      </c>
      <c r="Y10" s="60">
        <v>13774000</v>
      </c>
      <c r="Z10" s="140">
        <v>109.08</v>
      </c>
      <c r="AA10" s="62">
        <v>27646000</v>
      </c>
    </row>
    <row r="11" spans="1:27" ht="12.75">
      <c r="A11" s="249" t="s">
        <v>181</v>
      </c>
      <c r="B11" s="182"/>
      <c r="C11" s="155">
        <v>1928003</v>
      </c>
      <c r="D11" s="155"/>
      <c r="E11" s="59">
        <v>2458734</v>
      </c>
      <c r="F11" s="60">
        <v>2458734</v>
      </c>
      <c r="G11" s="60">
        <v>123148</v>
      </c>
      <c r="H11" s="60">
        <v>183130</v>
      </c>
      <c r="I11" s="60">
        <v>156403</v>
      </c>
      <c r="J11" s="60">
        <v>462681</v>
      </c>
      <c r="K11" s="60">
        <v>106630</v>
      </c>
      <c r="L11" s="60">
        <v>41510</v>
      </c>
      <c r="M11" s="60">
        <v>170568</v>
      </c>
      <c r="N11" s="60">
        <v>318708</v>
      </c>
      <c r="O11" s="60"/>
      <c r="P11" s="60"/>
      <c r="Q11" s="60"/>
      <c r="R11" s="60"/>
      <c r="S11" s="60"/>
      <c r="T11" s="60"/>
      <c r="U11" s="60"/>
      <c r="V11" s="60"/>
      <c r="W11" s="60">
        <v>781389</v>
      </c>
      <c r="X11" s="60">
        <v>1488082</v>
      </c>
      <c r="Y11" s="60">
        <v>-706693</v>
      </c>
      <c r="Z11" s="140">
        <v>-47.49</v>
      </c>
      <c r="AA11" s="62">
        <v>2458734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-275225755</v>
      </c>
      <c r="D14" s="155"/>
      <c r="E14" s="59">
        <v>-340300193</v>
      </c>
      <c r="F14" s="60">
        <v>-340300193</v>
      </c>
      <c r="G14" s="60">
        <v>-36788994</v>
      </c>
      <c r="H14" s="60">
        <v>-33163774</v>
      </c>
      <c r="I14" s="60">
        <v>-35572835</v>
      </c>
      <c r="J14" s="60">
        <v>-105525603</v>
      </c>
      <c r="K14" s="60">
        <v>-29128759</v>
      </c>
      <c r="L14" s="60">
        <v>-26807656</v>
      </c>
      <c r="M14" s="60">
        <v>-29624671</v>
      </c>
      <c r="N14" s="60">
        <v>-85561086</v>
      </c>
      <c r="O14" s="60"/>
      <c r="P14" s="60"/>
      <c r="Q14" s="60"/>
      <c r="R14" s="60"/>
      <c r="S14" s="60"/>
      <c r="T14" s="60"/>
      <c r="U14" s="60"/>
      <c r="V14" s="60"/>
      <c r="W14" s="60">
        <v>-191086689</v>
      </c>
      <c r="X14" s="60">
        <v>-158984087</v>
      </c>
      <c r="Y14" s="60">
        <v>-32102602</v>
      </c>
      <c r="Z14" s="140">
        <v>20.19</v>
      </c>
      <c r="AA14" s="62">
        <v>-340300193</v>
      </c>
    </row>
    <row r="15" spans="1:27" ht="12.75">
      <c r="A15" s="249" t="s">
        <v>40</v>
      </c>
      <c r="B15" s="182"/>
      <c r="C15" s="155">
        <v>-2635179</v>
      </c>
      <c r="D15" s="155"/>
      <c r="E15" s="59">
        <v>-6801449</v>
      </c>
      <c r="F15" s="60">
        <v>-6801449</v>
      </c>
      <c r="G15" s="60"/>
      <c r="H15" s="60"/>
      <c r="I15" s="60">
        <v>-978204</v>
      </c>
      <c r="J15" s="60">
        <v>-978204</v>
      </c>
      <c r="K15" s="60"/>
      <c r="L15" s="60"/>
      <c r="M15" s="60">
        <v>-252179</v>
      </c>
      <c r="N15" s="60">
        <v>-252179</v>
      </c>
      <c r="O15" s="60"/>
      <c r="P15" s="60"/>
      <c r="Q15" s="60"/>
      <c r="R15" s="60"/>
      <c r="S15" s="60"/>
      <c r="T15" s="60"/>
      <c r="U15" s="60"/>
      <c r="V15" s="60"/>
      <c r="W15" s="60">
        <v>-1230383</v>
      </c>
      <c r="X15" s="60">
        <v>-2704492</v>
      </c>
      <c r="Y15" s="60">
        <v>1474109</v>
      </c>
      <c r="Z15" s="140">
        <v>-54.51</v>
      </c>
      <c r="AA15" s="62">
        <v>-6801449</v>
      </c>
    </row>
    <row r="16" spans="1:27" ht="12.75">
      <c r="A16" s="249" t="s">
        <v>42</v>
      </c>
      <c r="B16" s="182"/>
      <c r="C16" s="155">
        <v>-5980749</v>
      </c>
      <c r="D16" s="155"/>
      <c r="E16" s="59">
        <v>-2289202</v>
      </c>
      <c r="F16" s="60">
        <v>-2289202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-1133000</v>
      </c>
      <c r="Y16" s="60">
        <v>1133000</v>
      </c>
      <c r="Z16" s="140">
        <v>-100</v>
      </c>
      <c r="AA16" s="62">
        <v>-2289202</v>
      </c>
    </row>
    <row r="17" spans="1:27" ht="12.75">
      <c r="A17" s="250" t="s">
        <v>185</v>
      </c>
      <c r="B17" s="251"/>
      <c r="C17" s="168">
        <f aca="true" t="shared" si="0" ref="C17:Y17">SUM(C6:C16)</f>
        <v>85396561</v>
      </c>
      <c r="D17" s="168">
        <f t="shared" si="0"/>
        <v>0</v>
      </c>
      <c r="E17" s="72">
        <f t="shared" si="0"/>
        <v>32959817</v>
      </c>
      <c r="F17" s="73">
        <f t="shared" si="0"/>
        <v>32959817</v>
      </c>
      <c r="G17" s="73">
        <f t="shared" si="0"/>
        <v>23815347</v>
      </c>
      <c r="H17" s="73">
        <f t="shared" si="0"/>
        <v>-5228247</v>
      </c>
      <c r="I17" s="73">
        <f t="shared" si="0"/>
        <v>-4549638</v>
      </c>
      <c r="J17" s="73">
        <f t="shared" si="0"/>
        <v>14037462</v>
      </c>
      <c r="K17" s="73">
        <f t="shared" si="0"/>
        <v>5097301</v>
      </c>
      <c r="L17" s="73">
        <f t="shared" si="0"/>
        <v>546318</v>
      </c>
      <c r="M17" s="73">
        <f t="shared" si="0"/>
        <v>27585751</v>
      </c>
      <c r="N17" s="73">
        <f t="shared" si="0"/>
        <v>33229370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47266832</v>
      </c>
      <c r="X17" s="73">
        <f t="shared" si="0"/>
        <v>35485129</v>
      </c>
      <c r="Y17" s="73">
        <f t="shared" si="0"/>
        <v>11781703</v>
      </c>
      <c r="Z17" s="170">
        <f>+IF(X17&lt;&gt;0,+(Y17/X17)*100,0)</f>
        <v>33.20180405713052</v>
      </c>
      <c r="AA17" s="74">
        <f>SUM(AA6:AA16)</f>
        <v>32959817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-89417638</v>
      </c>
      <c r="D26" s="155"/>
      <c r="E26" s="59">
        <v>-34500189</v>
      </c>
      <c r="F26" s="60">
        <v>-34500189</v>
      </c>
      <c r="G26" s="60">
        <v>-3264296</v>
      </c>
      <c r="H26" s="60">
        <v>-3308352</v>
      </c>
      <c r="I26" s="60">
        <v>-3462602</v>
      </c>
      <c r="J26" s="60">
        <v>-10035250</v>
      </c>
      <c r="K26" s="60">
        <v>-2267730</v>
      </c>
      <c r="L26" s="60">
        <v>-143980</v>
      </c>
      <c r="M26" s="60">
        <v>-9669329</v>
      </c>
      <c r="N26" s="60">
        <v>-12081039</v>
      </c>
      <c r="O26" s="60"/>
      <c r="P26" s="60"/>
      <c r="Q26" s="60"/>
      <c r="R26" s="60"/>
      <c r="S26" s="60"/>
      <c r="T26" s="60"/>
      <c r="U26" s="60"/>
      <c r="V26" s="60"/>
      <c r="W26" s="60">
        <v>-22116289</v>
      </c>
      <c r="X26" s="60">
        <v>-12627000</v>
      </c>
      <c r="Y26" s="60">
        <v>-9489289</v>
      </c>
      <c r="Z26" s="140">
        <v>75.15</v>
      </c>
      <c r="AA26" s="62">
        <v>-34500189</v>
      </c>
    </row>
    <row r="27" spans="1:27" ht="12.75">
      <c r="A27" s="250" t="s">
        <v>192</v>
      </c>
      <c r="B27" s="251"/>
      <c r="C27" s="168">
        <f aca="true" t="shared" si="1" ref="C27:Y27">SUM(C21:C26)</f>
        <v>-89417638</v>
      </c>
      <c r="D27" s="168">
        <f>SUM(D21:D26)</f>
        <v>0</v>
      </c>
      <c r="E27" s="72">
        <f t="shared" si="1"/>
        <v>-34500189</v>
      </c>
      <c r="F27" s="73">
        <f t="shared" si="1"/>
        <v>-34500189</v>
      </c>
      <c r="G27" s="73">
        <f t="shared" si="1"/>
        <v>-3264296</v>
      </c>
      <c r="H27" s="73">
        <f t="shared" si="1"/>
        <v>-3308352</v>
      </c>
      <c r="I27" s="73">
        <f t="shared" si="1"/>
        <v>-3462602</v>
      </c>
      <c r="J27" s="73">
        <f t="shared" si="1"/>
        <v>-10035250</v>
      </c>
      <c r="K27" s="73">
        <f t="shared" si="1"/>
        <v>-2267730</v>
      </c>
      <c r="L27" s="73">
        <f t="shared" si="1"/>
        <v>-143980</v>
      </c>
      <c r="M27" s="73">
        <f t="shared" si="1"/>
        <v>-9669329</v>
      </c>
      <c r="N27" s="73">
        <f t="shared" si="1"/>
        <v>-12081039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-22116289</v>
      </c>
      <c r="X27" s="73">
        <f t="shared" si="1"/>
        <v>-12627000</v>
      </c>
      <c r="Y27" s="73">
        <f t="shared" si="1"/>
        <v>-9489289</v>
      </c>
      <c r="Z27" s="170">
        <f>+IF(X27&lt;&gt;0,+(Y27/X27)*100,0)</f>
        <v>75.15078007444366</v>
      </c>
      <c r="AA27" s="74">
        <f>SUM(AA21:AA26)</f>
        <v>-34500189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-2977755</v>
      </c>
      <c r="D35" s="155"/>
      <c r="E35" s="59">
        <v>-3124354</v>
      </c>
      <c r="F35" s="60">
        <v>-3124354</v>
      </c>
      <c r="G35" s="60"/>
      <c r="H35" s="60"/>
      <c r="I35" s="60">
        <v>-881889</v>
      </c>
      <c r="J35" s="60">
        <v>-881889</v>
      </c>
      <c r="K35" s="60"/>
      <c r="L35" s="60"/>
      <c r="M35" s="60">
        <v>-666667</v>
      </c>
      <c r="N35" s="60">
        <v>-666667</v>
      </c>
      <c r="O35" s="60"/>
      <c r="P35" s="60"/>
      <c r="Q35" s="60"/>
      <c r="R35" s="60"/>
      <c r="S35" s="60"/>
      <c r="T35" s="60"/>
      <c r="U35" s="60"/>
      <c r="V35" s="60"/>
      <c r="W35" s="60">
        <v>-1548556</v>
      </c>
      <c r="X35" s="60"/>
      <c r="Y35" s="60">
        <v>-1548556</v>
      </c>
      <c r="Z35" s="140"/>
      <c r="AA35" s="62">
        <v>-3124354</v>
      </c>
    </row>
    <row r="36" spans="1:27" ht="12.75">
      <c r="A36" s="250" t="s">
        <v>198</v>
      </c>
      <c r="B36" s="251"/>
      <c r="C36" s="168">
        <f aca="true" t="shared" si="2" ref="C36:Y36">SUM(C31:C35)</f>
        <v>-2977755</v>
      </c>
      <c r="D36" s="168">
        <f>SUM(D31:D35)</f>
        <v>0</v>
      </c>
      <c r="E36" s="72">
        <f t="shared" si="2"/>
        <v>-3124354</v>
      </c>
      <c r="F36" s="73">
        <f t="shared" si="2"/>
        <v>-3124354</v>
      </c>
      <c r="G36" s="73">
        <f t="shared" si="2"/>
        <v>0</v>
      </c>
      <c r="H36" s="73">
        <f t="shared" si="2"/>
        <v>0</v>
      </c>
      <c r="I36" s="73">
        <f t="shared" si="2"/>
        <v>-881889</v>
      </c>
      <c r="J36" s="73">
        <f t="shared" si="2"/>
        <v>-881889</v>
      </c>
      <c r="K36" s="73">
        <f t="shared" si="2"/>
        <v>0</v>
      </c>
      <c r="L36" s="73">
        <f t="shared" si="2"/>
        <v>0</v>
      </c>
      <c r="M36" s="73">
        <f t="shared" si="2"/>
        <v>-666667</v>
      </c>
      <c r="N36" s="73">
        <f t="shared" si="2"/>
        <v>-666667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-1548556</v>
      </c>
      <c r="X36" s="73">
        <f t="shared" si="2"/>
        <v>0</v>
      </c>
      <c r="Y36" s="73">
        <f t="shared" si="2"/>
        <v>-1548556</v>
      </c>
      <c r="Z36" s="170">
        <f>+IF(X36&lt;&gt;0,+(Y36/X36)*100,0)</f>
        <v>0</v>
      </c>
      <c r="AA36" s="74">
        <f>SUM(AA31:AA35)</f>
        <v>-3124354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-6998832</v>
      </c>
      <c r="D38" s="153">
        <f>+D17+D27+D36</f>
        <v>0</v>
      </c>
      <c r="E38" s="99">
        <f t="shared" si="3"/>
        <v>-4664726</v>
      </c>
      <c r="F38" s="100">
        <f t="shared" si="3"/>
        <v>-4664726</v>
      </c>
      <c r="G38" s="100">
        <f t="shared" si="3"/>
        <v>20551051</v>
      </c>
      <c r="H38" s="100">
        <f t="shared" si="3"/>
        <v>-8536599</v>
      </c>
      <c r="I38" s="100">
        <f t="shared" si="3"/>
        <v>-8894129</v>
      </c>
      <c r="J38" s="100">
        <f t="shared" si="3"/>
        <v>3120323</v>
      </c>
      <c r="K38" s="100">
        <f t="shared" si="3"/>
        <v>2829571</v>
      </c>
      <c r="L38" s="100">
        <f t="shared" si="3"/>
        <v>402338</v>
      </c>
      <c r="M38" s="100">
        <f t="shared" si="3"/>
        <v>17249755</v>
      </c>
      <c r="N38" s="100">
        <f t="shared" si="3"/>
        <v>20481664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23601987</v>
      </c>
      <c r="X38" s="100">
        <f t="shared" si="3"/>
        <v>22858129</v>
      </c>
      <c r="Y38" s="100">
        <f t="shared" si="3"/>
        <v>743858</v>
      </c>
      <c r="Z38" s="137">
        <f>+IF(X38&lt;&gt;0,+(Y38/X38)*100,0)</f>
        <v>3.2542383499541896</v>
      </c>
      <c r="AA38" s="102">
        <f>+AA17+AA27+AA36</f>
        <v>-4664726</v>
      </c>
    </row>
    <row r="39" spans="1:27" ht="12.75">
      <c r="A39" s="249" t="s">
        <v>200</v>
      </c>
      <c r="B39" s="182"/>
      <c r="C39" s="153">
        <v>10679441</v>
      </c>
      <c r="D39" s="153"/>
      <c r="E39" s="99">
        <v>9635208</v>
      </c>
      <c r="F39" s="100">
        <v>9635208</v>
      </c>
      <c r="G39" s="100">
        <v>11985406</v>
      </c>
      <c r="H39" s="100">
        <v>32536457</v>
      </c>
      <c r="I39" s="100">
        <v>23999858</v>
      </c>
      <c r="J39" s="100">
        <v>11985406</v>
      </c>
      <c r="K39" s="100">
        <v>15105729</v>
      </c>
      <c r="L39" s="100">
        <v>17935300</v>
      </c>
      <c r="M39" s="100">
        <v>18337638</v>
      </c>
      <c r="N39" s="100">
        <v>15105729</v>
      </c>
      <c r="O39" s="100"/>
      <c r="P39" s="100"/>
      <c r="Q39" s="100"/>
      <c r="R39" s="100"/>
      <c r="S39" s="100"/>
      <c r="T39" s="100"/>
      <c r="U39" s="100"/>
      <c r="V39" s="100"/>
      <c r="W39" s="100">
        <v>11985406</v>
      </c>
      <c r="X39" s="100">
        <v>9635208</v>
      </c>
      <c r="Y39" s="100">
        <v>2350198</v>
      </c>
      <c r="Z39" s="137">
        <v>24.39</v>
      </c>
      <c r="AA39" s="102">
        <v>9635208</v>
      </c>
    </row>
    <row r="40" spans="1:27" ht="12.75">
      <c r="A40" s="269" t="s">
        <v>201</v>
      </c>
      <c r="B40" s="256"/>
      <c r="C40" s="257">
        <v>3680609</v>
      </c>
      <c r="D40" s="257"/>
      <c r="E40" s="258">
        <v>4970482</v>
      </c>
      <c r="F40" s="259">
        <v>4970482</v>
      </c>
      <c r="G40" s="259">
        <v>32536457</v>
      </c>
      <c r="H40" s="259">
        <v>23999858</v>
      </c>
      <c r="I40" s="259">
        <v>15105729</v>
      </c>
      <c r="J40" s="259">
        <v>15105729</v>
      </c>
      <c r="K40" s="259">
        <v>17935300</v>
      </c>
      <c r="L40" s="259">
        <v>18337638</v>
      </c>
      <c r="M40" s="259">
        <v>35587393</v>
      </c>
      <c r="N40" s="259">
        <v>35587393</v>
      </c>
      <c r="O40" s="259"/>
      <c r="P40" s="259"/>
      <c r="Q40" s="259"/>
      <c r="R40" s="259"/>
      <c r="S40" s="259"/>
      <c r="T40" s="259"/>
      <c r="U40" s="259"/>
      <c r="V40" s="259"/>
      <c r="W40" s="259">
        <v>35587393</v>
      </c>
      <c r="X40" s="259">
        <v>32493337</v>
      </c>
      <c r="Y40" s="259">
        <v>3094056</v>
      </c>
      <c r="Z40" s="260">
        <v>9.52</v>
      </c>
      <c r="AA40" s="261">
        <v>4970482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89417638</v>
      </c>
      <c r="D5" s="200">
        <f t="shared" si="0"/>
        <v>0</v>
      </c>
      <c r="E5" s="106">
        <f t="shared" si="0"/>
        <v>34500189</v>
      </c>
      <c r="F5" s="106">
        <f t="shared" si="0"/>
        <v>34500189</v>
      </c>
      <c r="G5" s="106">
        <f t="shared" si="0"/>
        <v>2662242</v>
      </c>
      <c r="H5" s="106">
        <f t="shared" si="0"/>
        <v>2909423</v>
      </c>
      <c r="I5" s="106">
        <f t="shared" si="0"/>
        <v>3780298</v>
      </c>
      <c r="J5" s="106">
        <f t="shared" si="0"/>
        <v>9351963</v>
      </c>
      <c r="K5" s="106">
        <f t="shared" si="0"/>
        <v>2386290</v>
      </c>
      <c r="L5" s="106">
        <f t="shared" si="0"/>
        <v>0</v>
      </c>
      <c r="M5" s="106">
        <f t="shared" si="0"/>
        <v>7864787</v>
      </c>
      <c r="N5" s="106">
        <f t="shared" si="0"/>
        <v>10251077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19603040</v>
      </c>
      <c r="X5" s="106">
        <f t="shared" si="0"/>
        <v>17250095</v>
      </c>
      <c r="Y5" s="106">
        <f t="shared" si="0"/>
        <v>2352945</v>
      </c>
      <c r="Z5" s="201">
        <f>+IF(X5&lt;&gt;0,+(Y5/X5)*100,0)</f>
        <v>13.640185749701669</v>
      </c>
      <c r="AA5" s="199">
        <f>SUM(AA11:AA18)</f>
        <v>34500189</v>
      </c>
    </row>
    <row r="6" spans="1:27" ht="12.75">
      <c r="A6" s="291" t="s">
        <v>206</v>
      </c>
      <c r="B6" s="142"/>
      <c r="C6" s="62">
        <v>28094318</v>
      </c>
      <c r="D6" s="156"/>
      <c r="E6" s="60">
        <v>22646000</v>
      </c>
      <c r="F6" s="60">
        <v>22646000</v>
      </c>
      <c r="G6" s="60">
        <v>2662242</v>
      </c>
      <c r="H6" s="60">
        <v>2820003</v>
      </c>
      <c r="I6" s="60">
        <v>1067830</v>
      </c>
      <c r="J6" s="60">
        <v>6550075</v>
      </c>
      <c r="K6" s="60">
        <v>2360616</v>
      </c>
      <c r="L6" s="60"/>
      <c r="M6" s="60">
        <v>1148846</v>
      </c>
      <c r="N6" s="60">
        <v>3509462</v>
      </c>
      <c r="O6" s="60"/>
      <c r="P6" s="60"/>
      <c r="Q6" s="60"/>
      <c r="R6" s="60"/>
      <c r="S6" s="60"/>
      <c r="T6" s="60"/>
      <c r="U6" s="60"/>
      <c r="V6" s="60"/>
      <c r="W6" s="60">
        <v>10059537</v>
      </c>
      <c r="X6" s="60">
        <v>11323000</v>
      </c>
      <c r="Y6" s="60">
        <v>-1263463</v>
      </c>
      <c r="Z6" s="140">
        <v>-11.16</v>
      </c>
      <c r="AA6" s="155">
        <v>22646000</v>
      </c>
    </row>
    <row r="7" spans="1:27" ht="12.75">
      <c r="A7" s="291" t="s">
        <v>207</v>
      </c>
      <c r="B7" s="142"/>
      <c r="C7" s="62"/>
      <c r="D7" s="156"/>
      <c r="E7" s="60">
        <v>300000</v>
      </c>
      <c r="F7" s="60">
        <v>300000</v>
      </c>
      <c r="G7" s="60"/>
      <c r="H7" s="60"/>
      <c r="I7" s="60"/>
      <c r="J7" s="60"/>
      <c r="K7" s="60">
        <v>22744</v>
      </c>
      <c r="L7" s="60"/>
      <c r="M7" s="60"/>
      <c r="N7" s="60">
        <v>22744</v>
      </c>
      <c r="O7" s="60"/>
      <c r="P7" s="60"/>
      <c r="Q7" s="60"/>
      <c r="R7" s="60"/>
      <c r="S7" s="60"/>
      <c r="T7" s="60"/>
      <c r="U7" s="60"/>
      <c r="V7" s="60"/>
      <c r="W7" s="60">
        <v>22744</v>
      </c>
      <c r="X7" s="60">
        <v>150000</v>
      </c>
      <c r="Y7" s="60">
        <v>-127256</v>
      </c>
      <c r="Z7" s="140">
        <v>-84.84</v>
      </c>
      <c r="AA7" s="155">
        <v>300000</v>
      </c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>
        <v>39906959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68001277</v>
      </c>
      <c r="D11" s="294">
        <f t="shared" si="1"/>
        <v>0</v>
      </c>
      <c r="E11" s="295">
        <f t="shared" si="1"/>
        <v>22946000</v>
      </c>
      <c r="F11" s="295">
        <f t="shared" si="1"/>
        <v>22946000</v>
      </c>
      <c r="G11" s="295">
        <f t="shared" si="1"/>
        <v>2662242</v>
      </c>
      <c r="H11" s="295">
        <f t="shared" si="1"/>
        <v>2820003</v>
      </c>
      <c r="I11" s="295">
        <f t="shared" si="1"/>
        <v>1067830</v>
      </c>
      <c r="J11" s="295">
        <f t="shared" si="1"/>
        <v>6550075</v>
      </c>
      <c r="K11" s="295">
        <f t="shared" si="1"/>
        <v>2383360</v>
      </c>
      <c r="L11" s="295">
        <f t="shared" si="1"/>
        <v>0</v>
      </c>
      <c r="M11" s="295">
        <f t="shared" si="1"/>
        <v>1148846</v>
      </c>
      <c r="N11" s="295">
        <f t="shared" si="1"/>
        <v>3532206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10082281</v>
      </c>
      <c r="X11" s="295">
        <f t="shared" si="1"/>
        <v>11473000</v>
      </c>
      <c r="Y11" s="295">
        <f t="shared" si="1"/>
        <v>-1390719</v>
      </c>
      <c r="Z11" s="296">
        <f>+IF(X11&lt;&gt;0,+(Y11/X11)*100,0)</f>
        <v>-12.121668264621285</v>
      </c>
      <c r="AA11" s="297">
        <f>SUM(AA6:AA10)</f>
        <v>22946000</v>
      </c>
    </row>
    <row r="12" spans="1:27" ht="12.75">
      <c r="A12" s="298" t="s">
        <v>212</v>
      </c>
      <c r="B12" s="136"/>
      <c r="C12" s="62"/>
      <c r="D12" s="156"/>
      <c r="E12" s="60"/>
      <c r="F12" s="60"/>
      <c r="G12" s="60"/>
      <c r="H12" s="60"/>
      <c r="I12" s="60">
        <v>20000</v>
      </c>
      <c r="J12" s="60">
        <v>20000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20000</v>
      </c>
      <c r="X12" s="60"/>
      <c r="Y12" s="60">
        <v>20000</v>
      </c>
      <c r="Z12" s="140"/>
      <c r="AA12" s="155"/>
    </row>
    <row r="13" spans="1:27" ht="12.75">
      <c r="A13" s="298" t="s">
        <v>213</v>
      </c>
      <c r="B13" s="136"/>
      <c r="C13" s="273"/>
      <c r="D13" s="274"/>
      <c r="E13" s="275">
        <v>5127887</v>
      </c>
      <c r="F13" s="275">
        <v>5127887</v>
      </c>
      <c r="G13" s="275"/>
      <c r="H13" s="275"/>
      <c r="I13" s="275">
        <v>2686769</v>
      </c>
      <c r="J13" s="275">
        <v>2686769</v>
      </c>
      <c r="K13" s="275"/>
      <c r="L13" s="275"/>
      <c r="M13" s="275">
        <v>6638241</v>
      </c>
      <c r="N13" s="275">
        <v>6638241</v>
      </c>
      <c r="O13" s="275"/>
      <c r="P13" s="275"/>
      <c r="Q13" s="275"/>
      <c r="R13" s="275"/>
      <c r="S13" s="275"/>
      <c r="T13" s="275"/>
      <c r="U13" s="275"/>
      <c r="V13" s="275"/>
      <c r="W13" s="275">
        <v>9325010</v>
      </c>
      <c r="X13" s="275">
        <v>2563944</v>
      </c>
      <c r="Y13" s="275">
        <v>6761066</v>
      </c>
      <c r="Z13" s="140">
        <v>263.7</v>
      </c>
      <c r="AA13" s="277">
        <v>5127887</v>
      </c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21416361</v>
      </c>
      <c r="D15" s="156"/>
      <c r="E15" s="60">
        <v>6426302</v>
      </c>
      <c r="F15" s="60">
        <v>6426302</v>
      </c>
      <c r="G15" s="60"/>
      <c r="H15" s="60">
        <v>89420</v>
      </c>
      <c r="I15" s="60">
        <v>5699</v>
      </c>
      <c r="J15" s="60">
        <v>95119</v>
      </c>
      <c r="K15" s="60">
        <v>2930</v>
      </c>
      <c r="L15" s="60"/>
      <c r="M15" s="60">
        <v>77700</v>
      </c>
      <c r="N15" s="60">
        <v>80630</v>
      </c>
      <c r="O15" s="60"/>
      <c r="P15" s="60"/>
      <c r="Q15" s="60"/>
      <c r="R15" s="60"/>
      <c r="S15" s="60"/>
      <c r="T15" s="60"/>
      <c r="U15" s="60"/>
      <c r="V15" s="60"/>
      <c r="W15" s="60">
        <v>175749</v>
      </c>
      <c r="X15" s="60">
        <v>3213151</v>
      </c>
      <c r="Y15" s="60">
        <v>-3037402</v>
      </c>
      <c r="Z15" s="140">
        <v>-94.53</v>
      </c>
      <c r="AA15" s="155">
        <v>6426302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28094318</v>
      </c>
      <c r="D36" s="156">
        <f t="shared" si="4"/>
        <v>0</v>
      </c>
      <c r="E36" s="60">
        <f t="shared" si="4"/>
        <v>22646000</v>
      </c>
      <c r="F36" s="60">
        <f t="shared" si="4"/>
        <v>22646000</v>
      </c>
      <c r="G36" s="60">
        <f t="shared" si="4"/>
        <v>2662242</v>
      </c>
      <c r="H36" s="60">
        <f t="shared" si="4"/>
        <v>2820003</v>
      </c>
      <c r="I36" s="60">
        <f t="shared" si="4"/>
        <v>1067830</v>
      </c>
      <c r="J36" s="60">
        <f t="shared" si="4"/>
        <v>6550075</v>
      </c>
      <c r="K36" s="60">
        <f t="shared" si="4"/>
        <v>2360616</v>
      </c>
      <c r="L36" s="60">
        <f t="shared" si="4"/>
        <v>0</v>
      </c>
      <c r="M36" s="60">
        <f t="shared" si="4"/>
        <v>1148846</v>
      </c>
      <c r="N36" s="60">
        <f t="shared" si="4"/>
        <v>3509462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10059537</v>
      </c>
      <c r="X36" s="60">
        <f t="shared" si="4"/>
        <v>11323000</v>
      </c>
      <c r="Y36" s="60">
        <f t="shared" si="4"/>
        <v>-1263463</v>
      </c>
      <c r="Z36" s="140">
        <f aca="true" t="shared" si="5" ref="Z36:Z49">+IF(X36&lt;&gt;0,+(Y36/X36)*100,0)</f>
        <v>-11.158376755276871</v>
      </c>
      <c r="AA36" s="155">
        <f>AA6+AA21</f>
        <v>22646000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300000</v>
      </c>
      <c r="F37" s="60">
        <f t="shared" si="4"/>
        <v>300000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22744</v>
      </c>
      <c r="L37" s="60">
        <f t="shared" si="4"/>
        <v>0</v>
      </c>
      <c r="M37" s="60">
        <f t="shared" si="4"/>
        <v>0</v>
      </c>
      <c r="N37" s="60">
        <f t="shared" si="4"/>
        <v>22744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22744</v>
      </c>
      <c r="X37" s="60">
        <f t="shared" si="4"/>
        <v>150000</v>
      </c>
      <c r="Y37" s="60">
        <f t="shared" si="4"/>
        <v>-127256</v>
      </c>
      <c r="Z37" s="140">
        <f t="shared" si="5"/>
        <v>-84.83733333333333</v>
      </c>
      <c r="AA37" s="155">
        <f>AA7+AA22</f>
        <v>300000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39906959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68001277</v>
      </c>
      <c r="D41" s="294">
        <f t="shared" si="6"/>
        <v>0</v>
      </c>
      <c r="E41" s="295">
        <f t="shared" si="6"/>
        <v>22946000</v>
      </c>
      <c r="F41" s="295">
        <f t="shared" si="6"/>
        <v>22946000</v>
      </c>
      <c r="G41" s="295">
        <f t="shared" si="6"/>
        <v>2662242</v>
      </c>
      <c r="H41" s="295">
        <f t="shared" si="6"/>
        <v>2820003</v>
      </c>
      <c r="I41" s="295">
        <f t="shared" si="6"/>
        <v>1067830</v>
      </c>
      <c r="J41" s="295">
        <f t="shared" si="6"/>
        <v>6550075</v>
      </c>
      <c r="K41" s="295">
        <f t="shared" si="6"/>
        <v>2383360</v>
      </c>
      <c r="L41" s="295">
        <f t="shared" si="6"/>
        <v>0</v>
      </c>
      <c r="M41" s="295">
        <f t="shared" si="6"/>
        <v>1148846</v>
      </c>
      <c r="N41" s="295">
        <f t="shared" si="6"/>
        <v>3532206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10082281</v>
      </c>
      <c r="X41" s="295">
        <f t="shared" si="6"/>
        <v>11473000</v>
      </c>
      <c r="Y41" s="295">
        <f t="shared" si="6"/>
        <v>-1390719</v>
      </c>
      <c r="Z41" s="296">
        <f t="shared" si="5"/>
        <v>-12.121668264621285</v>
      </c>
      <c r="AA41" s="297">
        <f>SUM(AA36:AA40)</f>
        <v>22946000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20000</v>
      </c>
      <c r="J42" s="54">
        <f t="shared" si="7"/>
        <v>20000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20000</v>
      </c>
      <c r="X42" s="54">
        <f t="shared" si="7"/>
        <v>0</v>
      </c>
      <c r="Y42" s="54">
        <f t="shared" si="7"/>
        <v>20000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5127887</v>
      </c>
      <c r="F43" s="305">
        <f t="shared" si="7"/>
        <v>5127887</v>
      </c>
      <c r="G43" s="305">
        <f t="shared" si="7"/>
        <v>0</v>
      </c>
      <c r="H43" s="305">
        <f t="shared" si="7"/>
        <v>0</v>
      </c>
      <c r="I43" s="305">
        <f t="shared" si="7"/>
        <v>2686769</v>
      </c>
      <c r="J43" s="305">
        <f t="shared" si="7"/>
        <v>2686769</v>
      </c>
      <c r="K43" s="305">
        <f t="shared" si="7"/>
        <v>0</v>
      </c>
      <c r="L43" s="305">
        <f t="shared" si="7"/>
        <v>0</v>
      </c>
      <c r="M43" s="305">
        <f t="shared" si="7"/>
        <v>6638241</v>
      </c>
      <c r="N43" s="305">
        <f t="shared" si="7"/>
        <v>6638241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9325010</v>
      </c>
      <c r="X43" s="305">
        <f t="shared" si="7"/>
        <v>2563944</v>
      </c>
      <c r="Y43" s="305">
        <f t="shared" si="7"/>
        <v>6761066</v>
      </c>
      <c r="Z43" s="306">
        <f t="shared" si="5"/>
        <v>263.6978810769658</v>
      </c>
      <c r="AA43" s="307">
        <f t="shared" si="8"/>
        <v>5127887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21416361</v>
      </c>
      <c r="D45" s="129">
        <f t="shared" si="7"/>
        <v>0</v>
      </c>
      <c r="E45" s="54">
        <f t="shared" si="7"/>
        <v>6426302</v>
      </c>
      <c r="F45" s="54">
        <f t="shared" si="7"/>
        <v>6426302</v>
      </c>
      <c r="G45" s="54">
        <f t="shared" si="7"/>
        <v>0</v>
      </c>
      <c r="H45" s="54">
        <f t="shared" si="7"/>
        <v>89420</v>
      </c>
      <c r="I45" s="54">
        <f t="shared" si="7"/>
        <v>5699</v>
      </c>
      <c r="J45" s="54">
        <f t="shared" si="7"/>
        <v>95119</v>
      </c>
      <c r="K45" s="54">
        <f t="shared" si="7"/>
        <v>2930</v>
      </c>
      <c r="L45" s="54">
        <f t="shared" si="7"/>
        <v>0</v>
      </c>
      <c r="M45" s="54">
        <f t="shared" si="7"/>
        <v>77700</v>
      </c>
      <c r="N45" s="54">
        <f t="shared" si="7"/>
        <v>80630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175749</v>
      </c>
      <c r="X45" s="54">
        <f t="shared" si="7"/>
        <v>3213151</v>
      </c>
      <c r="Y45" s="54">
        <f t="shared" si="7"/>
        <v>-3037402</v>
      </c>
      <c r="Z45" s="184">
        <f t="shared" si="5"/>
        <v>-94.53032241559765</v>
      </c>
      <c r="AA45" s="130">
        <f t="shared" si="8"/>
        <v>6426302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89417638</v>
      </c>
      <c r="D49" s="218">
        <f t="shared" si="9"/>
        <v>0</v>
      </c>
      <c r="E49" s="220">
        <f t="shared" si="9"/>
        <v>34500189</v>
      </c>
      <c r="F49" s="220">
        <f t="shared" si="9"/>
        <v>34500189</v>
      </c>
      <c r="G49" s="220">
        <f t="shared" si="9"/>
        <v>2662242</v>
      </c>
      <c r="H49" s="220">
        <f t="shared" si="9"/>
        <v>2909423</v>
      </c>
      <c r="I49" s="220">
        <f t="shared" si="9"/>
        <v>3780298</v>
      </c>
      <c r="J49" s="220">
        <f t="shared" si="9"/>
        <v>9351963</v>
      </c>
      <c r="K49" s="220">
        <f t="shared" si="9"/>
        <v>2386290</v>
      </c>
      <c r="L49" s="220">
        <f t="shared" si="9"/>
        <v>0</v>
      </c>
      <c r="M49" s="220">
        <f t="shared" si="9"/>
        <v>7864787</v>
      </c>
      <c r="N49" s="220">
        <f t="shared" si="9"/>
        <v>10251077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19603040</v>
      </c>
      <c r="X49" s="220">
        <f t="shared" si="9"/>
        <v>17250095</v>
      </c>
      <c r="Y49" s="220">
        <f t="shared" si="9"/>
        <v>2352945</v>
      </c>
      <c r="Z49" s="221">
        <f t="shared" si="5"/>
        <v>13.640185749701669</v>
      </c>
      <c r="AA49" s="222">
        <f>SUM(AA41:AA48)</f>
        <v>34500189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19036444</v>
      </c>
      <c r="F51" s="54">
        <f t="shared" si="10"/>
        <v>19036444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9518223</v>
      </c>
      <c r="Y51" s="54">
        <f t="shared" si="10"/>
        <v>-9518223</v>
      </c>
      <c r="Z51" s="184">
        <f>+IF(X51&lt;&gt;0,+(Y51/X51)*100,0)</f>
        <v>-100</v>
      </c>
      <c r="AA51" s="130">
        <f>SUM(AA57:AA61)</f>
        <v>19036444</v>
      </c>
    </row>
    <row r="52" spans="1:27" ht="12.75">
      <c r="A52" s="310" t="s">
        <v>206</v>
      </c>
      <c r="B52" s="142"/>
      <c r="C52" s="62"/>
      <c r="D52" s="156"/>
      <c r="E52" s="60">
        <v>7298040</v>
      </c>
      <c r="F52" s="60">
        <v>7298040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3649020</v>
      </c>
      <c r="Y52" s="60">
        <v>-3649020</v>
      </c>
      <c r="Z52" s="140">
        <v>-100</v>
      </c>
      <c r="AA52" s="155">
        <v>7298040</v>
      </c>
    </row>
    <row r="53" spans="1:27" ht="12.75">
      <c r="A53" s="310" t="s">
        <v>207</v>
      </c>
      <c r="B53" s="142"/>
      <c r="C53" s="62"/>
      <c r="D53" s="156"/>
      <c r="E53" s="60">
        <v>2908394</v>
      </c>
      <c r="F53" s="60">
        <v>2908394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1454197</v>
      </c>
      <c r="Y53" s="60">
        <v>-1454197</v>
      </c>
      <c r="Z53" s="140">
        <v>-100</v>
      </c>
      <c r="AA53" s="155">
        <v>2908394</v>
      </c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10206434</v>
      </c>
      <c r="F57" s="295">
        <f t="shared" si="11"/>
        <v>10206434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5103217</v>
      </c>
      <c r="Y57" s="295">
        <f t="shared" si="11"/>
        <v>-5103217</v>
      </c>
      <c r="Z57" s="296">
        <f>+IF(X57&lt;&gt;0,+(Y57/X57)*100,0)</f>
        <v>-100</v>
      </c>
      <c r="AA57" s="297">
        <f>SUM(AA52:AA56)</f>
        <v>10206434</v>
      </c>
    </row>
    <row r="58" spans="1:27" ht="12.75">
      <c r="A58" s="311" t="s">
        <v>212</v>
      </c>
      <c r="B58" s="136"/>
      <c r="C58" s="62"/>
      <c r="D58" s="156"/>
      <c r="E58" s="60">
        <v>1002753</v>
      </c>
      <c r="F58" s="60">
        <v>1002753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501377</v>
      </c>
      <c r="Y58" s="60">
        <v>-501377</v>
      </c>
      <c r="Z58" s="140">
        <v>-100</v>
      </c>
      <c r="AA58" s="155">
        <v>1002753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7827257</v>
      </c>
      <c r="F61" s="60">
        <v>7827257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3913629</v>
      </c>
      <c r="Y61" s="60">
        <v>-3913629</v>
      </c>
      <c r="Z61" s="140">
        <v>-100</v>
      </c>
      <c r="AA61" s="155">
        <v>7827257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19036445</v>
      </c>
      <c r="F68" s="60"/>
      <c r="G68" s="60">
        <v>94901</v>
      </c>
      <c r="H68" s="60">
        <v>1611132</v>
      </c>
      <c r="I68" s="60">
        <v>2119009</v>
      </c>
      <c r="J68" s="60">
        <v>3825042</v>
      </c>
      <c r="K68" s="60">
        <v>1946849</v>
      </c>
      <c r="L68" s="60">
        <v>1808025</v>
      </c>
      <c r="M68" s="60">
        <v>669189</v>
      </c>
      <c r="N68" s="60">
        <v>4424063</v>
      </c>
      <c r="O68" s="60"/>
      <c r="P68" s="60"/>
      <c r="Q68" s="60"/>
      <c r="R68" s="60"/>
      <c r="S68" s="60"/>
      <c r="T68" s="60"/>
      <c r="U68" s="60"/>
      <c r="V68" s="60"/>
      <c r="W68" s="60">
        <v>8249105</v>
      </c>
      <c r="X68" s="60"/>
      <c r="Y68" s="60">
        <v>8249105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19036445</v>
      </c>
      <c r="F69" s="220">
        <f t="shared" si="12"/>
        <v>0</v>
      </c>
      <c r="G69" s="220">
        <f t="shared" si="12"/>
        <v>94901</v>
      </c>
      <c r="H69" s="220">
        <f t="shared" si="12"/>
        <v>1611132</v>
      </c>
      <c r="I69" s="220">
        <f t="shared" si="12"/>
        <v>2119009</v>
      </c>
      <c r="J69" s="220">
        <f t="shared" si="12"/>
        <v>3825042</v>
      </c>
      <c r="K69" s="220">
        <f t="shared" si="12"/>
        <v>1946849</v>
      </c>
      <c r="L69" s="220">
        <f t="shared" si="12"/>
        <v>1808025</v>
      </c>
      <c r="M69" s="220">
        <f t="shared" si="12"/>
        <v>669189</v>
      </c>
      <c r="N69" s="220">
        <f t="shared" si="12"/>
        <v>4424063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8249105</v>
      </c>
      <c r="X69" s="220">
        <f t="shared" si="12"/>
        <v>0</v>
      </c>
      <c r="Y69" s="220">
        <f t="shared" si="12"/>
        <v>8249105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68001277</v>
      </c>
      <c r="D5" s="357">
        <f t="shared" si="0"/>
        <v>0</v>
      </c>
      <c r="E5" s="356">
        <f t="shared" si="0"/>
        <v>22946000</v>
      </c>
      <c r="F5" s="358">
        <f t="shared" si="0"/>
        <v>22946000</v>
      </c>
      <c r="G5" s="358">
        <f t="shared" si="0"/>
        <v>2662242</v>
      </c>
      <c r="H5" s="356">
        <f t="shared" si="0"/>
        <v>2820003</v>
      </c>
      <c r="I5" s="356">
        <f t="shared" si="0"/>
        <v>1067830</v>
      </c>
      <c r="J5" s="358">
        <f t="shared" si="0"/>
        <v>6550075</v>
      </c>
      <c r="K5" s="358">
        <f t="shared" si="0"/>
        <v>2383360</v>
      </c>
      <c r="L5" s="356">
        <f t="shared" si="0"/>
        <v>0</v>
      </c>
      <c r="M5" s="356">
        <f t="shared" si="0"/>
        <v>1148846</v>
      </c>
      <c r="N5" s="358">
        <f t="shared" si="0"/>
        <v>3532206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10082281</v>
      </c>
      <c r="X5" s="356">
        <f t="shared" si="0"/>
        <v>11473000</v>
      </c>
      <c r="Y5" s="358">
        <f t="shared" si="0"/>
        <v>-1390719</v>
      </c>
      <c r="Z5" s="359">
        <f>+IF(X5&lt;&gt;0,+(Y5/X5)*100,0)</f>
        <v>-12.121668264621285</v>
      </c>
      <c r="AA5" s="360">
        <f>+AA6+AA8+AA11+AA13+AA15</f>
        <v>22946000</v>
      </c>
    </row>
    <row r="6" spans="1:27" ht="12.75">
      <c r="A6" s="361" t="s">
        <v>206</v>
      </c>
      <c r="B6" s="142"/>
      <c r="C6" s="60">
        <f>+C7</f>
        <v>28094318</v>
      </c>
      <c r="D6" s="340">
        <f aca="true" t="shared" si="1" ref="D6:AA6">+D7</f>
        <v>0</v>
      </c>
      <c r="E6" s="60">
        <f t="shared" si="1"/>
        <v>22646000</v>
      </c>
      <c r="F6" s="59">
        <f t="shared" si="1"/>
        <v>22646000</v>
      </c>
      <c r="G6" s="59">
        <f t="shared" si="1"/>
        <v>2662242</v>
      </c>
      <c r="H6" s="60">
        <f t="shared" si="1"/>
        <v>2820003</v>
      </c>
      <c r="I6" s="60">
        <f t="shared" si="1"/>
        <v>1067830</v>
      </c>
      <c r="J6" s="59">
        <f t="shared" si="1"/>
        <v>6550075</v>
      </c>
      <c r="K6" s="59">
        <f t="shared" si="1"/>
        <v>2360616</v>
      </c>
      <c r="L6" s="60">
        <f t="shared" si="1"/>
        <v>0</v>
      </c>
      <c r="M6" s="60">
        <f t="shared" si="1"/>
        <v>1148846</v>
      </c>
      <c r="N6" s="59">
        <f t="shared" si="1"/>
        <v>3509462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10059537</v>
      </c>
      <c r="X6" s="60">
        <f t="shared" si="1"/>
        <v>11323000</v>
      </c>
      <c r="Y6" s="59">
        <f t="shared" si="1"/>
        <v>-1263463</v>
      </c>
      <c r="Z6" s="61">
        <f>+IF(X6&lt;&gt;0,+(Y6/X6)*100,0)</f>
        <v>-11.158376755276871</v>
      </c>
      <c r="AA6" s="62">
        <f t="shared" si="1"/>
        <v>22646000</v>
      </c>
    </row>
    <row r="7" spans="1:27" ht="12.75">
      <c r="A7" s="291" t="s">
        <v>230</v>
      </c>
      <c r="B7" s="142"/>
      <c r="C7" s="60">
        <v>28094318</v>
      </c>
      <c r="D7" s="340"/>
      <c r="E7" s="60">
        <v>22646000</v>
      </c>
      <c r="F7" s="59">
        <v>22646000</v>
      </c>
      <c r="G7" s="59">
        <v>2662242</v>
      </c>
      <c r="H7" s="60">
        <v>2820003</v>
      </c>
      <c r="I7" s="60">
        <v>1067830</v>
      </c>
      <c r="J7" s="59">
        <v>6550075</v>
      </c>
      <c r="K7" s="59">
        <v>2360616</v>
      </c>
      <c r="L7" s="60"/>
      <c r="M7" s="60">
        <v>1148846</v>
      </c>
      <c r="N7" s="59">
        <v>3509462</v>
      </c>
      <c r="O7" s="59"/>
      <c r="P7" s="60"/>
      <c r="Q7" s="60"/>
      <c r="R7" s="59"/>
      <c r="S7" s="59"/>
      <c r="T7" s="60"/>
      <c r="U7" s="60"/>
      <c r="V7" s="59"/>
      <c r="W7" s="59">
        <v>10059537</v>
      </c>
      <c r="X7" s="60">
        <v>11323000</v>
      </c>
      <c r="Y7" s="59">
        <v>-1263463</v>
      </c>
      <c r="Z7" s="61">
        <v>-11.16</v>
      </c>
      <c r="AA7" s="62">
        <v>22646000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300000</v>
      </c>
      <c r="F8" s="59">
        <f t="shared" si="2"/>
        <v>300000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22744</v>
      </c>
      <c r="L8" s="60">
        <f t="shared" si="2"/>
        <v>0</v>
      </c>
      <c r="M8" s="60">
        <f t="shared" si="2"/>
        <v>0</v>
      </c>
      <c r="N8" s="59">
        <f t="shared" si="2"/>
        <v>22744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22744</v>
      </c>
      <c r="X8" s="60">
        <f t="shared" si="2"/>
        <v>150000</v>
      </c>
      <c r="Y8" s="59">
        <f t="shared" si="2"/>
        <v>-127256</v>
      </c>
      <c r="Z8" s="61">
        <f>+IF(X8&lt;&gt;0,+(Y8/X8)*100,0)</f>
        <v>-84.83733333333333</v>
      </c>
      <c r="AA8" s="62">
        <f>SUM(AA9:AA10)</f>
        <v>300000</v>
      </c>
    </row>
    <row r="9" spans="1:27" ht="12.75">
      <c r="A9" s="291" t="s">
        <v>231</v>
      </c>
      <c r="B9" s="142"/>
      <c r="C9" s="60"/>
      <c r="D9" s="340"/>
      <c r="E9" s="60">
        <v>300000</v>
      </c>
      <c r="F9" s="59">
        <v>300000</v>
      </c>
      <c r="G9" s="59"/>
      <c r="H9" s="60"/>
      <c r="I9" s="60"/>
      <c r="J9" s="59"/>
      <c r="K9" s="59">
        <v>22744</v>
      </c>
      <c r="L9" s="60"/>
      <c r="M9" s="60"/>
      <c r="N9" s="59">
        <v>22744</v>
      </c>
      <c r="O9" s="59"/>
      <c r="P9" s="60"/>
      <c r="Q9" s="60"/>
      <c r="R9" s="59"/>
      <c r="S9" s="59"/>
      <c r="T9" s="60"/>
      <c r="U9" s="60"/>
      <c r="V9" s="59"/>
      <c r="W9" s="59">
        <v>22744</v>
      </c>
      <c r="X9" s="60">
        <v>150000</v>
      </c>
      <c r="Y9" s="59">
        <v>-127256</v>
      </c>
      <c r="Z9" s="61">
        <v>-84.84</v>
      </c>
      <c r="AA9" s="62">
        <v>300000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39906959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39906959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20000</v>
      </c>
      <c r="J22" s="345">
        <f t="shared" si="6"/>
        <v>20000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20000</v>
      </c>
      <c r="X22" s="343">
        <f t="shared" si="6"/>
        <v>0</v>
      </c>
      <c r="Y22" s="345">
        <f t="shared" si="6"/>
        <v>20000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>
        <v>20000</v>
      </c>
      <c r="J32" s="59">
        <v>20000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20000</v>
      </c>
      <c r="X32" s="60"/>
      <c r="Y32" s="59">
        <v>20000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5127887</v>
      </c>
      <c r="F34" s="345">
        <f t="shared" si="7"/>
        <v>5127887</v>
      </c>
      <c r="G34" s="345">
        <f t="shared" si="7"/>
        <v>0</v>
      </c>
      <c r="H34" s="343">
        <f t="shared" si="7"/>
        <v>0</v>
      </c>
      <c r="I34" s="343">
        <f t="shared" si="7"/>
        <v>2686769</v>
      </c>
      <c r="J34" s="345">
        <f t="shared" si="7"/>
        <v>2686769</v>
      </c>
      <c r="K34" s="345">
        <f t="shared" si="7"/>
        <v>0</v>
      </c>
      <c r="L34" s="343">
        <f t="shared" si="7"/>
        <v>0</v>
      </c>
      <c r="M34" s="343">
        <f t="shared" si="7"/>
        <v>6638241</v>
      </c>
      <c r="N34" s="345">
        <f t="shared" si="7"/>
        <v>6638241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9325010</v>
      </c>
      <c r="X34" s="343">
        <f t="shared" si="7"/>
        <v>2563944</v>
      </c>
      <c r="Y34" s="345">
        <f t="shared" si="7"/>
        <v>6761066</v>
      </c>
      <c r="Z34" s="336">
        <f>+IF(X34&lt;&gt;0,+(Y34/X34)*100,0)</f>
        <v>263.6978810769658</v>
      </c>
      <c r="AA34" s="350">
        <f t="shared" si="7"/>
        <v>5127887</v>
      </c>
    </row>
    <row r="35" spans="1:27" ht="12.75">
      <c r="A35" s="361" t="s">
        <v>247</v>
      </c>
      <c r="B35" s="136"/>
      <c r="C35" s="54"/>
      <c r="D35" s="368"/>
      <c r="E35" s="54">
        <v>5127887</v>
      </c>
      <c r="F35" s="53">
        <v>5127887</v>
      </c>
      <c r="G35" s="53"/>
      <c r="H35" s="54"/>
      <c r="I35" s="54">
        <v>2686769</v>
      </c>
      <c r="J35" s="53">
        <v>2686769</v>
      </c>
      <c r="K35" s="53"/>
      <c r="L35" s="54"/>
      <c r="M35" s="54">
        <v>6638241</v>
      </c>
      <c r="N35" s="53">
        <v>6638241</v>
      </c>
      <c r="O35" s="53"/>
      <c r="P35" s="54"/>
      <c r="Q35" s="54"/>
      <c r="R35" s="53"/>
      <c r="S35" s="53"/>
      <c r="T35" s="54"/>
      <c r="U35" s="54"/>
      <c r="V35" s="53"/>
      <c r="W35" s="53">
        <v>9325010</v>
      </c>
      <c r="X35" s="54">
        <v>2563944</v>
      </c>
      <c r="Y35" s="53">
        <v>6761066</v>
      </c>
      <c r="Z35" s="94">
        <v>263.7</v>
      </c>
      <c r="AA35" s="95">
        <v>5127887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21416361</v>
      </c>
      <c r="D40" s="344">
        <f t="shared" si="9"/>
        <v>0</v>
      </c>
      <c r="E40" s="343">
        <f t="shared" si="9"/>
        <v>6426302</v>
      </c>
      <c r="F40" s="345">
        <f t="shared" si="9"/>
        <v>6426302</v>
      </c>
      <c r="G40" s="345">
        <f t="shared" si="9"/>
        <v>0</v>
      </c>
      <c r="H40" s="343">
        <f t="shared" si="9"/>
        <v>89420</v>
      </c>
      <c r="I40" s="343">
        <f t="shared" si="9"/>
        <v>5699</v>
      </c>
      <c r="J40" s="345">
        <f t="shared" si="9"/>
        <v>95119</v>
      </c>
      <c r="K40" s="345">
        <f t="shared" si="9"/>
        <v>2930</v>
      </c>
      <c r="L40" s="343">
        <f t="shared" si="9"/>
        <v>0</v>
      </c>
      <c r="M40" s="343">
        <f t="shared" si="9"/>
        <v>77700</v>
      </c>
      <c r="N40" s="345">
        <f t="shared" si="9"/>
        <v>80630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175749</v>
      </c>
      <c r="X40" s="343">
        <f t="shared" si="9"/>
        <v>3213152</v>
      </c>
      <c r="Y40" s="345">
        <f t="shared" si="9"/>
        <v>-3037403</v>
      </c>
      <c r="Z40" s="336">
        <f>+IF(X40&lt;&gt;0,+(Y40/X40)*100,0)</f>
        <v>-94.53032411787554</v>
      </c>
      <c r="AA40" s="350">
        <f>SUM(AA41:AA49)</f>
        <v>6426302</v>
      </c>
    </row>
    <row r="41" spans="1:27" ht="12.75">
      <c r="A41" s="361" t="s">
        <v>249</v>
      </c>
      <c r="B41" s="142"/>
      <c r="C41" s="362">
        <v>1574614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>
        <v>1198250</v>
      </c>
      <c r="D44" s="368"/>
      <c r="E44" s="54">
        <v>1426303</v>
      </c>
      <c r="F44" s="53">
        <v>1426303</v>
      </c>
      <c r="G44" s="53"/>
      <c r="H44" s="54">
        <v>89420</v>
      </c>
      <c r="I44" s="54"/>
      <c r="J44" s="53">
        <v>89420</v>
      </c>
      <c r="K44" s="53">
        <v>2930</v>
      </c>
      <c r="L44" s="54"/>
      <c r="M44" s="54">
        <v>77700</v>
      </c>
      <c r="N44" s="53">
        <v>80630</v>
      </c>
      <c r="O44" s="53"/>
      <c r="P44" s="54"/>
      <c r="Q44" s="54"/>
      <c r="R44" s="53"/>
      <c r="S44" s="53"/>
      <c r="T44" s="54"/>
      <c r="U44" s="54"/>
      <c r="V44" s="53"/>
      <c r="W44" s="53">
        <v>170050</v>
      </c>
      <c r="X44" s="54">
        <v>713152</v>
      </c>
      <c r="Y44" s="53">
        <v>-543102</v>
      </c>
      <c r="Z44" s="94">
        <v>-76.16</v>
      </c>
      <c r="AA44" s="95">
        <v>1426303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>
        <v>18643497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4999999</v>
      </c>
      <c r="F49" s="53">
        <v>4999999</v>
      </c>
      <c r="G49" s="53"/>
      <c r="H49" s="54"/>
      <c r="I49" s="54">
        <v>5699</v>
      </c>
      <c r="J49" s="53">
        <v>5699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5699</v>
      </c>
      <c r="X49" s="54">
        <v>2500000</v>
      </c>
      <c r="Y49" s="53">
        <v>-2494301</v>
      </c>
      <c r="Z49" s="94">
        <v>-99.77</v>
      </c>
      <c r="AA49" s="95">
        <v>4999999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89417638</v>
      </c>
      <c r="D60" s="346">
        <f t="shared" si="14"/>
        <v>0</v>
      </c>
      <c r="E60" s="219">
        <f t="shared" si="14"/>
        <v>34500189</v>
      </c>
      <c r="F60" s="264">
        <f t="shared" si="14"/>
        <v>34500189</v>
      </c>
      <c r="G60" s="264">
        <f t="shared" si="14"/>
        <v>2662242</v>
      </c>
      <c r="H60" s="219">
        <f t="shared" si="14"/>
        <v>2909423</v>
      </c>
      <c r="I60" s="219">
        <f t="shared" si="14"/>
        <v>3780298</v>
      </c>
      <c r="J60" s="264">
        <f t="shared" si="14"/>
        <v>9351963</v>
      </c>
      <c r="K60" s="264">
        <f t="shared" si="14"/>
        <v>2386290</v>
      </c>
      <c r="L60" s="219">
        <f t="shared" si="14"/>
        <v>0</v>
      </c>
      <c r="M60" s="219">
        <f t="shared" si="14"/>
        <v>7864787</v>
      </c>
      <c r="N60" s="264">
        <f t="shared" si="14"/>
        <v>10251077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19603040</v>
      </c>
      <c r="X60" s="219">
        <f t="shared" si="14"/>
        <v>17250096</v>
      </c>
      <c r="Y60" s="264">
        <f t="shared" si="14"/>
        <v>2352944</v>
      </c>
      <c r="Z60" s="337">
        <f>+IF(X60&lt;&gt;0,+(Y60/X60)*100,0)</f>
        <v>13.640179161901475</v>
      </c>
      <c r="AA60" s="232">
        <f>+AA57+AA54+AA51+AA40+AA37+AA34+AA22+AA5</f>
        <v>34500189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2019-01-31T13:36:15Z</dcterms:created>
  <dcterms:modified xsi:type="dcterms:W3CDTF">2019-01-31T13:36:19Z</dcterms:modified>
  <cp:category/>
  <cp:version/>
  <cp:contentType/>
  <cp:contentStatus/>
</cp:coreProperties>
</file>